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comments31.xml" ContentType="application/vnd.openxmlformats-officedocument.spreadsheetml.comments+xml"/>
  <Override PartName="/xl/media/image1.jpeg" ContentType="image/jpeg"/>
  <Override PartName="/xl/media/image2.png" ContentType="image/png"/>
  <Override PartName="/xl/media/image3.png" ContentType="image/png"/>
  <Override PartName="/xl/media/image4.png" ContentType="image/png"/>
  <Override PartName="/xl/media/image5.png" ContentType="image/png"/>
  <Override PartName="/xl/drawings/drawing28.xml" ContentType="application/vnd.openxmlformats-officedocument.drawing+xml"/>
  <Override PartName="/xl/drawings/drawing27.xml" ContentType="application/vnd.openxmlformats-officedocument.drawing+xml"/>
  <Override PartName="/xl/drawings/drawing26.xml" ContentType="application/vnd.openxmlformats-officedocument.drawing+xml"/>
  <Override PartName="/xl/drawings/drawing25.xml" ContentType="application/vnd.openxmlformats-officedocument.drawing+xml"/>
  <Override PartName="/xl/drawings/drawing24.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8.xml" ContentType="application/vnd.openxmlformats-officedocument.drawing+xml"/>
  <Override PartName="/xl/drawings/drawing17.xml" ContentType="application/vnd.openxmlformats-officedocument.drawing+xml"/>
  <Override PartName="/xl/drawings/drawing12.xml" ContentType="application/vnd.openxmlformats-officedocument.drawing+xml"/>
  <Override PartName="/xl/drawings/drawing3.xml" ContentType="application/vnd.openxmlformats-officedocument.drawing+xml"/>
  <Override PartName="/xl/drawings/drawing18.xml" ContentType="application/vnd.openxmlformats-officedocument.drawing+xml"/>
  <Override PartName="/xl/drawings/drawing9.xml" ContentType="application/vnd.openxmlformats-officedocument.drawing+xml"/>
  <Override PartName="/xl/drawings/vmlDrawing1.vml" ContentType="application/vnd.openxmlformats-officedocument.vmlDrawing"/>
  <Override PartName="/xl/drawings/drawing20.xml" ContentType="application/vnd.openxmlformats-officedocument.drawing+xml"/>
  <Override PartName="/xl/drawings/drawing4.xml" ContentType="application/vnd.openxmlformats-officedocument.drawing+xml"/>
  <Override PartName="/xl/drawings/drawing13.xml" ContentType="application/vnd.openxmlformats-officedocument.drawing+xml"/>
  <Override PartName="/xl/drawings/drawing29.xml" ContentType="application/vnd.openxmlformats-officedocument.drawing+xml"/>
  <Override PartName="/xl/drawings/_rels/drawing25.xml.rels" ContentType="application/vnd.openxmlformats-package.relationships+xml"/>
  <Override PartName="/xl/drawings/_rels/drawing24.xml.rels" ContentType="application/vnd.openxmlformats-package.relationships+xml"/>
  <Override PartName="/xl/drawings/_rels/drawing13.xml.rels" ContentType="application/vnd.openxmlformats-package.relationships+xml"/>
  <Override PartName="/xl/drawings/_rels/drawing8.xml.rels" ContentType="application/vnd.openxmlformats-package.relationships+xml"/>
  <Override PartName="/xl/drawings/_rels/drawing17.xml.rels" ContentType="application/vnd.openxmlformats-package.relationships+xml"/>
  <Override PartName="/xl/drawings/_rels/drawing29.xml.rels" ContentType="application/vnd.openxmlformats-package.relationships+xml"/>
  <Override PartName="/xl/drawings/_rels/drawing4.xml.rels" ContentType="application/vnd.openxmlformats-package.relationships+xml"/>
  <Override PartName="/xl/drawings/_rels/drawing9.xml.rels" ContentType="application/vnd.openxmlformats-package.relationships+xml"/>
  <Override PartName="/xl/drawings/_rels/drawing18.xml.rels" ContentType="application/vnd.openxmlformats-package.relationships+xml"/>
  <Override PartName="/xl/drawings/_rels/drawing20.xml.rels" ContentType="application/vnd.openxmlformats-package.relationships+xml"/>
  <Override PartName="/xl/drawings/_rels/drawing12.xml.rels" ContentType="application/vnd.openxmlformats-package.relationships+xml"/>
  <Override PartName="/xl/drawings/_rels/drawing3.xml.rels" ContentType="application/vnd.openxmlformats-package.relationships+xml"/>
  <Override PartName="/xl/drawings/_rels/drawing28.xml.rels" ContentType="application/vnd.openxmlformats-package.relationships+xml"/>
  <Override PartName="/xl/drawings/_rels/drawing11.xml.rels" ContentType="application/vnd.openxmlformats-package.relationships+xml"/>
  <Override PartName="/xl/drawings/_rels/drawing27.xml.rels" ContentType="application/vnd.openxmlformats-package.relationships+xml"/>
  <Override PartName="/xl/drawings/_rels/drawing2.xml.rels" ContentType="application/vnd.openxmlformats-package.relationships+xml"/>
  <Override PartName="/xl/drawings/_rels/drawing31.xml.rels" ContentType="application/vnd.openxmlformats-package.relationships+xml"/>
  <Override PartName="/xl/drawings/_rels/drawing7.xml.rels" ContentType="application/vnd.openxmlformats-package.relationships+xml"/>
  <Override PartName="/xl/drawings/_rels/drawing16.xml.rels" ContentType="application/vnd.openxmlformats-package.relationships+xml"/>
  <Override PartName="/xl/drawings/_rels/drawing10.xml.rels" ContentType="application/vnd.openxmlformats-package.relationships+xml"/>
  <Override PartName="/xl/drawings/_rels/drawing1.xml.rels" ContentType="application/vnd.openxmlformats-package.relationships+xml"/>
  <Override PartName="/xl/drawings/_rels/drawing26.xml.rels" ContentType="application/vnd.openxmlformats-package.relationships+xml"/>
  <Override PartName="/xl/drawings/_rels/drawing30.xml.rels" ContentType="application/vnd.openxmlformats-package.relationships+xml"/>
  <Override PartName="/xl/drawings/_rels/drawing6.xml.rels" ContentType="application/vnd.openxmlformats-package.relationships+xml"/>
  <Override PartName="/xl/drawings/_rels/drawing15.xml.rels" ContentType="application/vnd.openxmlformats-package.relationships+xml"/>
  <Override PartName="/xl/drawings/_rels/drawing5.xml.rels" ContentType="application/vnd.openxmlformats-package.relationships+xml"/>
  <Override PartName="/xl/drawings/_rels/drawing14.xml.rels" ContentType="application/vnd.openxmlformats-package.relationships+xml"/>
  <Override PartName="/xl/drawings/_rels/drawing19.xml.rels" ContentType="application/vnd.openxmlformats-package.relationships+xml"/>
  <Override PartName="/xl/drawings/_rels/drawing21.xml.rels" ContentType="application/vnd.openxmlformats-package.relationships+xml"/>
  <Override PartName="/xl/drawings/_rels/drawing22.xml.rels" ContentType="application/vnd.openxmlformats-package.relationships+xml"/>
  <Override PartName="/xl/drawings/_rels/drawing23.xml.rels" ContentType="application/vnd.openxmlformats-package.relationships+xml"/>
  <Override PartName="/xl/drawings/drawing31.xml" ContentType="application/vnd.openxmlformats-officedocument.drawing+xml"/>
  <Override PartName="/xl/drawings/drawing30.xml" ContentType="application/vnd.openxmlformats-officedocument.drawing+xml"/>
  <Override PartName="/xl/drawings/drawing7.xml" ContentType="application/vnd.openxmlformats-officedocument.drawing+xml"/>
  <Override PartName="/xl/drawings/drawing16.xml" ContentType="application/vnd.openxmlformats-officedocument.drawing+xml"/>
  <Override PartName="/xl/drawings/drawing10.xml" ContentType="application/vnd.openxmlformats-officedocument.drawing+xml"/>
  <Override PartName="/xl/drawings/drawing1.xml" ContentType="application/vnd.openxmlformats-officedocument.drawing+xml"/>
  <Override PartName="/xl/drawings/drawing6.xml" ContentType="application/vnd.openxmlformats-officedocument.drawing+xml"/>
  <Override PartName="/xl/drawings/drawing15.xml" ContentType="application/vnd.openxmlformats-officedocument.drawing+xml"/>
  <Override PartName="/xl/drawings/drawing5.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vmlDrawing4.vml" ContentType="application/vnd.openxmlformats-officedocument.vmlDrawing"/>
  <Override PartName="/xl/drawings/drawing19.xml" ContentType="application/vnd.openxmlformats-officedocument.drawing+xml"/>
  <Override PartName="/xl/drawings/vmlDrawing2.vml" ContentType="application/vnd.openxmlformats-officedocument.vmlDrawing"/>
  <Override PartName="/xl/drawings/drawing21.xml" ContentType="application/vnd.openxmlformats-officedocument.drawing+xml"/>
  <Override PartName="/xl/drawings/vmlDrawing3.vml" ContentType="application/vnd.openxmlformats-officedocument.vmlDrawing"/>
  <Override PartName="/xl/drawings/drawing22.xml" ContentType="application/vnd.openxmlformats-officedocument.drawing+xml"/>
  <Override PartName="/xl/sharedStrings.xml" ContentType="application/vnd.openxmlformats-officedocument.spreadsheetml.sharedString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32.xml" ContentType="application/vnd.openxmlformats-officedocument.spreadsheetml.comments+xml"/>
  <Override PartName="/xl/worksheets/_rels/sheet27.xml.rels" ContentType="application/vnd.openxmlformats-package.relationships+xml"/>
  <Override PartName="/xl/worksheets/_rels/sheet26.xml.rels" ContentType="application/vnd.openxmlformats-package.relationships+xml"/>
  <Override PartName="/xl/worksheets/_rels/sheet11.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_rels/sheet31.xml.rels" ContentType="application/vnd.openxmlformats-package.relationships+xml"/>
  <Override PartName="/xl/worksheets/_rels/sheet29.xml.rels" ContentType="application/vnd.openxmlformats-package.relationships+xml"/>
  <Override PartName="/xl/worksheets/_rels/sheet9.xml.rels" ContentType="application/vnd.openxmlformats-package.relationships+xml"/>
  <Override PartName="/xl/worksheets/_rels/sheet14.xml.rels" ContentType="application/vnd.openxmlformats-package.relationships+xml"/>
  <Override PartName="/xl/worksheets/_rels/sheet8.xml.rels" ContentType="application/vnd.openxmlformats-package.relationships+xml"/>
  <Override PartName="/xl/worksheets/_rels/sheet30.xml.rels" ContentType="application/vnd.openxmlformats-package.relationships+xml"/>
  <Override PartName="/xl/worksheets/_rels/sheet28.xml.rels" ContentType="application/vnd.openxmlformats-package.relationships+xml"/>
  <Override PartName="/xl/worksheets/_rels/sheet13.xml.rels" ContentType="application/vnd.openxmlformats-package.relationships+xml"/>
  <Override PartName="/xl/worksheets/_rels/sheet7.xml.rels" ContentType="application/vnd.openxmlformats-package.relationships+xml"/>
  <Override PartName="/xl/worksheets/_rels/sheet32.xml.rels" ContentType="application/vnd.openxmlformats-package.relationships+xml"/>
  <Override PartName="/xl/worksheets/_rels/sheet15.xml.rels" ContentType="application/vnd.openxmlformats-package.relationships+xml"/>
  <Override PartName="/xl/worksheets/_rels/sheet1.xml.rels" ContentType="application/vnd.openxmlformats-package.relationships+xml"/>
  <Override PartName="/xl/worksheets/_rels/sheet16.xml.rels" ContentType="application/vnd.openxmlformats-package.relationships+xml"/>
  <Override PartName="/xl/worksheets/_rels/sheet2.xml.rels" ContentType="application/vnd.openxmlformats-package.relationships+xml"/>
  <Override PartName="/xl/worksheets/_rels/sheet17.xml.rels" ContentType="application/vnd.openxmlformats-package.relationships+xml"/>
  <Override PartName="/xl/worksheets/_rels/sheet3.xml.rels" ContentType="application/vnd.openxmlformats-package.relationships+xml"/>
  <Override PartName="/xl/worksheets/_rels/sheet18.xml.rels" ContentType="application/vnd.openxmlformats-package.relationships+xml"/>
  <Override PartName="/xl/worksheets/_rels/sheet20.xml.rels" ContentType="application/vnd.openxmlformats-package.relationships+xml"/>
  <Override PartName="/xl/worksheets/_rels/sheet4.xml.rels" ContentType="application/vnd.openxmlformats-package.relationships+xml"/>
  <Override PartName="/xl/worksheets/_rels/sheet19.xml.rels" ContentType="application/vnd.openxmlformats-package.relationships+xml"/>
  <Override PartName="/xl/worksheets/_rels/sheet21.xml.rels" ContentType="application/vnd.openxmlformats-package.relationships+xml"/>
  <Override PartName="/xl/worksheets/_rels/sheet22.xml.rels" ContentType="application/vnd.openxmlformats-package.relationships+xml"/>
  <Override PartName="/xl/worksheets/_rels/sheet23.xml.rels" ContentType="application/vnd.openxmlformats-package.relationships+xml"/>
  <Override PartName="/xl/worksheets/_rels/sheet24.xml.rels" ContentType="application/vnd.openxmlformats-package.relationships+xml"/>
  <Override PartName="/xl/worksheets/_rels/sheet25.xml.rels" ContentType="application/vnd.openxmlformats-package.relationship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worksheets/sheet31.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worksheets/sheet2.xml" ContentType="application/vnd.openxmlformats-officedocument.spreadsheetml.worksheet+xml"/>
  <Override PartName="/xl/worksheets/sheet19.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comments28.xml" ContentType="application/vnd.openxmlformats-officedocument.spreadsheetml.comments+xml"/>
  <Override PartName="/xl/comments30.xml" ContentType="application/vnd.openxmlformats-officedocument.spreadsheetml.comments+xml"/>
  <Override PartName="/xl/workbook.xml" ContentType="application/vnd.openxmlformats-officedocument.spreadsheetml.sheet.mai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ver" sheetId="1" state="visible" r:id="rId3"/>
    <sheet name="Index" sheetId="2" state="visible" r:id="rId4"/>
    <sheet name="Gross Margin Summary " sheetId="3" state="hidden" r:id="rId5"/>
    <sheet name="Cost Summary " sheetId="4" state="visible" r:id="rId6"/>
    <sheet name=" PL Expense Analysis" sheetId="5" state="visible" r:id="rId7"/>
    <sheet name="Budget 2002 Summary" sheetId="6" state="visible" r:id="rId8"/>
    <sheet name="Consultancy &amp; Legal" sheetId="7" state="visible" r:id="rId9"/>
    <sheet name="Headcount Summary" sheetId="8" state="visible" r:id="rId10"/>
    <sheet name="Org Chart" sheetId="9" state="hidden" r:id="rId11"/>
    <sheet name="Org Chart from Paul" sheetId="10" state="hidden" r:id="rId12"/>
    <sheet name="Org Chart (UK) " sheetId="11" state="hidden" r:id="rId13"/>
    <sheet name="Org Chart (Cont) " sheetId="12" state="hidden" r:id="rId14"/>
    <sheet name="Org Chart (UK)  (2)" sheetId="13" state="visible" r:id="rId15"/>
    <sheet name="Org Chart (Cont)  (2)" sheetId="14" state="visible" r:id="rId16"/>
    <sheet name="Allocations " sheetId="15" state="visible" r:id="rId17"/>
    <sheet name="Allocations %" sheetId="16" state="visible" r:id="rId18"/>
    <sheet name="Corporate Allocations" sheetId="17" state="visible" r:id="rId19"/>
    <sheet name="Run Rate Analysis" sheetId="18" state="visible" r:id="rId20"/>
    <sheet name="Expense Analysis" sheetId="19" state="visible" r:id="rId21"/>
    <sheet name="Expense Detail" sheetId="20" state="visible" r:id="rId22"/>
    <sheet name="Expense Detail (2)" sheetId="21" state="visible" r:id="rId23"/>
    <sheet name="Expense Detail (3)" sheetId="22" state="visible" r:id="rId24"/>
    <sheet name="Run Rate" sheetId="23" state="hidden" r:id="rId25"/>
    <sheet name="Appendice" sheetId="24" state="visible" r:id="rId26"/>
    <sheet name="CC Appendices 2002 Plan" sheetId="25" state="visible" r:id="rId27"/>
    <sheet name="Mnth Appendices 2002 Plan " sheetId="26" state="visible" r:id="rId28"/>
    <sheet name="Adaytum" sheetId="27" state="hidden" r:id="rId29"/>
    <sheet name="Adaytum  Detail 2002" sheetId="28" state="hidden" r:id="rId30"/>
    <sheet name="Input Data" sheetId="29" state="hidden" r:id="rId31"/>
    <sheet name="Adaytum by CC" sheetId="30" state="hidden" r:id="rId32"/>
    <sheet name="Adaytum by Month" sheetId="31" state="hidden" r:id="rId33"/>
    <sheet name="Adaytum Headcount" sheetId="32" state="hidden" r:id="rId34"/>
  </sheets>
  <externalReferences>
    <externalReference r:id="rId35"/>
  </externalReferences>
  <definedNames>
    <definedName function="false" hidden="false" localSheetId="4" name="_xlnm.Print_Area" vbProcedure="false">' PL Expense Analysis'!$A$1:$M$69</definedName>
    <definedName function="false" hidden="false" localSheetId="27" name="_xlnm.Print_Area" vbProcedure="false">'Adaytum  Detail 2002'!$A$1:$G$90</definedName>
    <definedName function="false" hidden="false" localSheetId="29" name="_xlnm.Print_Area" vbProcedure="false">'Adaytum by CC'!$A$1:$E$43</definedName>
    <definedName function="false" hidden="false" localSheetId="30" name="_xlnm.Print_Area" vbProcedure="false">'Adaytum by Month'!$A$1:$O$41</definedName>
    <definedName function="false" hidden="false" localSheetId="31" name="_xlnm.Print_Area" vbProcedure="false">'Adaytum Headcount'!$A$1:$E$10</definedName>
    <definedName function="false" hidden="false" localSheetId="14" name="_xlnm.Print_Area" vbProcedure="false">'Allocations '!$A$1:$I$52</definedName>
    <definedName function="false" hidden="false" localSheetId="15" name="_xlnm.Print_Area" vbProcedure="false">'Allocations %'!$A$1:$AN$84</definedName>
    <definedName function="false" hidden="false" localSheetId="5" name="_xlnm.Print_Area" vbProcedure="false">'Budget 2002 Summary'!$A$1:$W$110</definedName>
    <definedName function="false" hidden="false" localSheetId="5" name="_xlnm.Print_Titles" vbProcedure="false">'Budget 2002 Summary'!$C:$G,'Budget 2002 Summary'!$2:$4</definedName>
    <definedName function="false" hidden="false" localSheetId="24" name="_xlnm.Print_Area" vbProcedure="false">'CC Appendices 2002 Plan'!$A$1:$J$51</definedName>
    <definedName function="false" hidden="false" localSheetId="6" name="_xlnm.Print_Area" vbProcedure="false">'Consultancy &amp; Legal'!$A$1:$AJ$64</definedName>
    <definedName function="false" hidden="false" localSheetId="3" name="_xlnm.Print_Area" vbProcedure="false">'Cost Summary '!$A$1:$R$87</definedName>
    <definedName function="false" hidden="false" localSheetId="19" name="_xlnm.Print_Area" vbProcedure="false">'Expense Detail'!$A$1:$L$59</definedName>
    <definedName function="false" hidden="false" localSheetId="20" name="_xlnm.Print_Area" vbProcedure="false">'Expense Detail (2)'!$A$1:$L$48</definedName>
    <definedName function="false" hidden="false" localSheetId="21" name="_xlnm.Print_Area" vbProcedure="false">'Expense Detail (3)'!$A$1:$L$68</definedName>
    <definedName function="false" hidden="false" localSheetId="2" name="_xlnm.Print_Area" vbProcedure="false">'Gross Margin Summary '!$A$1:$N$52</definedName>
    <definedName function="false" hidden="false" localSheetId="7" name="_xlnm.Print_Area" vbProcedure="false">'Headcount Summary'!$A$1:$O$52</definedName>
    <definedName function="false" hidden="false" localSheetId="25" name="_xlnm.Print_Area" vbProcedure="false">'Mnth Appendices 2002 Plan '!$A$1:$O$47</definedName>
    <definedName function="false" hidden="false" localSheetId="11" name="_xlnm.Print_Area" vbProcedure="false">'Org Chart (Cont) '!$A$1:$Q$45</definedName>
    <definedName function="false" hidden="false" localSheetId="13" name="_xlnm.Print_Area" vbProcedure="false">'Org Chart (Cont)  (2)'!$A$1:$Q$45</definedName>
    <definedName function="false" hidden="false" localSheetId="10" name="_xlnm.Print_Area" vbProcedure="false">'Org Chart (UK) '!$A$1:$N$48</definedName>
    <definedName function="false" hidden="false" localSheetId="12" name="_xlnm.Print_Area" vbProcedure="false">'Org Chart (UK)  (2)'!$A$1:$N$48</definedName>
    <definedName function="false" hidden="false" localSheetId="22" name="_xlnm.Print_Area" vbProcedure="false">'Run Rate'!$A$1:$M$45</definedName>
    <definedName function="false" hidden="false" name="aaa" vbProcedure="false">{"TOTAL SALES AND MKT",#N/A,FALSE,"NOI";"TOTAL RETAIL",#N/A,FALSE,"NOI";"TOTAL COMMERCIAL",#N/A,FALSE,"NOI"}</definedName>
    <definedName function="false" hidden="false" name="Adaytum"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name="adaytum_col_3" vbProcedure="false">#REF!</definedName>
    <definedName function="false" hidden="false" name="dfds" vbProcedure="false">{"UK CONS NOI",#N/A,FALSE,"Cons UK Income";#N/A,#N/A,FALSE,"Key Data";"UK CONS TOTAL BBLS",#N/A,FALSE,"Barrels";"UK CONS BBLS PER DAY",#N/A,FALSE,"Barrels"}</definedName>
    <definedName function="false" hidden="false"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name="rs" vbProcedure="false">{"TOTAL SALES AND MKT",#N/A,FALSE,"NOI";"TOTAL RETAIL",#N/A,FALSE,"NOI";"TOTAL COMMERCIAL",#N/A,FALSE,"NOI"}</definedName>
    <definedName function="false" hidden="false" name="Strategic_Initiatives___Richard_Sage" vbProcedure="false">1.4</definedName>
    <definedName function="false" hidden="false" name="USD" vbProcedure="false">1.4</definedName>
    <definedName function="false" hidden="false" name="wrn_BFT___PACK_" vbProcedure="false">{#N/A,#N/A,TRUE,"Page 12A"}</definedName>
    <definedName function="false" hidden="false" name="wrn_DATA_" vbProcedure="false">{"UK CONS NOI",#N/A,FALSE,"Cons UK Income";#N/A,#N/A,FALSE,"Key Data";"UK CONS TOTAL BBLS",#N/A,FALSE,"Barrels";"UK CONS BBLS PER DAY",#N/A,FALSE,"Barrels"}</definedName>
    <definedName function="false" hidden="false"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name="wrn_Gas_" vbProcedure="false">{"GAS FRONT",#N/A,TRUE,"FRONT";"NATURAL GAS",#N/A,TRUE,"NOI";"GAS PROD MGN",#N/A,TRUE,"PROD MGN";"NAT GAS COGS",#N/A,TRUE,"COGS";"GAS EXP",#N/A,TRUE,"EXPENSES";"GAS VOLS",#N/A,TRUE,"VOLUME"}</definedName>
    <definedName function="false" hidden="false"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name="wrn_Lubes_" vbProcedure="false">{"LUBES FRONT",#N/A,TRUE,"FRONT";"LUBRICANTS INDUSTRIAL",#N/A,TRUE,"NOI";"LUBES INDUSTRIAL PROD MGN",#N/A,TRUE,"PROD MGN";"LUBES IND COGS",#N/A,TRUE,"COGS";"LUBES INDUSTRIAL EXP",#N/A,TRUE,"EXPENSES";"LUBES INDUSTRIAL VOLS",#N/A,TRUE,"VOLUME"}</definedName>
    <definedName function="false" hidden="false" name="wrn_NOI___Division___Heads_" vbProcedure="false">{"TOTAL SALES AND MKT",#N/A,FALSE,"NOI";"TOTAL RETAIL",#N/A,FALSE,"NOI";"TOTAL COMMERCIAL",#N/A,FALSE,"NOI"}</definedName>
    <definedName function="false" hidden="false"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name="_Order1" vbProcedure="false">255</definedName>
    <definedName function="false" hidden="false" localSheetId="0" name="aaa" vbProcedure="false">{"TOTAL SALES AND MKT",#N/A,FALSE,"NOI";"TOTAL RETAIL",#N/A,FALSE,"NOI";"TOTAL COMMERCIAL",#N/A,FALSE,"NOI"}</definedName>
    <definedName function="false" hidden="false" localSheetId="0" name="Adaytum"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0"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0" name="rs" vbProcedure="false">{"TOTAL SALES AND MKT",#N/A,FALSE,"NOI";"TOTAL RETAIL",#N/A,FALSE,"NOI";"TOTAL COMMERCIAL",#N/A,FALSE,"NOI"}</definedName>
    <definedName function="false" hidden="false" localSheetId="0" name="wrn_BFT___PACK_" vbProcedure="false">{#N/A,#N/A,TRUE,"Page 12A"}</definedName>
    <definedName function="false" hidden="false" localSheetId="0" name="wrn_DATA_" vbProcedure="false">{"UK CONS NOI",#N/A,FALSE,"Cons UK Income";#N/A,#N/A,FALSE,"Key Data";"UK CONS TOTAL BBLS",#N/A,FALSE,"Barrels";"UK CONS BBLS PER DAY",#N/A,FALSE,"Barrels"}</definedName>
    <definedName function="false" hidden="false" localSheetId="0"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0" name="wrn_Gas_" vbProcedure="false">{"GAS FRONT",#N/A,TRUE,"FRONT";"NATURAL GAS",#N/A,TRUE,"NOI";"GAS PROD MGN",#N/A,TRUE,"PROD MGN";"NAT GAS COGS",#N/A,TRUE,"COGS";"GAS EXP",#N/A,TRUE,"EXPENSES";"GAS VOLS",#N/A,TRUE,"VOLUME"}</definedName>
    <definedName function="false" hidden="false" localSheetId="0"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0" name="wrn_Lubes_" vbProcedure="false">{"LUBES FRONT",#N/A,TRUE,"FRONT";"LUBRICANTS INDUSTRIAL",#N/A,TRUE,"NOI";"LUBES INDUSTRIAL PROD MGN",#N/A,TRUE,"PROD MGN";"LUBES IND COGS",#N/A,TRUE,"COGS";"LUBES INDUSTRIAL EXP",#N/A,TRUE,"EXPENSES";"LUBES INDUSTRIAL VOLS",#N/A,TRUE,"VOLUME"}</definedName>
    <definedName function="false" hidden="false" localSheetId="0" name="wrn_NOI___Division___Heads_" vbProcedure="false">{"TOTAL SALES AND MKT",#N/A,FALSE,"NOI";"TOTAL RETAIL",#N/A,FALSE,"NOI";"TOTAL COMMERCIAL",#N/A,FALSE,"NOI"}</definedName>
    <definedName function="false" hidden="false" localSheetId="0"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0"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8" name="aaa" vbProcedure="false">{"TOTAL SALES AND MKT",#N/A,FALSE,"NOI";"TOTAL RETAIL",#N/A,FALSE,"NOI";"TOTAL COMMERCIAL",#N/A,FALSE,"NOI"}</definedName>
    <definedName function="false" hidden="false" localSheetId="8" name="Adaytum"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8"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8" name="rs" vbProcedure="false">{"TOTAL SALES AND MKT",#N/A,FALSE,"NOI";"TOTAL RETAIL",#N/A,FALSE,"NOI";"TOTAL COMMERCIAL",#N/A,FALSE,"NOI"}</definedName>
    <definedName function="false" hidden="false" localSheetId="8" name="wrn_BFT___PACK_" vbProcedure="false">{#N/A,#N/A,TRUE,"Page 12A"}</definedName>
    <definedName function="false" hidden="false" localSheetId="8" name="wrn_DATA_" vbProcedure="false">{"UK CONS NOI",#N/A,FALSE,"Cons UK Income";#N/A,#N/A,FALSE,"Key Data";"UK CONS TOTAL BBLS",#N/A,FALSE,"Barrels";"UK CONS BBLS PER DAY",#N/A,FALSE,"Barrels"}</definedName>
    <definedName function="false" hidden="false" localSheetId="8"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8" name="wrn_Gas_" vbProcedure="false">{"GAS FRONT",#N/A,TRUE,"FRONT";"NATURAL GAS",#N/A,TRUE,"NOI";"GAS PROD MGN",#N/A,TRUE,"PROD MGN";"NAT GAS COGS",#N/A,TRUE,"COGS";"GAS EXP",#N/A,TRUE,"EXPENSES";"GAS VOLS",#N/A,TRUE,"VOLUME"}</definedName>
    <definedName function="false" hidden="false" localSheetId="8"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8" name="wrn_Lubes_" vbProcedure="false">{"LUBES FRONT",#N/A,TRUE,"FRONT";"LUBRICANTS INDUSTRIAL",#N/A,TRUE,"NOI";"LUBES INDUSTRIAL PROD MGN",#N/A,TRUE,"PROD MGN";"LUBES IND COGS",#N/A,TRUE,"COGS";"LUBES INDUSTRIAL EXP",#N/A,TRUE,"EXPENSES";"LUBES INDUSTRIAL VOLS",#N/A,TRUE,"VOLUME"}</definedName>
    <definedName function="false" hidden="false" localSheetId="8" name="wrn_NOI___Division___Heads_" vbProcedure="false">{"TOTAL SALES AND MKT",#N/A,FALSE,"NOI";"TOTAL RETAIL",#N/A,FALSE,"NOI";"TOTAL COMMERCIAL",#N/A,FALSE,"NOI"}</definedName>
    <definedName function="false" hidden="false" localSheetId="8"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8"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19"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19" name="rs" vbProcedure="false">{"TOTAL SALES AND MKT",#N/A,FALSE,"NOI";"TOTAL RETAIL",#N/A,FALSE,"NOI";"TOTAL COMMERCIAL",#N/A,FALSE,"NOI"}</definedName>
    <definedName function="false" hidden="false" localSheetId="19" name="wrn_BFT___PACK_" vbProcedure="false">{#N/A,#N/A,TRUE,"Page 12A"}</definedName>
    <definedName function="false" hidden="false" localSheetId="19" name="wrn_DATA_" vbProcedure="false">{"UK CONS NOI",#N/A,FALSE,"Cons UK Income";#N/A,#N/A,FALSE,"Key Data";"UK CONS TOTAL BBLS",#N/A,FALSE,"Barrels";"UK CONS BBLS PER DAY",#N/A,FALSE,"Barrels"}</definedName>
    <definedName function="false" hidden="false" localSheetId="19"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19" name="wrn_Gas_" vbProcedure="false">{"GAS FRONT",#N/A,TRUE,"FRONT";"NATURAL GAS",#N/A,TRUE,"NOI";"GAS PROD MGN",#N/A,TRUE,"PROD MGN";"NAT GAS COGS",#N/A,TRUE,"COGS";"GAS EXP",#N/A,TRUE,"EXPENSES";"GAS VOLS",#N/A,TRUE,"VOLUME"}</definedName>
    <definedName function="false" hidden="false" localSheetId="19"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19" name="wrn_Lubes_" vbProcedure="false">{"LUBES FRONT",#N/A,TRUE,"FRONT";"LUBRICANTS INDUSTRIAL",#N/A,TRUE,"NOI";"LUBES INDUSTRIAL PROD MGN",#N/A,TRUE,"PROD MGN";"LUBES IND COGS",#N/A,TRUE,"COGS";"LUBES INDUSTRIAL EXP",#N/A,TRUE,"EXPENSES";"LUBES INDUSTRIAL VOLS",#N/A,TRUE,"VOLUME"}</definedName>
    <definedName function="false" hidden="false" localSheetId="19" name="wrn_NOI___Division___Heads_" vbProcedure="false">{"TOTAL SALES AND MKT",#N/A,FALSE,"NOI";"TOTAL RETAIL",#N/A,FALSE,"NOI";"TOTAL COMMERCIAL",#N/A,FALSE,"NOI"}</definedName>
    <definedName function="false" hidden="false" localSheetId="19"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19"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20"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0" name="rs" vbProcedure="false">{"TOTAL SALES AND MKT",#N/A,FALSE,"NOI";"TOTAL RETAIL",#N/A,FALSE,"NOI";"TOTAL COMMERCIAL",#N/A,FALSE,"NOI"}</definedName>
    <definedName function="false" hidden="false" localSheetId="20" name="wrn_BFT___PACK_" vbProcedure="false">{#N/A,#N/A,TRUE,"Page 12A"}</definedName>
    <definedName function="false" hidden="false" localSheetId="20" name="wrn_DATA_" vbProcedure="false">{"UK CONS NOI",#N/A,FALSE,"Cons UK Income";#N/A,#N/A,FALSE,"Key Data";"UK CONS TOTAL BBLS",#N/A,FALSE,"Barrels";"UK CONS BBLS PER DAY",#N/A,FALSE,"Barrels"}</definedName>
    <definedName function="false" hidden="false" localSheetId="20"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0" name="wrn_Gas_" vbProcedure="false">{"GAS FRONT",#N/A,TRUE,"FRONT";"NATURAL GAS",#N/A,TRUE,"NOI";"GAS PROD MGN",#N/A,TRUE,"PROD MGN";"NAT GAS COGS",#N/A,TRUE,"COGS";"GAS EXP",#N/A,TRUE,"EXPENSES";"GAS VOLS",#N/A,TRUE,"VOLUME"}</definedName>
    <definedName function="false" hidden="false" localSheetId="20"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0" name="wrn_Lubes_" vbProcedure="false">{"LUBES FRONT",#N/A,TRUE,"FRONT";"LUBRICANTS INDUSTRIAL",#N/A,TRUE,"NOI";"LUBES INDUSTRIAL PROD MGN",#N/A,TRUE,"PROD MGN";"LUBES IND COGS",#N/A,TRUE,"COGS";"LUBES INDUSTRIAL EXP",#N/A,TRUE,"EXPENSES";"LUBES INDUSTRIAL VOLS",#N/A,TRUE,"VOLUME"}</definedName>
    <definedName function="false" hidden="false" localSheetId="20" name="wrn_NOI___Division___Heads_" vbProcedure="false">{"TOTAL SALES AND MKT",#N/A,FALSE,"NOI";"TOTAL RETAIL",#N/A,FALSE,"NOI";"TOTAL COMMERCIAL",#N/A,FALSE,"NOI"}</definedName>
    <definedName function="false" hidden="false" localSheetId="20"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0"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21"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1" name="rs" vbProcedure="false">{"TOTAL SALES AND MKT",#N/A,FALSE,"NOI";"TOTAL RETAIL",#N/A,FALSE,"NOI";"TOTAL COMMERCIAL",#N/A,FALSE,"NOI"}</definedName>
    <definedName function="false" hidden="false" localSheetId="21" name="wrn_BFT___PACK_" vbProcedure="false">{#N/A,#N/A,TRUE,"Page 12A"}</definedName>
    <definedName function="false" hidden="false" localSheetId="21" name="wrn_DATA_" vbProcedure="false">{"UK CONS NOI",#N/A,FALSE,"Cons UK Income";#N/A,#N/A,FALSE,"Key Data";"UK CONS TOTAL BBLS",#N/A,FALSE,"Barrels";"UK CONS BBLS PER DAY",#N/A,FALSE,"Barrels"}</definedName>
    <definedName function="false" hidden="false" localSheetId="21"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1" name="wrn_Gas_" vbProcedure="false">{"GAS FRONT",#N/A,TRUE,"FRONT";"NATURAL GAS",#N/A,TRUE,"NOI";"GAS PROD MGN",#N/A,TRUE,"PROD MGN";"NAT GAS COGS",#N/A,TRUE,"COGS";"GAS EXP",#N/A,TRUE,"EXPENSES";"GAS VOLS",#N/A,TRUE,"VOLUME"}</definedName>
    <definedName function="false" hidden="false" localSheetId="21"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1" name="wrn_Lubes_" vbProcedure="false">{"LUBES FRONT",#N/A,TRUE,"FRONT";"LUBRICANTS INDUSTRIAL",#N/A,TRUE,"NOI";"LUBES INDUSTRIAL PROD MGN",#N/A,TRUE,"PROD MGN";"LUBES IND COGS",#N/A,TRUE,"COGS";"LUBES INDUSTRIAL EXP",#N/A,TRUE,"EXPENSES";"LUBES INDUSTRIAL VOLS",#N/A,TRUE,"VOLUME"}</definedName>
    <definedName function="false" hidden="false" localSheetId="21" name="wrn_NOI___Division___Heads_" vbProcedure="false">{"TOTAL SALES AND MKT",#N/A,FALSE,"NOI";"TOTAL RETAIL",#N/A,FALSE,"NOI";"TOTAL COMMERCIAL",#N/A,FALSE,"NOI"}</definedName>
    <definedName function="false" hidden="false" localSheetId="21"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1"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25"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5" name="rs" vbProcedure="false">{"TOTAL SALES AND MKT",#N/A,FALSE,"NOI";"TOTAL RETAIL",#N/A,FALSE,"NOI";"TOTAL COMMERCIAL",#N/A,FALSE,"NOI"}</definedName>
    <definedName function="false" hidden="false" localSheetId="25" name="wrn_BFT___PACK_" vbProcedure="false">{#N/A,#N/A,TRUE,"Page 12A"}</definedName>
    <definedName function="false" hidden="false" localSheetId="25" name="wrn_DATA_" vbProcedure="false">{"UK CONS NOI",#N/A,FALSE,"Cons UK Income";#N/A,#N/A,FALSE,"Key Data";"UK CONS TOTAL BBLS",#N/A,FALSE,"Barrels";"UK CONS BBLS PER DAY",#N/A,FALSE,"Barrels"}</definedName>
    <definedName function="false" hidden="false" localSheetId="25"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5" name="wrn_Gas_" vbProcedure="false">{"GAS FRONT",#N/A,TRUE,"FRONT";"NATURAL GAS",#N/A,TRUE,"NOI";"GAS PROD MGN",#N/A,TRUE,"PROD MGN";"NAT GAS COGS",#N/A,TRUE,"COGS";"GAS EXP",#N/A,TRUE,"EXPENSES";"GAS VOLS",#N/A,TRUE,"VOLUME"}</definedName>
    <definedName function="false" hidden="false" localSheetId="25"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5" name="wrn_Lubes_" vbProcedure="false">{"LUBES FRONT",#N/A,TRUE,"FRONT";"LUBRICANTS INDUSTRIAL",#N/A,TRUE,"NOI";"LUBES INDUSTRIAL PROD MGN",#N/A,TRUE,"PROD MGN";"LUBES IND COGS",#N/A,TRUE,"COGS";"LUBES INDUSTRIAL EXP",#N/A,TRUE,"EXPENSES";"LUBES INDUSTRIAL VOLS",#N/A,TRUE,"VOLUME"}</definedName>
    <definedName function="false" hidden="false" localSheetId="25" name="wrn_NOI___Division___Heads_" vbProcedure="false">{"TOTAL SALES AND MKT",#N/A,FALSE,"NOI";"TOTAL RETAIL",#N/A,FALSE,"NOI";"TOTAL COMMERCIAL",#N/A,FALSE,"NOI"}</definedName>
    <definedName function="false" hidden="false" localSheetId="25"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5"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26"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6" name="rs" vbProcedure="false">{"TOTAL SALES AND MKT",#N/A,FALSE,"NOI";"TOTAL RETAIL",#N/A,FALSE,"NOI";"TOTAL COMMERCIAL",#N/A,FALSE,"NOI"}</definedName>
    <definedName function="false" hidden="false" localSheetId="26" name="wrn_BFT___PACK_" vbProcedure="false">{#N/A,#N/A,TRUE,"Page 12A"}</definedName>
    <definedName function="false" hidden="false" localSheetId="26" name="wrn_DATA_" vbProcedure="false">{"UK CONS NOI",#N/A,FALSE,"Cons UK Income";#N/A,#N/A,FALSE,"Key Data";"UK CONS TOTAL BBLS",#N/A,FALSE,"Barrels";"UK CONS BBLS PER DAY",#N/A,FALSE,"Barrels"}</definedName>
    <definedName function="false" hidden="false" localSheetId="26"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6" name="wrn_Gas_" vbProcedure="false">{"GAS FRONT",#N/A,TRUE,"FRONT";"NATURAL GAS",#N/A,TRUE,"NOI";"GAS PROD MGN",#N/A,TRUE,"PROD MGN";"NAT GAS COGS",#N/A,TRUE,"COGS";"GAS EXP",#N/A,TRUE,"EXPENSES";"GAS VOLS",#N/A,TRUE,"VOLUME"}</definedName>
    <definedName function="false" hidden="false" localSheetId="26"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6" name="wrn_Lubes_" vbProcedure="false">{"LUBES FRONT",#N/A,TRUE,"FRONT";"LUBRICANTS INDUSTRIAL",#N/A,TRUE,"NOI";"LUBES INDUSTRIAL PROD MGN",#N/A,TRUE,"PROD MGN";"LUBES IND COGS",#N/A,TRUE,"COGS";"LUBES INDUSTRIAL EXP",#N/A,TRUE,"EXPENSES";"LUBES INDUSTRIAL VOLS",#N/A,TRUE,"VOLUME"}</definedName>
    <definedName function="false" hidden="false" localSheetId="26" name="wrn_NOI___Division___Heads_" vbProcedure="false">{"TOTAL SALES AND MKT",#N/A,FALSE,"NOI";"TOTAL RETAIL",#N/A,FALSE,"NOI";"TOTAL COMMERCIAL",#N/A,FALSE,"NOI"}</definedName>
    <definedName function="false" hidden="false" localSheetId="26"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6"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27" name="adaytum_col_1" vbProcedure="false">'Adaytum  Detail 2002'!$C$13</definedName>
    <definedName function="false" hidden="false" localSheetId="27" name="adaytum_data_1" vbProcedure="false">'Adaytum  Detail 2002'!$C$15:$C$89</definedName>
    <definedName function="false" hidden="false" localSheetId="27" name="adaytum_page_1" vbProcedure="false">'Adaytum  Detail 2002'!$B$11:$E$11</definedName>
    <definedName function="false" hidden="false" localSheetId="27" name="adaytum_row_1" vbProcedure="false">'Adaytum  Detail 2002'!$B$15:$B$89</definedName>
    <definedName function="false" hidden="false" localSheetId="27" name="adaytum_view_2" vbProcedure="false">'Adaytum  Detail 2002'!$B$10</definedName>
    <definedName function="false" hidden="false" localSheetId="27"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7" name="rs" vbProcedure="false">{"TOTAL SALES AND MKT",#N/A,FALSE,"NOI";"TOTAL RETAIL",#N/A,FALSE,"NOI";"TOTAL COMMERCIAL",#N/A,FALSE,"NOI"}</definedName>
    <definedName function="false" hidden="false" localSheetId="27" name="wrn_BFT___PACK_" vbProcedure="false">{#N/A,#N/A,TRUE,"Page 12A"}</definedName>
    <definedName function="false" hidden="false" localSheetId="27" name="wrn_DATA_" vbProcedure="false">{"UK CONS NOI",#N/A,FALSE,"Cons UK Income";#N/A,#N/A,FALSE,"Key Data";"UK CONS TOTAL BBLS",#N/A,FALSE,"Barrels";"UK CONS BBLS PER DAY",#N/A,FALSE,"Barrels"}</definedName>
    <definedName function="false" hidden="false" localSheetId="27"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7" name="wrn_Gas_" vbProcedure="false">{"GAS FRONT",#N/A,TRUE,"FRONT";"NATURAL GAS",#N/A,TRUE,"NOI";"GAS PROD MGN",#N/A,TRUE,"PROD MGN";"NAT GAS COGS",#N/A,TRUE,"COGS";"GAS EXP",#N/A,TRUE,"EXPENSES";"GAS VOLS",#N/A,TRUE,"VOLUME"}</definedName>
    <definedName function="false" hidden="false" localSheetId="27"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7" name="wrn_Lubes_" vbProcedure="false">{"LUBES FRONT",#N/A,TRUE,"FRONT";"LUBRICANTS INDUSTRIAL",#N/A,TRUE,"NOI";"LUBES INDUSTRIAL PROD MGN",#N/A,TRUE,"PROD MGN";"LUBES IND COGS",#N/A,TRUE,"COGS";"LUBES INDUSTRIAL EXP",#N/A,TRUE,"EXPENSES";"LUBES INDUSTRIAL VOLS",#N/A,TRUE,"VOLUME"}</definedName>
    <definedName function="false" hidden="false" localSheetId="27" name="wrn_NOI___Division___Heads_" vbProcedure="false">{"TOTAL SALES AND MKT",#N/A,FALSE,"NOI";"TOTAL RETAIL",#N/A,FALSE,"NOI";"TOTAL COMMERCIAL",#N/A,FALSE,"NOI"}</definedName>
    <definedName function="false" hidden="false" localSheetId="27"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7"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29" name="aaa" vbProcedure="false">{"TOTAL SALES AND MKT",#N/A,FALSE,"NOI";"TOTAL RETAIL",#N/A,FALSE,"NOI";"TOTAL COMMERCIAL",#N/A,FALSE,"NOI"}</definedName>
    <definedName function="false" hidden="false" localSheetId="29" name="Adaytum"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9" name="adaytum_col_1" vbProcedure="false">'Adaytum by CC'!$C$14</definedName>
    <definedName function="false" hidden="false" localSheetId="29" name="adaytum_col_3" vbProcedure="false">'Adaytum by CC'!$C$31</definedName>
    <definedName function="false" hidden="false" localSheetId="29" name="adaytum_data_2" vbProcedure="false">'Adaytum by CC'!$C$15:$C$24</definedName>
    <definedName function="false" hidden="false" localSheetId="29" name="adaytum_data_3" vbProcedure="false">'Adaytum by CC'!$C$33:$C$42</definedName>
    <definedName function="false" hidden="false" localSheetId="29" name="adaytum_page_1" vbProcedure="false">'Adaytum by CC'!$B$12:$E$12</definedName>
    <definedName function="false" hidden="false" localSheetId="29" name="adaytum_page_3" vbProcedure="false">'Adaytum by CC'!$B$29:$D$29</definedName>
    <definedName function="false" hidden="false" localSheetId="29" name="adaytum_row_1" vbProcedure="false">'Adaytum by CC'!$B$15:$B$24</definedName>
    <definedName function="false" hidden="false" localSheetId="29" name="adaytum_row_3" vbProcedure="false">'Adaytum by CC'!$B$33:$B$42</definedName>
    <definedName function="false" hidden="false" localSheetId="29" name="adaytum_view_2" vbProcedure="false">'Adaytum by CC'!$B$28</definedName>
    <definedName function="false" hidden="false" localSheetId="29" name="adaytum_view_3" vbProcedure="false">'Adaytum by CC'!$B$11</definedName>
    <definedName function="false" hidden="false" localSheetId="29"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9" name="rs" vbProcedure="false">{"TOTAL SALES AND MKT",#N/A,FALSE,"NOI";"TOTAL RETAIL",#N/A,FALSE,"NOI";"TOTAL COMMERCIAL",#N/A,FALSE,"NOI"}</definedName>
    <definedName function="false" hidden="false" localSheetId="29" name="wrn_BFT___PACK_" vbProcedure="false">{#N/A,#N/A,TRUE,"Page 12A"}</definedName>
    <definedName function="false" hidden="false" localSheetId="29" name="wrn_DATA_" vbProcedure="false">{"UK CONS NOI",#N/A,FALSE,"Cons UK Income";#N/A,#N/A,FALSE,"Key Data";"UK CONS TOTAL BBLS",#N/A,FALSE,"Barrels";"UK CONS BBLS PER DAY",#N/A,FALSE,"Barrels"}</definedName>
    <definedName function="false" hidden="false" localSheetId="29"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9" name="wrn_Gas_" vbProcedure="false">{"GAS FRONT",#N/A,TRUE,"FRONT";"NATURAL GAS",#N/A,TRUE,"NOI";"GAS PROD MGN",#N/A,TRUE,"PROD MGN";"NAT GAS COGS",#N/A,TRUE,"COGS";"GAS EXP",#N/A,TRUE,"EXPENSES";"GAS VOLS",#N/A,TRUE,"VOLUME"}</definedName>
    <definedName function="false" hidden="false" localSheetId="29"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29" name="wrn_Lubes_" vbProcedure="false">{"LUBES FRONT",#N/A,TRUE,"FRONT";"LUBRICANTS INDUSTRIAL",#N/A,TRUE,"NOI";"LUBES INDUSTRIAL PROD MGN",#N/A,TRUE,"PROD MGN";"LUBES IND COGS",#N/A,TRUE,"COGS";"LUBES INDUSTRIAL EXP",#N/A,TRUE,"EXPENSES";"LUBES INDUSTRIAL VOLS",#N/A,TRUE,"VOLUME"}</definedName>
    <definedName function="false" hidden="false" localSheetId="29" name="wrn_NOI___Division___Heads_" vbProcedure="false">{"TOTAL SALES AND MKT",#N/A,FALSE,"NOI";"TOTAL RETAIL",#N/A,FALSE,"NOI";"TOTAL COMMERCIAL",#N/A,FALSE,"NOI"}</definedName>
    <definedName function="false" hidden="false" localSheetId="29"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29"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 function="false" hidden="false" localSheetId="30" name="adaytum_col_1" vbProcedure="false">'Adaytum by Month'!$C$46:$O$46</definedName>
    <definedName function="false" hidden="false" localSheetId="30" name="adaytum_col_2" vbProcedure="false">'Adaytum by Month'!$C$30:$O$30</definedName>
    <definedName function="false" hidden="false" localSheetId="30" name="adaytum_col_3" vbProcedure="false">'Adaytum by Month'!$C$14:$O$14</definedName>
    <definedName function="false" hidden="false" localSheetId="30" name="adaytum_data_1" vbProcedure="false">'Adaytum by Month'!$C$47:$O$56</definedName>
    <definedName function="false" hidden="false" localSheetId="30" name="adaytum_data_2" vbProcedure="false">'Adaytum by Month'!$C$31:$O$40</definedName>
    <definedName function="false" hidden="false" localSheetId="30" name="adaytum_data_3" vbProcedure="false">'Adaytum by Month'!$C$15:$O$24</definedName>
    <definedName function="false" hidden="false" localSheetId="30" name="adaytum_page_1" vbProcedure="false">'Adaytum by Month'!$B$12:$E$12</definedName>
    <definedName function="false" hidden="false" localSheetId="30" name="adaytum_page_2" vbProcedure="false">'Adaytum by Month'!$B$28:$D$28</definedName>
    <definedName function="false" hidden="false" localSheetId="30" name="adaytum_page_3" vbProcedure="false">'Adaytum by Month'!$B$44:$D$44</definedName>
    <definedName function="false" hidden="false" localSheetId="30" name="adaytum_row_1" vbProcedure="false">'Adaytum by Month'!$B$15:$B$24</definedName>
    <definedName function="false" hidden="false" localSheetId="30" name="adaytum_row_2" vbProcedure="false">'Adaytum by Month'!$B$31:$B$40</definedName>
    <definedName function="false" hidden="false" localSheetId="30" name="adaytum_row_3" vbProcedure="false">'Adaytum by Month'!$B$47:$B$56</definedName>
    <definedName function="false" hidden="false" localSheetId="30" name="adaytum_view_1" vbProcedure="false">'Adaytum by Month'!$B$43</definedName>
    <definedName function="false" hidden="false" localSheetId="30" name="adaytum_view_2" vbProcedure="false">'Adaytum by Month'!$B$27</definedName>
    <definedName function="false" hidden="false" localSheetId="30" name="adaytum_view_4" vbProcedure="false">'Adaytum by Month'!$B$11</definedName>
    <definedName function="false" hidden="false" localSheetId="31" name="aaa" vbProcedure="false">{"TOTAL SALES AND MKT",#N/A,FALSE,"NOI";"TOTAL RETAIL",#N/A,FALSE,"NOI";"TOTAL COMMERCIAL",#N/A,FALSE,"NOI"}</definedName>
    <definedName function="false" hidden="false" localSheetId="31" name="Adaytum"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31" name="adaytum_col_1" vbProcedure="false">'Adaytum Headcount'!$C$15</definedName>
    <definedName function="false" hidden="false" localSheetId="31" name="adaytum_col_2" vbProcedure="false">'Adaytum Headcount'!$C$24</definedName>
    <definedName function="false" hidden="false" localSheetId="31" name="adaytum_page_1" vbProcedure="false">'Adaytum Headcount'!$B$22</definedName>
    <definedName function="false" hidden="false" localSheetId="31" name="adaytum_page_3" vbProcedure="false">'Adaytum Headcount'!$B$13:$E$13</definedName>
    <definedName function="false" hidden="false" localSheetId="31" name="adaytum_row_1" vbProcedure="false">'Adaytum Headcount'!$B$16</definedName>
    <definedName function="false" hidden="false" localSheetId="31" name="adaytum_row_2" vbProcedure="false">'Adaytum Headcount'!$B$25</definedName>
    <definedName function="false" hidden="false" localSheetId="31" name="adaytum_view_1" vbProcedure="false">'Adaytum Headcount'!$B$21</definedName>
    <definedName function="false" hidden="false" localSheetId="31" name="adaytum_view_3" vbProcedure="false">'Adaytum Headcount'!$B$12</definedName>
    <definedName function="false" hidden="false" localSheetId="31" name="iii"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31" name="rs" vbProcedure="false">{"TOTAL SALES AND MKT",#N/A,FALSE,"NOI";"TOTAL RETAIL",#N/A,FALSE,"NOI";"TOTAL COMMERCIAL",#N/A,FALSE,"NOI"}</definedName>
    <definedName function="false" hidden="false" localSheetId="31" name="wrn_BFT___PACK_" vbProcedure="false">{#N/A,#N/A,TRUE,"Page 12A"}</definedName>
    <definedName function="false" hidden="false" localSheetId="31" name="wrn_DATA_" vbProcedure="false">{"UK CONS NOI",#N/A,FALSE,"Cons UK Income";#N/A,#N/A,FALSE,"Key Data";"UK CONS TOTAL BBLS",#N/A,FALSE,"Barrels";"UK CONS BBLS PER DAY",#N/A,FALSE,"Barrels"}</definedName>
    <definedName function="false" hidden="false" localSheetId="31" name="wrn_ECR_" vbProcedure="false">{"TOTAL FRONT",#N/A,TRUE,"FRONT";"TOTAL SALES AND MKT",#N/A,TRUE,"NOI";"TOTAL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31" name="wrn_Gas_" vbProcedure="false">{"GAS FRONT",#N/A,TRUE,"FRONT";"NATURAL GAS",#N/A,TRUE,"NOI";"GAS PROD MGN",#N/A,TRUE,"PROD MGN";"NAT GAS COGS",#N/A,TRUE,"COGS";"GAS EXP",#N/A,TRUE,"EXPENSES";"GAS VOLS",#N/A,TRUE,"VOLUME"}</definedName>
    <definedName function="false" hidden="false" localSheetId="31" name="wrn_GRAPHS_" vbProcedure="false">{"uk cons 97",#N/A,FALSE,"Cons UK Income";"UK CONS NOI GRAPH",#N/A,FALSE,"Graphs2";"UK DNSTRM NOI PT CHART",#N/A,FALSE,"Graphs2";"UK MKT PERF YTD CHART",#N/A,FALSE,"Graphs";"UK MFG PERF YTD CHART",#N/A,FALSE,"Graphs";"UK MKT PERF A YTD CHART",#N/A,FALSE,"Graphs";"RETAIL MGNS CHART",#N/A,FALSE,"Graphs";"MFG PERF A YTD CHART",#N/A,FALSE,"Graphs"}</definedName>
    <definedName function="false" hidden="false" localSheetId="31" name="wrn_Lubes_" vbProcedure="false">{"LUBES FRONT",#N/A,TRUE,"FRONT";"LUBRICANTS INDUSTRIAL",#N/A,TRUE,"NOI";"LUBES INDUSTRIAL PROD MGN",#N/A,TRUE,"PROD MGN";"LUBES IND COGS",#N/A,TRUE,"COGS";"LUBES INDUSTRIAL EXP",#N/A,TRUE,"EXPENSES";"LUBES INDUSTRIAL VOLS",#N/A,TRUE,"VOLUME"}</definedName>
    <definedName function="false" hidden="false" localSheetId="31" name="wrn_NOI___Division___Heads_" vbProcedure="false">{"TOTAL SALES AND MKT",#N/A,FALSE,"NOI";"TOTAL RETAIL",#N/A,FALSE,"NOI";"TOTAL COMMERCIAL",#N/A,FALSE,"NOI"}</definedName>
    <definedName function="false" hidden="false" localSheetId="31" name="wrn_Retail_" vbProcedure="false">{"RETAIL FRONT",#N/A,TRUE,"FRONT";"TOTAL RETAIL",#N/A,TRUE,"NOI";"RETAIL COGS CONSOL",#N/A,TRUE,"COGS CONSOL";"TOTAL RETAIL EXP",#N/A,TRUE,"EXPENSES";"RETAIL CONSOL VOLS",#N/A,TRUE,"VOLUME";"MARKETING OHD EXP",#N/A,TRUE,"EXPENSES";"RETAIL DSC EXP",#N/A,TRUE,"EXPENSES";"RETAIL OHD EXP",#N/A,TRUE,"EXPENSES";"REGIONAL EXPENSES",#N/A,TRUE,"EXPENSES";"STAR",#N/A,TRUE,"NOI";"STAR CONSOL COGS",#N/A,TRUE,"COGS";"STAR EXP",#N/A,TRUE,"EXPENSES";"STAR CONSOL PROD MGN",#N/A,TRUE,"PROD MGN";"STAR CONSOL VOLS",#N/A,TRUE,"VOLUME";"DEALER",#N/A,TRUE,"NOI";"DEALER COGS",#N/A,TRUE,"COGS";"DEALER EXP",#N/A,TRUE,"EXPENSES";"DEALER PROD MGN",#N/A,TRUE,"PROD MGN";"DEALER VOLS",#N/A,TRUE,"VOLUME";"RETAIL OPERATOR",#N/A,TRUE,"NOI";"RETAIL OPERATOR COGS",#N/A,TRUE,"COGS";"RETAIL OPERATOR EXPENSES",#N/A,TRUE,"EXPENSES";"RETAIL OPERATOR PROD MGN",#N/A,TRUE,"PROD MGN";"RETAIL OPERATOR VOLS",#N/A,TRUE,"VOLUME";"TENANT",#N/A,TRUE,"NOI";"TENANT COGS",#N/A,TRUE,"COGS";"TENANT EXP",#N/A,TRUE,"EXPENSES";"TENANT PROD MGN",#N/A,TRUE,"PROD MGN";"TENANT VOLS",#N/A,TRUE,"VOLUME";"MOTORWAYS",#N/A,TRUE,"NOI";"MOTORWAYS COGS",#N/A,TRUE,"COGS";,,,;,,,;,,,;,,,;,,,;,,,;,,,;,,,}</definedName>
    <definedName function="false" hidden="false" localSheetId="31" name="wrn_Summary_" vbProcedure="false">{"SUMMARY FRONT",#N/A,TRUE,"FRONT";"TOTAL SALES AND MKT",#N/A,TRUE,"NOI";"TOTAL RETAIL",#N/A,TRUE,"NOI";"RETAIL COGS CONSOL",#N/A,TRUE,"COGS CONSOL";"TOTAL RETAIL EXP",#N/A,TRUE,"EXPENSES";"RETAIL CONSOL VOLS",#N/A,TRUE,"VOLUME";"MARKETING OHD EXP",#N/A,TRUE,"EXPENSES";"RETAIL DSC EXP",#N/A,TRUE,"EXPENSES";"RETAIL OHD EXP",#N/A,TRUE,"EXPENSES";"REGIONAL EXPENSES",#N/A,TRUE,"EXPENSES";"LUBRICANTS INDUSTRIAL",#N/A,TRUE,"NOI";"LUBES IND COGS",#N/A,TRUE,"COGS";"LUBES INDUSTRIAL EXP",#N/A,TRUE,"EXPENSES";"WAS DSC AND OHD EXP",#N/A,TRUE,"EXPENSES";"TOTAL COMMERCIAL",#N/A,TRUE,"NOI";"TOTAL COMMERCIAL COGS CONSOL",#N/A,TRUE,"COGS CONSOL";"TOTAL COMMERCIAL EXP",#N/A,TRUE,"EXPENSES";"COMM ADMIN EXP",#N/A,TRUE,"EXPENSES";"TOTAL COMMERCIAL PROD MGN",#N/A,TRUE,"PROD MGN";"TOTAL COMM VOLS",#N/A,TRUE,"VOLUME"}</definedName>
  </definedNames>
  <calcPr iterateCount="100" refMode="A1" iterate="false" iterateDelta="0.001"/>
  <extLst>
    <ext xmlns:loext="http://schemas.libreoffice.org/" uri="{7626C862-2A13-11E5-B345-FEFF819CDC9F}">
      <loext:extCalcPr stringRefSyntax="CalcA1"/>
    </ext>
  </extLst>
</workbook>
</file>

<file path=xl/comments2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0" authorId="0">
      <text>
        <r>
          <rPr>
            <sz val="8"/>
            <color rgb="FF000000"/>
            <rFont val="Tahoma"/>
            <family val="0"/>
          </rPr>
          <t xml:space="preserve">Adaytum2
TYP=V
SVR=
LIB=Template Model Download
CBE=Total G&amp;A Detail
FGD=N
BGD=N
FGL=N
BGL=N
SUP=N
BBF=N
NTS=Y
VAL=Y
RHD=N
LCK=N
RFH=N
BBK=Y
OVF=N
IAB=N
BAZ=N
EAZ=N
P01=1 Currency Conversion
P02=2 Ops/Proj Split
P03=4 Months
P04=5 Versions
R01=2 Overheads Summary
C01=Elist
RGP=adaytum_page_1
RGR=adaytum_row_1
RGC=adaytum_col_1
RGD=adaytum_data_1
VID=76A8DCCFD8A662C0
CHK=-437940652
</t>
        </r>
      </text>
      <mc:AlternateContent>
        <mc:Choice Requires="v2">
          <commentPr autoFill="true" autoScale="false" colHidden="false" locked="false" rowHidden="false" textHAlign="justify" textVAlign="top">
            <anchor moveWithCells="false" sizeWithCells="false">
              <xdr:from>
                <xdr:col>2</xdr:col>
                <xdr:colOff>16</xdr:colOff>
                <xdr:row>8</xdr:row>
                <xdr:rowOff>7</xdr:rowOff>
              </xdr:from>
              <xdr:to>
                <xdr:col>3</xdr:col>
                <xdr:colOff>-3</xdr:colOff>
                <xdr:row>12</xdr:row>
                <xdr:rowOff>12</xdr:rowOff>
              </xdr:to>
            </anchor>
          </commentPr>
        </mc:Choice>
        <mc:Fallback/>
      </mc:AlternateContent>
    </comment>
    <comment ref="B11" authorId="0">
      <text>
        <r>
          <rPr>
            <sz val="8"/>
            <color rgb="FF000000"/>
            <rFont val="Tahoma"/>
            <family val="0"/>
          </rPr>
          <t xml:space="preserve">1 Currency Conversion</t>
        </r>
      </text>
      <mc:AlternateContent>
        <mc:Choice Requires="v2">
          <commentPr autoFill="true" autoScale="false" colHidden="false" locked="false" rowHidden="false" textHAlign="justify" textVAlign="top">
            <anchor moveWithCells="false" sizeWithCells="false">
              <xdr:from>
                <xdr:col>2</xdr:col>
                <xdr:colOff>16</xdr:colOff>
                <xdr:row>9</xdr:row>
                <xdr:rowOff>7</xdr:rowOff>
              </xdr:from>
              <xdr:to>
                <xdr:col>3</xdr:col>
                <xdr:colOff>-3</xdr:colOff>
                <xdr:row>13</xdr:row>
                <xdr:rowOff>13</xdr:rowOff>
              </xdr:to>
            </anchor>
          </commentPr>
        </mc:Choice>
        <mc:Fallback/>
      </mc:AlternateContent>
    </comment>
    <comment ref="B1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13</xdr:row>
                <xdr:rowOff>7</xdr:rowOff>
              </xdr:from>
              <xdr:to>
                <xdr:col>3</xdr:col>
                <xdr:colOff>-3</xdr:colOff>
                <xdr:row>17</xdr:row>
                <xdr:rowOff>13</xdr:rowOff>
              </xdr:to>
            </anchor>
          </commentPr>
        </mc:Choice>
        <mc:Fallback/>
      </mc:AlternateContent>
    </comment>
    <comment ref="B1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14</xdr:row>
                <xdr:rowOff>7</xdr:rowOff>
              </xdr:from>
              <xdr:to>
                <xdr:col>3</xdr:col>
                <xdr:colOff>31</xdr:colOff>
                <xdr:row>18</xdr:row>
                <xdr:rowOff>13</xdr:rowOff>
              </xdr:to>
            </anchor>
          </commentPr>
        </mc:Choice>
        <mc:Fallback/>
      </mc:AlternateContent>
    </comment>
    <comment ref="B1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15</xdr:row>
                <xdr:rowOff>7</xdr:rowOff>
              </xdr:from>
              <xdr:to>
                <xdr:col>3</xdr:col>
                <xdr:colOff>31</xdr:colOff>
                <xdr:row>19</xdr:row>
                <xdr:rowOff>13</xdr:rowOff>
              </xdr:to>
            </anchor>
          </commentPr>
        </mc:Choice>
        <mc:Fallback/>
      </mc:AlternateContent>
    </comment>
    <comment ref="B1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16</xdr:row>
                <xdr:rowOff>7</xdr:rowOff>
              </xdr:from>
              <xdr:to>
                <xdr:col>3</xdr:col>
                <xdr:colOff>31</xdr:colOff>
                <xdr:row>20</xdr:row>
                <xdr:rowOff>13</xdr:rowOff>
              </xdr:to>
            </anchor>
          </commentPr>
        </mc:Choice>
        <mc:Fallback/>
      </mc:AlternateContent>
    </comment>
    <comment ref="B1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17</xdr:row>
                <xdr:rowOff>7</xdr:rowOff>
              </xdr:from>
              <xdr:to>
                <xdr:col>3</xdr:col>
                <xdr:colOff>31</xdr:colOff>
                <xdr:row>21</xdr:row>
                <xdr:rowOff>13</xdr:rowOff>
              </xdr:to>
            </anchor>
          </commentPr>
        </mc:Choice>
        <mc:Fallback/>
      </mc:AlternateContent>
    </comment>
    <comment ref="B2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18</xdr:row>
                <xdr:rowOff>7</xdr:rowOff>
              </xdr:from>
              <xdr:to>
                <xdr:col>3</xdr:col>
                <xdr:colOff>31</xdr:colOff>
                <xdr:row>22</xdr:row>
                <xdr:rowOff>13</xdr:rowOff>
              </xdr:to>
            </anchor>
          </commentPr>
        </mc:Choice>
        <mc:Fallback/>
      </mc:AlternateContent>
    </comment>
    <comment ref="B2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19</xdr:row>
                <xdr:rowOff>7</xdr:rowOff>
              </xdr:from>
              <xdr:to>
                <xdr:col>3</xdr:col>
                <xdr:colOff>31</xdr:colOff>
                <xdr:row>23</xdr:row>
                <xdr:rowOff>13</xdr:rowOff>
              </xdr:to>
            </anchor>
          </commentPr>
        </mc:Choice>
        <mc:Fallback/>
      </mc:AlternateContent>
    </comment>
    <comment ref="B2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20</xdr:row>
                <xdr:rowOff>7</xdr:rowOff>
              </xdr:from>
              <xdr:to>
                <xdr:col>3</xdr:col>
                <xdr:colOff>31</xdr:colOff>
                <xdr:row>24</xdr:row>
                <xdr:rowOff>13</xdr:rowOff>
              </xdr:to>
            </anchor>
          </commentPr>
        </mc:Choice>
        <mc:Fallback/>
      </mc:AlternateContent>
    </comment>
    <comment ref="B2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21</xdr:row>
                <xdr:rowOff>7</xdr:rowOff>
              </xdr:from>
              <xdr:to>
                <xdr:col>3</xdr:col>
                <xdr:colOff>31</xdr:colOff>
                <xdr:row>25</xdr:row>
                <xdr:rowOff>13</xdr:rowOff>
              </xdr:to>
            </anchor>
          </commentPr>
        </mc:Choice>
        <mc:Fallback/>
      </mc:AlternateContent>
    </comment>
    <comment ref="B2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22</xdr:row>
                <xdr:rowOff>7</xdr:rowOff>
              </xdr:from>
              <xdr:to>
                <xdr:col>3</xdr:col>
                <xdr:colOff>31</xdr:colOff>
                <xdr:row>26</xdr:row>
                <xdr:rowOff>13</xdr:rowOff>
              </xdr:to>
            </anchor>
          </commentPr>
        </mc:Choice>
        <mc:Fallback/>
      </mc:AlternateContent>
    </comment>
    <comment ref="B2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23</xdr:row>
                <xdr:rowOff>7</xdr:rowOff>
              </xdr:from>
              <xdr:to>
                <xdr:col>3</xdr:col>
                <xdr:colOff>31</xdr:colOff>
                <xdr:row>27</xdr:row>
                <xdr:rowOff>13</xdr:rowOff>
              </xdr:to>
            </anchor>
          </commentPr>
        </mc:Choice>
        <mc:Fallback/>
      </mc:AlternateContent>
    </comment>
    <comment ref="B2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24</xdr:row>
                <xdr:rowOff>7</xdr:rowOff>
              </xdr:from>
              <xdr:to>
                <xdr:col>3</xdr:col>
                <xdr:colOff>31</xdr:colOff>
                <xdr:row>28</xdr:row>
                <xdr:rowOff>13</xdr:rowOff>
              </xdr:to>
            </anchor>
          </commentPr>
        </mc:Choice>
        <mc:Fallback/>
      </mc:AlternateContent>
    </comment>
    <comment ref="B2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25</xdr:row>
                <xdr:rowOff>7</xdr:rowOff>
              </xdr:from>
              <xdr:to>
                <xdr:col>3</xdr:col>
                <xdr:colOff>31</xdr:colOff>
                <xdr:row>29</xdr:row>
                <xdr:rowOff>13</xdr:rowOff>
              </xdr:to>
            </anchor>
          </commentPr>
        </mc:Choice>
        <mc:Fallback/>
      </mc:AlternateContent>
    </comment>
    <comment ref="B2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26</xdr:row>
                <xdr:rowOff>7</xdr:rowOff>
              </xdr:from>
              <xdr:to>
                <xdr:col>3</xdr:col>
                <xdr:colOff>31</xdr:colOff>
                <xdr:row>30</xdr:row>
                <xdr:rowOff>13</xdr:rowOff>
              </xdr:to>
            </anchor>
          </commentPr>
        </mc:Choice>
        <mc:Fallback/>
      </mc:AlternateContent>
    </comment>
    <comment ref="B2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27</xdr:row>
                <xdr:rowOff>7</xdr:rowOff>
              </xdr:from>
              <xdr:to>
                <xdr:col>3</xdr:col>
                <xdr:colOff>31</xdr:colOff>
                <xdr:row>31</xdr:row>
                <xdr:rowOff>13</xdr:rowOff>
              </xdr:to>
            </anchor>
          </commentPr>
        </mc:Choice>
        <mc:Fallback/>
      </mc:AlternateContent>
    </comment>
    <comment ref="B3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28</xdr:row>
                <xdr:rowOff>7</xdr:rowOff>
              </xdr:from>
              <xdr:to>
                <xdr:col>3</xdr:col>
                <xdr:colOff>31</xdr:colOff>
                <xdr:row>32</xdr:row>
                <xdr:rowOff>13</xdr:rowOff>
              </xdr:to>
            </anchor>
          </commentPr>
        </mc:Choice>
        <mc:Fallback/>
      </mc:AlternateContent>
    </comment>
    <comment ref="B3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29</xdr:row>
                <xdr:rowOff>7</xdr:rowOff>
              </xdr:from>
              <xdr:to>
                <xdr:col>3</xdr:col>
                <xdr:colOff>31</xdr:colOff>
                <xdr:row>33</xdr:row>
                <xdr:rowOff>13</xdr:rowOff>
              </xdr:to>
            </anchor>
          </commentPr>
        </mc:Choice>
        <mc:Fallback/>
      </mc:AlternateContent>
    </comment>
    <comment ref="B3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30</xdr:row>
                <xdr:rowOff>7</xdr:rowOff>
              </xdr:from>
              <xdr:to>
                <xdr:col>3</xdr:col>
                <xdr:colOff>31</xdr:colOff>
                <xdr:row>34</xdr:row>
                <xdr:rowOff>13</xdr:rowOff>
              </xdr:to>
            </anchor>
          </commentPr>
        </mc:Choice>
        <mc:Fallback/>
      </mc:AlternateContent>
    </comment>
    <comment ref="B3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31</xdr:row>
                <xdr:rowOff>7</xdr:rowOff>
              </xdr:from>
              <xdr:to>
                <xdr:col>3</xdr:col>
                <xdr:colOff>31</xdr:colOff>
                <xdr:row>35</xdr:row>
                <xdr:rowOff>13</xdr:rowOff>
              </xdr:to>
            </anchor>
          </commentPr>
        </mc:Choice>
        <mc:Fallback/>
      </mc:AlternateContent>
    </comment>
    <comment ref="B3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32</xdr:row>
                <xdr:rowOff>7</xdr:rowOff>
              </xdr:from>
              <xdr:to>
                <xdr:col>3</xdr:col>
                <xdr:colOff>31</xdr:colOff>
                <xdr:row>36</xdr:row>
                <xdr:rowOff>13</xdr:rowOff>
              </xdr:to>
            </anchor>
          </commentPr>
        </mc:Choice>
        <mc:Fallback/>
      </mc:AlternateContent>
    </comment>
    <comment ref="B3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33</xdr:row>
                <xdr:rowOff>7</xdr:rowOff>
              </xdr:from>
              <xdr:to>
                <xdr:col>3</xdr:col>
                <xdr:colOff>31</xdr:colOff>
                <xdr:row>37</xdr:row>
                <xdr:rowOff>13</xdr:rowOff>
              </xdr:to>
            </anchor>
          </commentPr>
        </mc:Choice>
        <mc:Fallback/>
      </mc:AlternateContent>
    </comment>
    <comment ref="B3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34</xdr:row>
                <xdr:rowOff>7</xdr:rowOff>
              </xdr:from>
              <xdr:to>
                <xdr:col>3</xdr:col>
                <xdr:colOff>31</xdr:colOff>
                <xdr:row>38</xdr:row>
                <xdr:rowOff>13</xdr:rowOff>
              </xdr:to>
            </anchor>
          </commentPr>
        </mc:Choice>
        <mc:Fallback/>
      </mc:AlternateContent>
    </comment>
    <comment ref="B3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35</xdr:row>
                <xdr:rowOff>7</xdr:rowOff>
              </xdr:from>
              <xdr:to>
                <xdr:col>3</xdr:col>
                <xdr:colOff>31</xdr:colOff>
                <xdr:row>39</xdr:row>
                <xdr:rowOff>13</xdr:rowOff>
              </xdr:to>
            </anchor>
          </commentPr>
        </mc:Choice>
        <mc:Fallback/>
      </mc:AlternateContent>
    </comment>
    <comment ref="B3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36</xdr:row>
                <xdr:rowOff>7</xdr:rowOff>
              </xdr:from>
              <xdr:to>
                <xdr:col>3</xdr:col>
                <xdr:colOff>31</xdr:colOff>
                <xdr:row>40</xdr:row>
                <xdr:rowOff>13</xdr:rowOff>
              </xdr:to>
            </anchor>
          </commentPr>
        </mc:Choice>
        <mc:Fallback/>
      </mc:AlternateContent>
    </comment>
    <comment ref="B3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37</xdr:row>
                <xdr:rowOff>7</xdr:rowOff>
              </xdr:from>
              <xdr:to>
                <xdr:col>3</xdr:col>
                <xdr:colOff>31</xdr:colOff>
                <xdr:row>41</xdr:row>
                <xdr:rowOff>13</xdr:rowOff>
              </xdr:to>
            </anchor>
          </commentPr>
        </mc:Choice>
        <mc:Fallback/>
      </mc:AlternateContent>
    </comment>
    <comment ref="B4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38</xdr:row>
                <xdr:rowOff>7</xdr:rowOff>
              </xdr:from>
              <xdr:to>
                <xdr:col>3</xdr:col>
                <xdr:colOff>31</xdr:colOff>
                <xdr:row>42</xdr:row>
                <xdr:rowOff>13</xdr:rowOff>
              </xdr:to>
            </anchor>
          </commentPr>
        </mc:Choice>
        <mc:Fallback/>
      </mc:AlternateContent>
    </comment>
    <comment ref="B4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39</xdr:row>
                <xdr:rowOff>7</xdr:rowOff>
              </xdr:from>
              <xdr:to>
                <xdr:col>3</xdr:col>
                <xdr:colOff>31</xdr:colOff>
                <xdr:row>43</xdr:row>
                <xdr:rowOff>13</xdr:rowOff>
              </xdr:to>
            </anchor>
          </commentPr>
        </mc:Choice>
        <mc:Fallback/>
      </mc:AlternateContent>
    </comment>
    <comment ref="B4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40</xdr:row>
                <xdr:rowOff>7</xdr:rowOff>
              </xdr:from>
              <xdr:to>
                <xdr:col>3</xdr:col>
                <xdr:colOff>31</xdr:colOff>
                <xdr:row>44</xdr:row>
                <xdr:rowOff>13</xdr:rowOff>
              </xdr:to>
            </anchor>
          </commentPr>
        </mc:Choice>
        <mc:Fallback/>
      </mc:AlternateContent>
    </comment>
    <comment ref="B4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41</xdr:row>
                <xdr:rowOff>7</xdr:rowOff>
              </xdr:from>
              <xdr:to>
                <xdr:col>3</xdr:col>
                <xdr:colOff>31</xdr:colOff>
                <xdr:row>45</xdr:row>
                <xdr:rowOff>13</xdr:rowOff>
              </xdr:to>
            </anchor>
          </commentPr>
        </mc:Choice>
        <mc:Fallback/>
      </mc:AlternateContent>
    </comment>
    <comment ref="B4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42</xdr:row>
                <xdr:rowOff>7</xdr:rowOff>
              </xdr:from>
              <xdr:to>
                <xdr:col>3</xdr:col>
                <xdr:colOff>31</xdr:colOff>
                <xdr:row>46</xdr:row>
                <xdr:rowOff>13</xdr:rowOff>
              </xdr:to>
            </anchor>
          </commentPr>
        </mc:Choice>
        <mc:Fallback/>
      </mc:AlternateContent>
    </comment>
    <comment ref="B4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43</xdr:row>
                <xdr:rowOff>7</xdr:rowOff>
              </xdr:from>
              <xdr:to>
                <xdr:col>3</xdr:col>
                <xdr:colOff>31</xdr:colOff>
                <xdr:row>47</xdr:row>
                <xdr:rowOff>13</xdr:rowOff>
              </xdr:to>
            </anchor>
          </commentPr>
        </mc:Choice>
        <mc:Fallback/>
      </mc:AlternateContent>
    </comment>
    <comment ref="B4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44</xdr:row>
                <xdr:rowOff>7</xdr:rowOff>
              </xdr:from>
              <xdr:to>
                <xdr:col>3</xdr:col>
                <xdr:colOff>31</xdr:colOff>
                <xdr:row>48</xdr:row>
                <xdr:rowOff>13</xdr:rowOff>
              </xdr:to>
            </anchor>
          </commentPr>
        </mc:Choice>
        <mc:Fallback/>
      </mc:AlternateContent>
    </comment>
    <comment ref="B4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45</xdr:row>
                <xdr:rowOff>7</xdr:rowOff>
              </xdr:from>
              <xdr:to>
                <xdr:col>3</xdr:col>
                <xdr:colOff>31</xdr:colOff>
                <xdr:row>49</xdr:row>
                <xdr:rowOff>13</xdr:rowOff>
              </xdr:to>
            </anchor>
          </commentPr>
        </mc:Choice>
        <mc:Fallback/>
      </mc:AlternateContent>
    </comment>
    <comment ref="B4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46</xdr:row>
                <xdr:rowOff>7</xdr:rowOff>
              </xdr:from>
              <xdr:to>
                <xdr:col>3</xdr:col>
                <xdr:colOff>31</xdr:colOff>
                <xdr:row>50</xdr:row>
                <xdr:rowOff>13</xdr:rowOff>
              </xdr:to>
            </anchor>
          </commentPr>
        </mc:Choice>
        <mc:Fallback/>
      </mc:AlternateContent>
    </comment>
    <comment ref="B4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47</xdr:row>
                <xdr:rowOff>7</xdr:rowOff>
              </xdr:from>
              <xdr:to>
                <xdr:col>3</xdr:col>
                <xdr:colOff>31</xdr:colOff>
                <xdr:row>51</xdr:row>
                <xdr:rowOff>13</xdr:rowOff>
              </xdr:to>
            </anchor>
          </commentPr>
        </mc:Choice>
        <mc:Fallback/>
      </mc:AlternateContent>
    </comment>
    <comment ref="B5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48</xdr:row>
                <xdr:rowOff>7</xdr:rowOff>
              </xdr:from>
              <xdr:to>
                <xdr:col>3</xdr:col>
                <xdr:colOff>31</xdr:colOff>
                <xdr:row>52</xdr:row>
                <xdr:rowOff>13</xdr:rowOff>
              </xdr:to>
            </anchor>
          </commentPr>
        </mc:Choice>
        <mc:Fallback/>
      </mc:AlternateContent>
    </comment>
    <comment ref="B5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49</xdr:row>
                <xdr:rowOff>7</xdr:rowOff>
              </xdr:from>
              <xdr:to>
                <xdr:col>3</xdr:col>
                <xdr:colOff>31</xdr:colOff>
                <xdr:row>53</xdr:row>
                <xdr:rowOff>13</xdr:rowOff>
              </xdr:to>
            </anchor>
          </commentPr>
        </mc:Choice>
        <mc:Fallback/>
      </mc:AlternateContent>
    </comment>
    <comment ref="B5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50</xdr:row>
                <xdr:rowOff>7</xdr:rowOff>
              </xdr:from>
              <xdr:to>
                <xdr:col>3</xdr:col>
                <xdr:colOff>31</xdr:colOff>
                <xdr:row>54</xdr:row>
                <xdr:rowOff>13</xdr:rowOff>
              </xdr:to>
            </anchor>
          </commentPr>
        </mc:Choice>
        <mc:Fallback/>
      </mc:AlternateContent>
    </comment>
    <comment ref="B5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51</xdr:row>
                <xdr:rowOff>7</xdr:rowOff>
              </xdr:from>
              <xdr:to>
                <xdr:col>3</xdr:col>
                <xdr:colOff>31</xdr:colOff>
                <xdr:row>55</xdr:row>
                <xdr:rowOff>13</xdr:rowOff>
              </xdr:to>
            </anchor>
          </commentPr>
        </mc:Choice>
        <mc:Fallback/>
      </mc:AlternateContent>
    </comment>
    <comment ref="B5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52</xdr:row>
                <xdr:rowOff>7</xdr:rowOff>
              </xdr:from>
              <xdr:to>
                <xdr:col>3</xdr:col>
                <xdr:colOff>31</xdr:colOff>
                <xdr:row>56</xdr:row>
                <xdr:rowOff>13</xdr:rowOff>
              </xdr:to>
            </anchor>
          </commentPr>
        </mc:Choice>
        <mc:Fallback/>
      </mc:AlternateContent>
    </comment>
    <comment ref="B5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53</xdr:row>
                <xdr:rowOff>7</xdr:rowOff>
              </xdr:from>
              <xdr:to>
                <xdr:col>3</xdr:col>
                <xdr:colOff>31</xdr:colOff>
                <xdr:row>57</xdr:row>
                <xdr:rowOff>13</xdr:rowOff>
              </xdr:to>
            </anchor>
          </commentPr>
        </mc:Choice>
        <mc:Fallback/>
      </mc:AlternateContent>
    </comment>
    <comment ref="B5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54</xdr:row>
                <xdr:rowOff>7</xdr:rowOff>
              </xdr:from>
              <xdr:to>
                <xdr:col>3</xdr:col>
                <xdr:colOff>31</xdr:colOff>
                <xdr:row>58</xdr:row>
                <xdr:rowOff>13</xdr:rowOff>
              </xdr:to>
            </anchor>
          </commentPr>
        </mc:Choice>
        <mc:Fallback/>
      </mc:AlternateContent>
    </comment>
    <comment ref="B5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55</xdr:row>
                <xdr:rowOff>7</xdr:rowOff>
              </xdr:from>
              <xdr:to>
                <xdr:col>3</xdr:col>
                <xdr:colOff>31</xdr:colOff>
                <xdr:row>59</xdr:row>
                <xdr:rowOff>13</xdr:rowOff>
              </xdr:to>
            </anchor>
          </commentPr>
        </mc:Choice>
        <mc:Fallback/>
      </mc:AlternateContent>
    </comment>
    <comment ref="B5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56</xdr:row>
                <xdr:rowOff>7</xdr:rowOff>
              </xdr:from>
              <xdr:to>
                <xdr:col>3</xdr:col>
                <xdr:colOff>31</xdr:colOff>
                <xdr:row>60</xdr:row>
                <xdr:rowOff>13</xdr:rowOff>
              </xdr:to>
            </anchor>
          </commentPr>
        </mc:Choice>
        <mc:Fallback/>
      </mc:AlternateContent>
    </comment>
    <comment ref="B5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57</xdr:row>
                <xdr:rowOff>7</xdr:rowOff>
              </xdr:from>
              <xdr:to>
                <xdr:col>3</xdr:col>
                <xdr:colOff>31</xdr:colOff>
                <xdr:row>61</xdr:row>
                <xdr:rowOff>13</xdr:rowOff>
              </xdr:to>
            </anchor>
          </commentPr>
        </mc:Choice>
        <mc:Fallback/>
      </mc:AlternateContent>
    </comment>
    <comment ref="B6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58</xdr:row>
                <xdr:rowOff>7</xdr:rowOff>
              </xdr:from>
              <xdr:to>
                <xdr:col>3</xdr:col>
                <xdr:colOff>31</xdr:colOff>
                <xdr:row>62</xdr:row>
                <xdr:rowOff>13</xdr:rowOff>
              </xdr:to>
            </anchor>
          </commentPr>
        </mc:Choice>
        <mc:Fallback/>
      </mc:AlternateContent>
    </comment>
    <comment ref="B6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59</xdr:row>
                <xdr:rowOff>7</xdr:rowOff>
              </xdr:from>
              <xdr:to>
                <xdr:col>3</xdr:col>
                <xdr:colOff>31</xdr:colOff>
                <xdr:row>63</xdr:row>
                <xdr:rowOff>13</xdr:rowOff>
              </xdr:to>
            </anchor>
          </commentPr>
        </mc:Choice>
        <mc:Fallback/>
      </mc:AlternateContent>
    </comment>
    <comment ref="B6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60</xdr:row>
                <xdr:rowOff>7</xdr:rowOff>
              </xdr:from>
              <xdr:to>
                <xdr:col>3</xdr:col>
                <xdr:colOff>31</xdr:colOff>
                <xdr:row>64</xdr:row>
                <xdr:rowOff>13</xdr:rowOff>
              </xdr:to>
            </anchor>
          </commentPr>
        </mc:Choice>
        <mc:Fallback/>
      </mc:AlternateContent>
    </comment>
    <comment ref="B6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61</xdr:row>
                <xdr:rowOff>7</xdr:rowOff>
              </xdr:from>
              <xdr:to>
                <xdr:col>3</xdr:col>
                <xdr:colOff>31</xdr:colOff>
                <xdr:row>65</xdr:row>
                <xdr:rowOff>13</xdr:rowOff>
              </xdr:to>
            </anchor>
          </commentPr>
        </mc:Choice>
        <mc:Fallback/>
      </mc:AlternateContent>
    </comment>
    <comment ref="B6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62</xdr:row>
                <xdr:rowOff>7</xdr:rowOff>
              </xdr:from>
              <xdr:to>
                <xdr:col>3</xdr:col>
                <xdr:colOff>31</xdr:colOff>
                <xdr:row>66</xdr:row>
                <xdr:rowOff>13</xdr:rowOff>
              </xdr:to>
            </anchor>
          </commentPr>
        </mc:Choice>
        <mc:Fallback/>
      </mc:AlternateContent>
    </comment>
    <comment ref="B6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63</xdr:row>
                <xdr:rowOff>7</xdr:rowOff>
              </xdr:from>
              <xdr:to>
                <xdr:col>3</xdr:col>
                <xdr:colOff>31</xdr:colOff>
                <xdr:row>67</xdr:row>
                <xdr:rowOff>13</xdr:rowOff>
              </xdr:to>
            </anchor>
          </commentPr>
        </mc:Choice>
        <mc:Fallback/>
      </mc:AlternateContent>
    </comment>
    <comment ref="B6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64</xdr:row>
                <xdr:rowOff>7</xdr:rowOff>
              </xdr:from>
              <xdr:to>
                <xdr:col>3</xdr:col>
                <xdr:colOff>31</xdr:colOff>
                <xdr:row>68</xdr:row>
                <xdr:rowOff>13</xdr:rowOff>
              </xdr:to>
            </anchor>
          </commentPr>
        </mc:Choice>
        <mc:Fallback/>
      </mc:AlternateContent>
    </comment>
    <comment ref="B6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65</xdr:row>
                <xdr:rowOff>7</xdr:rowOff>
              </xdr:from>
              <xdr:to>
                <xdr:col>3</xdr:col>
                <xdr:colOff>31</xdr:colOff>
                <xdr:row>69</xdr:row>
                <xdr:rowOff>13</xdr:rowOff>
              </xdr:to>
            </anchor>
          </commentPr>
        </mc:Choice>
        <mc:Fallback/>
      </mc:AlternateContent>
    </comment>
    <comment ref="B6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66</xdr:row>
                <xdr:rowOff>7</xdr:rowOff>
              </xdr:from>
              <xdr:to>
                <xdr:col>3</xdr:col>
                <xdr:colOff>31</xdr:colOff>
                <xdr:row>70</xdr:row>
                <xdr:rowOff>13</xdr:rowOff>
              </xdr:to>
            </anchor>
          </commentPr>
        </mc:Choice>
        <mc:Fallback/>
      </mc:AlternateContent>
    </comment>
    <comment ref="B6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67</xdr:row>
                <xdr:rowOff>7</xdr:rowOff>
              </xdr:from>
              <xdr:to>
                <xdr:col>3</xdr:col>
                <xdr:colOff>31</xdr:colOff>
                <xdr:row>71</xdr:row>
                <xdr:rowOff>13</xdr:rowOff>
              </xdr:to>
            </anchor>
          </commentPr>
        </mc:Choice>
        <mc:Fallback/>
      </mc:AlternateContent>
    </comment>
    <comment ref="B7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68</xdr:row>
                <xdr:rowOff>7</xdr:rowOff>
              </xdr:from>
              <xdr:to>
                <xdr:col>3</xdr:col>
                <xdr:colOff>31</xdr:colOff>
                <xdr:row>72</xdr:row>
                <xdr:rowOff>13</xdr:rowOff>
              </xdr:to>
            </anchor>
          </commentPr>
        </mc:Choice>
        <mc:Fallback/>
      </mc:AlternateContent>
    </comment>
    <comment ref="B7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69</xdr:row>
                <xdr:rowOff>7</xdr:rowOff>
              </xdr:from>
              <xdr:to>
                <xdr:col>3</xdr:col>
                <xdr:colOff>31</xdr:colOff>
                <xdr:row>73</xdr:row>
                <xdr:rowOff>13</xdr:rowOff>
              </xdr:to>
            </anchor>
          </commentPr>
        </mc:Choice>
        <mc:Fallback/>
      </mc:AlternateContent>
    </comment>
    <comment ref="B7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70</xdr:row>
                <xdr:rowOff>7</xdr:rowOff>
              </xdr:from>
              <xdr:to>
                <xdr:col>3</xdr:col>
                <xdr:colOff>31</xdr:colOff>
                <xdr:row>74</xdr:row>
                <xdr:rowOff>13</xdr:rowOff>
              </xdr:to>
            </anchor>
          </commentPr>
        </mc:Choice>
        <mc:Fallback/>
      </mc:AlternateContent>
    </comment>
    <comment ref="B7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71</xdr:row>
                <xdr:rowOff>7</xdr:rowOff>
              </xdr:from>
              <xdr:to>
                <xdr:col>3</xdr:col>
                <xdr:colOff>31</xdr:colOff>
                <xdr:row>75</xdr:row>
                <xdr:rowOff>13</xdr:rowOff>
              </xdr:to>
            </anchor>
          </commentPr>
        </mc:Choice>
        <mc:Fallback/>
      </mc:AlternateContent>
    </comment>
    <comment ref="B7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72</xdr:row>
                <xdr:rowOff>7</xdr:rowOff>
              </xdr:from>
              <xdr:to>
                <xdr:col>3</xdr:col>
                <xdr:colOff>31</xdr:colOff>
                <xdr:row>76</xdr:row>
                <xdr:rowOff>13</xdr:rowOff>
              </xdr:to>
            </anchor>
          </commentPr>
        </mc:Choice>
        <mc:Fallback/>
      </mc:AlternateContent>
    </comment>
    <comment ref="B7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73</xdr:row>
                <xdr:rowOff>7</xdr:rowOff>
              </xdr:from>
              <xdr:to>
                <xdr:col>3</xdr:col>
                <xdr:colOff>31</xdr:colOff>
                <xdr:row>77</xdr:row>
                <xdr:rowOff>13</xdr:rowOff>
              </xdr:to>
            </anchor>
          </commentPr>
        </mc:Choice>
        <mc:Fallback/>
      </mc:AlternateContent>
    </comment>
    <comment ref="B7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74</xdr:row>
                <xdr:rowOff>7</xdr:rowOff>
              </xdr:from>
              <xdr:to>
                <xdr:col>3</xdr:col>
                <xdr:colOff>31</xdr:colOff>
                <xdr:row>78</xdr:row>
                <xdr:rowOff>13</xdr:rowOff>
              </xdr:to>
            </anchor>
          </commentPr>
        </mc:Choice>
        <mc:Fallback/>
      </mc:AlternateContent>
    </comment>
    <comment ref="B7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75</xdr:row>
                <xdr:rowOff>7</xdr:rowOff>
              </xdr:from>
              <xdr:to>
                <xdr:col>3</xdr:col>
                <xdr:colOff>31</xdr:colOff>
                <xdr:row>79</xdr:row>
                <xdr:rowOff>13</xdr:rowOff>
              </xdr:to>
            </anchor>
          </commentPr>
        </mc:Choice>
        <mc:Fallback/>
      </mc:AlternateContent>
    </comment>
    <comment ref="B7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76</xdr:row>
                <xdr:rowOff>7</xdr:rowOff>
              </xdr:from>
              <xdr:to>
                <xdr:col>3</xdr:col>
                <xdr:colOff>31</xdr:colOff>
                <xdr:row>80</xdr:row>
                <xdr:rowOff>13</xdr:rowOff>
              </xdr:to>
            </anchor>
          </commentPr>
        </mc:Choice>
        <mc:Fallback/>
      </mc:AlternateContent>
    </comment>
    <comment ref="B7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77</xdr:row>
                <xdr:rowOff>7</xdr:rowOff>
              </xdr:from>
              <xdr:to>
                <xdr:col>3</xdr:col>
                <xdr:colOff>31</xdr:colOff>
                <xdr:row>81</xdr:row>
                <xdr:rowOff>13</xdr:rowOff>
              </xdr:to>
            </anchor>
          </commentPr>
        </mc:Choice>
        <mc:Fallback/>
      </mc:AlternateContent>
    </comment>
    <comment ref="B8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78</xdr:row>
                <xdr:rowOff>7</xdr:rowOff>
              </xdr:from>
              <xdr:to>
                <xdr:col>3</xdr:col>
                <xdr:colOff>31</xdr:colOff>
                <xdr:row>82</xdr:row>
                <xdr:rowOff>13</xdr:rowOff>
              </xdr:to>
            </anchor>
          </commentPr>
        </mc:Choice>
        <mc:Fallback/>
      </mc:AlternateContent>
    </comment>
    <comment ref="B8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79</xdr:row>
                <xdr:rowOff>7</xdr:rowOff>
              </xdr:from>
              <xdr:to>
                <xdr:col>3</xdr:col>
                <xdr:colOff>31</xdr:colOff>
                <xdr:row>83</xdr:row>
                <xdr:rowOff>13</xdr:rowOff>
              </xdr:to>
            </anchor>
          </commentPr>
        </mc:Choice>
        <mc:Fallback/>
      </mc:AlternateContent>
    </comment>
    <comment ref="B8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80</xdr:row>
                <xdr:rowOff>7</xdr:rowOff>
              </xdr:from>
              <xdr:to>
                <xdr:col>3</xdr:col>
                <xdr:colOff>31</xdr:colOff>
                <xdr:row>84</xdr:row>
                <xdr:rowOff>13</xdr:rowOff>
              </xdr:to>
            </anchor>
          </commentPr>
        </mc:Choice>
        <mc:Fallback/>
      </mc:AlternateContent>
    </comment>
    <comment ref="B8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81</xdr:row>
                <xdr:rowOff>7</xdr:rowOff>
              </xdr:from>
              <xdr:to>
                <xdr:col>3</xdr:col>
                <xdr:colOff>31</xdr:colOff>
                <xdr:row>85</xdr:row>
                <xdr:rowOff>13</xdr:rowOff>
              </xdr:to>
            </anchor>
          </commentPr>
        </mc:Choice>
        <mc:Fallback/>
      </mc:AlternateContent>
    </comment>
    <comment ref="B8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82</xdr:row>
                <xdr:rowOff>7</xdr:rowOff>
              </xdr:from>
              <xdr:to>
                <xdr:col>3</xdr:col>
                <xdr:colOff>31</xdr:colOff>
                <xdr:row>86</xdr:row>
                <xdr:rowOff>13</xdr:rowOff>
              </xdr:to>
            </anchor>
          </commentPr>
        </mc:Choice>
        <mc:Fallback/>
      </mc:AlternateContent>
    </comment>
    <comment ref="B8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83</xdr:row>
                <xdr:rowOff>7</xdr:rowOff>
              </xdr:from>
              <xdr:to>
                <xdr:col>3</xdr:col>
                <xdr:colOff>31</xdr:colOff>
                <xdr:row>87</xdr:row>
                <xdr:rowOff>13</xdr:rowOff>
              </xdr:to>
            </anchor>
          </commentPr>
        </mc:Choice>
        <mc:Fallback/>
      </mc:AlternateContent>
    </comment>
    <comment ref="B8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84</xdr:row>
                <xdr:rowOff>7</xdr:rowOff>
              </xdr:from>
              <xdr:to>
                <xdr:col>3</xdr:col>
                <xdr:colOff>31</xdr:colOff>
                <xdr:row>88</xdr:row>
                <xdr:rowOff>14</xdr:rowOff>
              </xdr:to>
            </anchor>
          </commentPr>
        </mc:Choice>
        <mc:Fallback/>
      </mc:AlternateContent>
    </comment>
    <comment ref="B8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85</xdr:row>
                <xdr:rowOff>7</xdr:rowOff>
              </xdr:from>
              <xdr:to>
                <xdr:col>3</xdr:col>
                <xdr:colOff>31</xdr:colOff>
                <xdr:row>89</xdr:row>
                <xdr:rowOff>12</xdr:rowOff>
              </xdr:to>
            </anchor>
          </commentPr>
        </mc:Choice>
        <mc:Fallback/>
      </mc:AlternateContent>
    </comment>
    <comment ref="B8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86</xdr:row>
                <xdr:rowOff>7</xdr:rowOff>
              </xdr:from>
              <xdr:to>
                <xdr:col>3</xdr:col>
                <xdr:colOff>31</xdr:colOff>
                <xdr:row>90</xdr:row>
                <xdr:rowOff>10</xdr:rowOff>
              </xdr:to>
            </anchor>
          </commentPr>
        </mc:Choice>
        <mc:Fallback/>
      </mc:AlternateContent>
    </comment>
    <comment ref="B8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50</xdr:colOff>
                <xdr:row>87</xdr:row>
                <xdr:rowOff>7</xdr:rowOff>
              </xdr:from>
              <xdr:to>
                <xdr:col>3</xdr:col>
                <xdr:colOff>31</xdr:colOff>
                <xdr:row>91</xdr:row>
                <xdr:rowOff>11</xdr:rowOff>
              </xdr:to>
            </anchor>
          </commentPr>
        </mc:Choice>
        <mc:Fallback/>
      </mc:AlternateContent>
    </comment>
    <comment ref="C11" authorId="0">
      <text>
        <r>
          <rPr>
            <sz val="8"/>
            <color rgb="FF000000"/>
            <rFont val="Tahoma"/>
            <family val="0"/>
          </rPr>
          <t xml:space="preserve">2 Ops/Proj Split</t>
        </r>
      </text>
      <mc:AlternateContent>
        <mc:Choice Requires="v2">
          <commentPr autoFill="true" autoScale="false" colHidden="false" locked="false" rowHidden="false" textHAlign="justify" textVAlign="top">
            <anchor moveWithCells="false" sizeWithCells="false">
              <xdr:from>
                <xdr:col>2</xdr:col>
                <xdr:colOff>137</xdr:colOff>
                <xdr:row>9</xdr:row>
                <xdr:rowOff>7</xdr:rowOff>
              </xdr:from>
              <xdr:to>
                <xdr:col>3</xdr:col>
                <xdr:colOff>118</xdr:colOff>
                <xdr:row>13</xdr:row>
                <xdr:rowOff>13</xdr:rowOff>
              </xdr:to>
            </anchor>
          </commentPr>
        </mc:Choice>
        <mc:Fallback/>
      </mc:AlternateContent>
    </comment>
    <comment ref="C13" authorId="0">
      <text>
        <r>
          <rPr>
            <sz val="8"/>
            <color rgb="FF000000"/>
            <rFont val="Tahoma"/>
            <family val="0"/>
          </rPr>
          <t xml:space="preserve">Elist</t>
        </r>
      </text>
      <mc:AlternateContent>
        <mc:Choice Requires="v2">
          <commentPr autoFill="true" autoScale="false" colHidden="false" locked="false" rowHidden="false" textHAlign="justify" textVAlign="top">
            <anchor moveWithCells="false" sizeWithCells="false">
              <xdr:from>
                <xdr:col>3</xdr:col>
                <xdr:colOff>16</xdr:colOff>
                <xdr:row>11</xdr:row>
                <xdr:rowOff>7</xdr:rowOff>
              </xdr:from>
              <xdr:to>
                <xdr:col>4</xdr:col>
                <xdr:colOff>21</xdr:colOff>
                <xdr:row>15</xdr:row>
                <xdr:rowOff>13</xdr:rowOff>
              </xdr:to>
            </anchor>
          </commentPr>
        </mc:Choice>
        <mc:Fallback/>
      </mc:AlternateContent>
    </comment>
    <comment ref="D11"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3</xdr:col>
                <xdr:colOff>113</xdr:colOff>
                <xdr:row>9</xdr:row>
                <xdr:rowOff>7</xdr:rowOff>
              </xdr:from>
              <xdr:to>
                <xdr:col>4</xdr:col>
                <xdr:colOff>119</xdr:colOff>
                <xdr:row>13</xdr:row>
                <xdr:rowOff>13</xdr:rowOff>
              </xdr:to>
            </anchor>
          </commentPr>
        </mc:Choice>
        <mc:Fallback/>
      </mc:AlternateContent>
    </comment>
    <comment ref="E11" authorId="0">
      <text>
        <r>
          <rPr>
            <sz val="8"/>
            <color rgb="FF000000"/>
            <rFont val="Tahoma"/>
            <family val="0"/>
          </rPr>
          <t xml:space="preserve">5 Versions</t>
        </r>
      </text>
      <mc:AlternateContent>
        <mc:Choice Requires="v2">
          <commentPr autoFill="true" autoScale="false" colHidden="false" locked="false" rowHidden="false" textHAlign="justify" textVAlign="top">
            <anchor moveWithCells="false" sizeWithCells="false">
              <xdr:from>
                <xdr:col>4</xdr:col>
                <xdr:colOff>166</xdr:colOff>
                <xdr:row>9</xdr:row>
                <xdr:rowOff>7</xdr:rowOff>
              </xdr:from>
              <xdr:to>
                <xdr:col>6</xdr:col>
                <xdr:colOff>3</xdr:colOff>
                <xdr:row>13</xdr:row>
                <xdr:rowOff>13</xdr:rowOff>
              </xdr:to>
            </anchor>
          </commentPr>
        </mc:Choice>
        <mc:Fallback/>
      </mc:AlternateContent>
    </comment>
  </commentList>
</comments>
</file>

<file path=xl/comments30.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1" authorId="0">
      <text>
        <r>
          <rPr>
            <sz val="8"/>
            <color rgb="FF000000"/>
            <rFont val="Tahoma"/>
            <family val="0"/>
          </rPr>
          <t xml:space="preserve">Adaytum2
TYP=V
SVR=
LIB=Template Model Download
CBE=Total G&amp;A Detail
FGD=N
BGD=N
FGL=N
BGL=N
SUP=N
BBF=N
NTS=Y
VAL=Y
RHD=N
LCK=N
RFH=N
BBK=Y
OVF=N
IAB=N
BAZ=N
EAZ=N
P01=1 Currency Conversion
P02=2 Ops/Proj Split
P03=4 Months
P04=5 Versions
R01=2 Overheads Summary
C01=Elist
RGP=adaytum_page_1
RGR=adaytum_row_1
RGC=adaytum_col_1
RGD=adaytum_data_2
VID=AD63C38F6EA562C0
CHK=261706706
</t>
        </r>
      </text>
      <mc:AlternateContent>
        <mc:Choice Requires="v2">
          <commentPr autoFill="true" autoScale="false" colHidden="false" locked="false" rowHidden="false" textHAlign="justify" textVAlign="top">
            <anchor moveWithCells="false" sizeWithCells="false">
              <xdr:from>
                <xdr:col>2</xdr:col>
                <xdr:colOff>16</xdr:colOff>
                <xdr:row>9</xdr:row>
                <xdr:rowOff>7</xdr:rowOff>
              </xdr:from>
              <xdr:to>
                <xdr:col>3</xdr:col>
                <xdr:colOff>26</xdr:colOff>
                <xdr:row>13</xdr:row>
                <xdr:rowOff>12</xdr:rowOff>
              </xdr:to>
            </anchor>
          </commentPr>
        </mc:Choice>
        <mc:Fallback/>
      </mc:AlternateContent>
    </comment>
    <comment ref="B12" authorId="0">
      <text>
        <r>
          <rPr>
            <sz val="8"/>
            <color rgb="FF000000"/>
            <rFont val="Tahoma"/>
            <family val="0"/>
          </rPr>
          <t xml:space="preserve">1 Currency Conversion</t>
        </r>
      </text>
      <mc:AlternateContent>
        <mc:Choice Requires="v2">
          <commentPr autoFill="true" autoScale="false" colHidden="false" locked="false" rowHidden="false" textHAlign="justify" textVAlign="top">
            <anchor moveWithCells="false" sizeWithCells="false">
              <xdr:from>
                <xdr:col>2</xdr:col>
                <xdr:colOff>16</xdr:colOff>
                <xdr:row>10</xdr:row>
                <xdr:rowOff>7</xdr:rowOff>
              </xdr:from>
              <xdr:to>
                <xdr:col>3</xdr:col>
                <xdr:colOff>26</xdr:colOff>
                <xdr:row>13</xdr:row>
                <xdr:rowOff>29</xdr:rowOff>
              </xdr:to>
            </anchor>
          </commentPr>
        </mc:Choice>
        <mc:Fallback/>
      </mc:AlternateContent>
    </comment>
    <comment ref="B1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13</xdr:row>
                <xdr:rowOff>40</xdr:rowOff>
              </xdr:from>
              <xdr:to>
                <xdr:col>3</xdr:col>
                <xdr:colOff>26</xdr:colOff>
                <xdr:row>17</xdr:row>
                <xdr:rowOff>12</xdr:rowOff>
              </xdr:to>
            </anchor>
          </commentPr>
        </mc:Choice>
        <mc:Fallback/>
      </mc:AlternateContent>
    </comment>
    <comment ref="B1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14</xdr:row>
                <xdr:rowOff>7</xdr:rowOff>
              </xdr:from>
              <xdr:to>
                <xdr:col>3</xdr:col>
                <xdr:colOff>26</xdr:colOff>
                <xdr:row>18</xdr:row>
                <xdr:rowOff>12</xdr:rowOff>
              </xdr:to>
            </anchor>
          </commentPr>
        </mc:Choice>
        <mc:Fallback/>
      </mc:AlternateContent>
    </comment>
    <comment ref="B1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15</xdr:row>
                <xdr:rowOff>7</xdr:rowOff>
              </xdr:from>
              <xdr:to>
                <xdr:col>3</xdr:col>
                <xdr:colOff>26</xdr:colOff>
                <xdr:row>19</xdr:row>
                <xdr:rowOff>12</xdr:rowOff>
              </xdr:to>
            </anchor>
          </commentPr>
        </mc:Choice>
        <mc:Fallback/>
      </mc:AlternateContent>
    </comment>
    <comment ref="B1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16</xdr:row>
                <xdr:rowOff>7</xdr:rowOff>
              </xdr:from>
              <xdr:to>
                <xdr:col>3</xdr:col>
                <xdr:colOff>26</xdr:colOff>
                <xdr:row>20</xdr:row>
                <xdr:rowOff>12</xdr:rowOff>
              </xdr:to>
            </anchor>
          </commentPr>
        </mc:Choice>
        <mc:Fallback/>
      </mc:AlternateContent>
    </comment>
    <comment ref="B1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17</xdr:row>
                <xdr:rowOff>7</xdr:rowOff>
              </xdr:from>
              <xdr:to>
                <xdr:col>3</xdr:col>
                <xdr:colOff>26</xdr:colOff>
                <xdr:row>21</xdr:row>
                <xdr:rowOff>12</xdr:rowOff>
              </xdr:to>
            </anchor>
          </commentPr>
        </mc:Choice>
        <mc:Fallback/>
      </mc:AlternateContent>
    </comment>
    <comment ref="B2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18</xdr:row>
                <xdr:rowOff>7</xdr:rowOff>
              </xdr:from>
              <xdr:to>
                <xdr:col>3</xdr:col>
                <xdr:colOff>26</xdr:colOff>
                <xdr:row>22</xdr:row>
                <xdr:rowOff>12</xdr:rowOff>
              </xdr:to>
            </anchor>
          </commentPr>
        </mc:Choice>
        <mc:Fallback/>
      </mc:AlternateContent>
    </comment>
    <comment ref="B2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19</xdr:row>
                <xdr:rowOff>7</xdr:rowOff>
              </xdr:from>
              <xdr:to>
                <xdr:col>3</xdr:col>
                <xdr:colOff>26</xdr:colOff>
                <xdr:row>23</xdr:row>
                <xdr:rowOff>12</xdr:rowOff>
              </xdr:to>
            </anchor>
          </commentPr>
        </mc:Choice>
        <mc:Fallback/>
      </mc:AlternateContent>
    </comment>
    <comment ref="B2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20</xdr:row>
                <xdr:rowOff>7</xdr:rowOff>
              </xdr:from>
              <xdr:to>
                <xdr:col>3</xdr:col>
                <xdr:colOff>26</xdr:colOff>
                <xdr:row>24</xdr:row>
                <xdr:rowOff>12</xdr:rowOff>
              </xdr:to>
            </anchor>
          </commentPr>
        </mc:Choice>
        <mc:Fallback/>
      </mc:AlternateContent>
    </comment>
    <comment ref="B2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21</xdr:row>
                <xdr:rowOff>7</xdr:rowOff>
              </xdr:from>
              <xdr:to>
                <xdr:col>3</xdr:col>
                <xdr:colOff>26</xdr:colOff>
                <xdr:row>25</xdr:row>
                <xdr:rowOff>11</xdr:rowOff>
              </xdr:to>
            </anchor>
          </commentPr>
        </mc:Choice>
        <mc:Fallback/>
      </mc:AlternateContent>
    </comment>
    <comment ref="B2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22</xdr:row>
                <xdr:rowOff>7</xdr:rowOff>
              </xdr:from>
              <xdr:to>
                <xdr:col>3</xdr:col>
                <xdr:colOff>26</xdr:colOff>
                <xdr:row>26</xdr:row>
                <xdr:rowOff>11</xdr:rowOff>
              </xdr:to>
            </anchor>
          </commentPr>
        </mc:Choice>
        <mc:Fallback/>
      </mc:AlternateContent>
    </comment>
    <comment ref="B28" authorId="0">
      <text>
        <r>
          <rPr>
            <sz val="8"/>
            <color rgb="FF000000"/>
            <rFont val="Tahoma"/>
            <family val="0"/>
          </rPr>
          <t xml:space="preserve">Adaytum2
TYP=V
SVR=
LIB=Forecasting MRG
CBE=MRG Forecasting
FGD=Y
BGD=Y
FGL=Y
BGL=N
SUP=N
BBF=N
NTS=Y
VAL=Y
RHD=N
LCK=N
RFH=N
BBK=Y
OVF=N
IAB=N
BAZ=N
EAZ=N
P01=GA Forecasting
P02=Months+Qs
P03=Consolidated/Non Consolidated
R01=P&amp;L MRG Forecasting
C01=SAP CC in Subregions
RGP=adaytum_page_3
RGR=adaytum_row_3
RGC=adaytum_col_3
RGD=adaytum_data_3
VID=C861FA946EA562C0
CHK=937535825
</t>
        </r>
      </text>
      <mc:AlternateContent>
        <mc:Choice Requires="v2">
          <commentPr autoFill="true" autoScale="false" colHidden="false" locked="false" rowHidden="false" textHAlign="justify" textVAlign="top">
            <anchor moveWithCells="false" sizeWithCells="false">
              <xdr:from>
                <xdr:col>2</xdr:col>
                <xdr:colOff>16</xdr:colOff>
                <xdr:row>26</xdr:row>
                <xdr:rowOff>7</xdr:rowOff>
              </xdr:from>
              <xdr:to>
                <xdr:col>3</xdr:col>
                <xdr:colOff>26</xdr:colOff>
                <xdr:row>30</xdr:row>
                <xdr:rowOff>12</xdr:rowOff>
              </xdr:to>
            </anchor>
          </commentPr>
        </mc:Choice>
        <mc:Fallback/>
      </mc:AlternateContent>
    </comment>
    <comment ref="B29" authorId="0">
      <text>
        <r>
          <rPr>
            <sz val="8"/>
            <color rgb="FF000000"/>
            <rFont val="Tahoma"/>
            <family val="0"/>
          </rPr>
          <t xml:space="preserve">GA Forecasting</t>
        </r>
      </text>
      <mc:AlternateContent>
        <mc:Choice Requires="v2">
          <commentPr autoFill="true" autoScale="false" colHidden="false" locked="false" rowHidden="false" textHAlign="justify" textVAlign="top">
            <anchor moveWithCells="false" sizeWithCells="false">
              <xdr:from>
                <xdr:col>2</xdr:col>
                <xdr:colOff>16</xdr:colOff>
                <xdr:row>27</xdr:row>
                <xdr:rowOff>7</xdr:rowOff>
              </xdr:from>
              <xdr:to>
                <xdr:col>3</xdr:col>
                <xdr:colOff>26</xdr:colOff>
                <xdr:row>30</xdr:row>
                <xdr:rowOff>56</xdr:rowOff>
              </xdr:to>
            </anchor>
          </commentPr>
        </mc:Choice>
        <mc:Fallback/>
      </mc:AlternateContent>
    </comment>
    <comment ref="B33"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30</xdr:row>
                <xdr:rowOff>63</xdr:rowOff>
              </xdr:from>
              <xdr:to>
                <xdr:col>3</xdr:col>
                <xdr:colOff>26</xdr:colOff>
                <xdr:row>49</xdr:row>
                <xdr:rowOff>9</xdr:rowOff>
              </xdr:to>
            </anchor>
          </commentPr>
        </mc:Choice>
        <mc:Fallback/>
      </mc:AlternateContent>
    </comment>
    <comment ref="B34"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1</xdr:col>
                <xdr:colOff>212</xdr:colOff>
                <xdr:row>27</xdr:row>
                <xdr:rowOff>8</xdr:rowOff>
              </xdr:from>
              <xdr:to>
                <xdr:col>2</xdr:col>
                <xdr:colOff>107</xdr:colOff>
                <xdr:row>29</xdr:row>
                <xdr:rowOff>1</xdr:rowOff>
              </xdr:to>
            </anchor>
          </commentPr>
        </mc:Choice>
        <mc:Fallback/>
      </mc:AlternateContent>
    </comment>
    <comment ref="B35"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1</xdr:col>
                <xdr:colOff>212</xdr:colOff>
                <xdr:row>29</xdr:row>
                <xdr:rowOff>1</xdr:rowOff>
              </xdr:from>
              <xdr:to>
                <xdr:col>2</xdr:col>
                <xdr:colOff>107</xdr:colOff>
                <xdr:row>30</xdr:row>
                <xdr:rowOff>-6</xdr:rowOff>
              </xdr:to>
            </anchor>
          </commentPr>
        </mc:Choice>
        <mc:Fallback/>
      </mc:AlternateContent>
    </comment>
    <comment ref="B37"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1</xdr:col>
                <xdr:colOff>212</xdr:colOff>
                <xdr:row>31</xdr:row>
                <xdr:rowOff>0</xdr:rowOff>
              </xdr:from>
              <xdr:to>
                <xdr:col>2</xdr:col>
                <xdr:colOff>107</xdr:colOff>
                <xdr:row>39</xdr:row>
                <xdr:rowOff>12</xdr:rowOff>
              </xdr:to>
            </anchor>
          </commentPr>
        </mc:Choice>
        <mc:Fallback/>
      </mc:AlternateContent>
    </comment>
    <comment ref="B38"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1</xdr:col>
                <xdr:colOff>212</xdr:colOff>
                <xdr:row>31</xdr:row>
                <xdr:rowOff>0</xdr:rowOff>
              </xdr:from>
              <xdr:to>
                <xdr:col>2</xdr:col>
                <xdr:colOff>107</xdr:colOff>
                <xdr:row>41</xdr:row>
                <xdr:rowOff>14</xdr:rowOff>
              </xdr:to>
            </anchor>
          </commentPr>
        </mc:Choice>
        <mc:Fallback/>
      </mc:AlternateContent>
    </comment>
    <comment ref="B39"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1</xdr:col>
                <xdr:colOff>212</xdr:colOff>
                <xdr:row>31</xdr:row>
                <xdr:rowOff>0</xdr:rowOff>
              </xdr:from>
              <xdr:to>
                <xdr:col>2</xdr:col>
                <xdr:colOff>107</xdr:colOff>
                <xdr:row>43</xdr:row>
                <xdr:rowOff>14</xdr:rowOff>
              </xdr:to>
            </anchor>
          </commentPr>
        </mc:Choice>
        <mc:Fallback/>
      </mc:AlternateContent>
    </comment>
    <comment ref="B40"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1</xdr:col>
                <xdr:colOff>212</xdr:colOff>
                <xdr:row>31</xdr:row>
                <xdr:rowOff>1</xdr:rowOff>
              </xdr:from>
              <xdr:to>
                <xdr:col>2</xdr:col>
                <xdr:colOff>107</xdr:colOff>
                <xdr:row>51</xdr:row>
                <xdr:rowOff>7</xdr:rowOff>
              </xdr:to>
            </anchor>
          </commentPr>
        </mc:Choice>
        <mc:Fallback/>
      </mc:AlternateContent>
    </comment>
    <comment ref="B41"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1</xdr:col>
                <xdr:colOff>212</xdr:colOff>
                <xdr:row>32</xdr:row>
                <xdr:rowOff>11</xdr:rowOff>
              </xdr:from>
              <xdr:to>
                <xdr:col>2</xdr:col>
                <xdr:colOff>107</xdr:colOff>
                <xdr:row>36</xdr:row>
                <xdr:rowOff>7</xdr:rowOff>
              </xdr:to>
            </anchor>
          </commentPr>
        </mc:Choice>
        <mc:Fallback/>
      </mc:AlternateContent>
    </comment>
    <comment ref="B42"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1</xdr:col>
                <xdr:colOff>212</xdr:colOff>
                <xdr:row>33</xdr:row>
                <xdr:rowOff>11</xdr:rowOff>
              </xdr:from>
              <xdr:to>
                <xdr:col>2</xdr:col>
                <xdr:colOff>107</xdr:colOff>
                <xdr:row>37</xdr:row>
                <xdr:rowOff>17</xdr:rowOff>
              </xdr:to>
            </anchor>
          </commentPr>
        </mc:Choice>
        <mc:Fallback/>
      </mc:AlternateContent>
    </comment>
    <comment ref="C12" authorId="0">
      <text>
        <r>
          <rPr>
            <sz val="8"/>
            <color rgb="FF000000"/>
            <rFont val="Tahoma"/>
            <family val="0"/>
          </rPr>
          <t xml:space="preserve">2 Ops/Proj Split</t>
        </r>
      </text>
      <mc:AlternateContent>
        <mc:Choice Requires="v2">
          <commentPr autoFill="true" autoScale="false" colHidden="false" locked="false" rowHidden="false" textHAlign="justify" textVAlign="top">
            <anchor moveWithCells="false" sizeWithCells="false">
              <xdr:from>
                <xdr:col>3</xdr:col>
                <xdr:colOff>16</xdr:colOff>
                <xdr:row>10</xdr:row>
                <xdr:rowOff>7</xdr:rowOff>
              </xdr:from>
              <xdr:to>
                <xdr:col>4</xdr:col>
                <xdr:colOff>21</xdr:colOff>
                <xdr:row>13</xdr:row>
                <xdr:rowOff>29</xdr:rowOff>
              </xdr:to>
            </anchor>
          </commentPr>
        </mc:Choice>
        <mc:Fallback/>
      </mc:AlternateContent>
    </comment>
    <comment ref="C14" authorId="0">
      <text>
        <r>
          <rPr>
            <sz val="8"/>
            <color rgb="FF000000"/>
            <rFont val="Tahoma"/>
            <family val="0"/>
          </rPr>
          <t xml:space="preserve">Elist</t>
        </r>
      </text>
      <mc:AlternateContent>
        <mc:Choice Requires="v2">
          <commentPr autoFill="true" autoScale="false" colHidden="false" locked="false" rowHidden="false" textHAlign="justify" textVAlign="top">
            <anchor moveWithCells="false" sizeWithCells="false">
              <xdr:from>
                <xdr:col>3</xdr:col>
                <xdr:colOff>16</xdr:colOff>
                <xdr:row>12</xdr:row>
                <xdr:rowOff>7</xdr:rowOff>
              </xdr:from>
              <xdr:to>
                <xdr:col>4</xdr:col>
                <xdr:colOff>21</xdr:colOff>
                <xdr:row>14</xdr:row>
                <xdr:rowOff>13</xdr:rowOff>
              </xdr:to>
            </anchor>
          </commentPr>
        </mc:Choice>
        <mc:Fallback/>
      </mc:AlternateContent>
    </comment>
    <comment ref="C29"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2</xdr:col>
                <xdr:colOff>101</xdr:colOff>
                <xdr:row>25</xdr:row>
                <xdr:rowOff>8</xdr:rowOff>
              </xdr:from>
              <xdr:to>
                <xdr:col>3</xdr:col>
                <xdr:colOff>112</xdr:colOff>
                <xdr:row>29</xdr:row>
                <xdr:rowOff>14</xdr:rowOff>
              </xdr:to>
            </anchor>
          </commentPr>
        </mc:Choice>
        <mc:Fallback/>
      </mc:AlternateContent>
    </comment>
    <comment ref="C31" authorId="0">
      <text>
        <r>
          <rPr>
            <sz val="8"/>
            <color rgb="FF000000"/>
            <rFont val="Tahoma"/>
            <family val="0"/>
          </rPr>
          <t xml:space="preserve">SAP CC in Subregions</t>
        </r>
      </text>
      <mc:AlternateContent>
        <mc:Choice Requires="v2">
          <commentPr autoFill="true" autoScale="false" colHidden="false" locked="false" rowHidden="false" textHAlign="justify" textVAlign="top">
            <anchor moveWithCells="false" sizeWithCells="false">
              <xdr:from>
                <xdr:col>3</xdr:col>
                <xdr:colOff>16</xdr:colOff>
                <xdr:row>29</xdr:row>
                <xdr:rowOff>7</xdr:rowOff>
              </xdr:from>
              <xdr:to>
                <xdr:col>4</xdr:col>
                <xdr:colOff>21</xdr:colOff>
                <xdr:row>30</xdr:row>
                <xdr:rowOff>56</xdr:rowOff>
              </xdr:to>
            </anchor>
          </commentPr>
        </mc:Choice>
        <mc:Fallback/>
      </mc:AlternateContent>
    </comment>
    <comment ref="D12"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4</xdr:col>
                <xdr:colOff>16</xdr:colOff>
                <xdr:row>10</xdr:row>
                <xdr:rowOff>7</xdr:rowOff>
              </xdr:from>
              <xdr:to>
                <xdr:col>5</xdr:col>
                <xdr:colOff>21</xdr:colOff>
                <xdr:row>13</xdr:row>
                <xdr:rowOff>29</xdr:rowOff>
              </xdr:to>
            </anchor>
          </commentPr>
        </mc:Choice>
        <mc:Fallback/>
      </mc:AlternateContent>
    </comment>
    <comment ref="D29" authorId="0">
      <text>
        <r>
          <rPr>
            <sz val="8"/>
            <color rgb="FF000000"/>
            <rFont val="Tahoma"/>
            <family val="0"/>
          </rPr>
          <t xml:space="preserve">Consolidated/Non Consolidated</t>
        </r>
      </text>
      <mc:AlternateContent>
        <mc:Choice Requires="v2">
          <commentPr autoFill="true" autoScale="false" colHidden="false" locked="false" rowHidden="false" textHAlign="justify" textVAlign="top">
            <anchor moveWithCells="false" sizeWithCells="false">
              <xdr:from>
                <xdr:col>3</xdr:col>
                <xdr:colOff>107</xdr:colOff>
                <xdr:row>25</xdr:row>
                <xdr:rowOff>8</xdr:rowOff>
              </xdr:from>
              <xdr:to>
                <xdr:col>4</xdr:col>
                <xdr:colOff>112</xdr:colOff>
                <xdr:row>29</xdr:row>
                <xdr:rowOff>14</xdr:rowOff>
              </xdr:to>
            </anchor>
          </commentPr>
        </mc:Choice>
        <mc:Fallback/>
      </mc:AlternateContent>
    </comment>
    <comment ref="E12" authorId="0">
      <text>
        <r>
          <rPr>
            <sz val="8"/>
            <color rgb="FF000000"/>
            <rFont val="Tahoma"/>
            <family val="0"/>
          </rPr>
          <t xml:space="preserve">5 Versions</t>
        </r>
      </text>
      <mc:AlternateContent>
        <mc:Choice Requires="v2">
          <commentPr autoFill="true" autoScale="false" colHidden="false" locked="false" rowHidden="false" textHAlign="justify" textVAlign="top">
            <anchor moveWithCells="false" sizeWithCells="false">
              <xdr:from>
                <xdr:col>5</xdr:col>
                <xdr:colOff>16</xdr:colOff>
                <xdr:row>10</xdr:row>
                <xdr:rowOff>7</xdr:rowOff>
              </xdr:from>
              <xdr:to>
                <xdr:col>6</xdr:col>
                <xdr:colOff>37</xdr:colOff>
                <xdr:row>13</xdr:row>
                <xdr:rowOff>29</xdr:rowOff>
              </xdr:to>
            </anchor>
          </commentPr>
        </mc:Choice>
        <mc:Fallback/>
      </mc:AlternateContent>
    </comment>
  </commentList>
</comments>
</file>

<file path=xl/comments3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1" authorId="0">
      <text>
        <r>
          <rPr>
            <sz val="8"/>
            <color rgb="FF000000"/>
            <rFont val="Tahoma"/>
            <family val="0"/>
          </rPr>
          <t xml:space="preserve">Adaytum2
TYP=V
SVR=
LIB=Template Model Download
CBE=Total G&amp;A Detail
FGD=N
BGD=N
FGL=N
BGL=N
SUP=N
BBF=N
NTS=Y
VAL=Y
RHD=N
LCK=N
RFH=N
BBK=Y
OVF=N
IAB=N
BAZ=N
EAZ=N
P01=1 Currency Conversion
P02=2 Ops/Proj Split
P03=Elist
P04=5 Versions
R01=2 Overheads Summary
C01=4 Months
RGP=adaytum_page_1
RGR=adaytum_row_1
RGC=adaytum_col_3
RGD=adaytum_data_3
VID=42806A7D6DA562C0
CHK=-2107851929
</t>
        </r>
      </text>
      <mc:AlternateContent>
        <mc:Choice Requires="v2">
          <commentPr autoFill="true" autoScale="false" colHidden="false" locked="false" rowHidden="false" textHAlign="justify" textVAlign="top">
            <anchor moveWithCells="false" sizeWithCells="false">
              <xdr:from>
                <xdr:col>2</xdr:col>
                <xdr:colOff>16</xdr:colOff>
                <xdr:row>9</xdr:row>
                <xdr:rowOff>8</xdr:rowOff>
              </xdr:from>
              <xdr:to>
                <xdr:col>3</xdr:col>
                <xdr:colOff>62</xdr:colOff>
                <xdr:row>13</xdr:row>
                <xdr:rowOff>12</xdr:rowOff>
              </xdr:to>
            </anchor>
          </commentPr>
        </mc:Choice>
        <mc:Fallback/>
      </mc:AlternateContent>
    </comment>
    <comment ref="B12" authorId="0">
      <text>
        <r>
          <rPr>
            <sz val="8"/>
            <color rgb="FF000000"/>
            <rFont val="Tahoma"/>
            <family val="0"/>
          </rPr>
          <t xml:space="preserve">1 Currency Conversion</t>
        </r>
      </text>
      <mc:AlternateContent>
        <mc:Choice Requires="v2">
          <commentPr autoFill="true" autoScale="false" colHidden="false" locked="false" rowHidden="false" textHAlign="justify" textVAlign="top">
            <anchor moveWithCells="false" sizeWithCells="false">
              <xdr:from>
                <xdr:col>2</xdr:col>
                <xdr:colOff>16</xdr:colOff>
                <xdr:row>10</xdr:row>
                <xdr:rowOff>7</xdr:rowOff>
              </xdr:from>
              <xdr:to>
                <xdr:col>3</xdr:col>
                <xdr:colOff>62</xdr:colOff>
                <xdr:row>14</xdr:row>
                <xdr:rowOff>12</xdr:rowOff>
              </xdr:to>
            </anchor>
          </commentPr>
        </mc:Choice>
        <mc:Fallback/>
      </mc:AlternateContent>
    </comment>
    <comment ref="B15"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13</xdr:row>
                <xdr:rowOff>7</xdr:rowOff>
              </xdr:from>
              <xdr:to>
                <xdr:col>3</xdr:col>
                <xdr:colOff>62</xdr:colOff>
                <xdr:row>17</xdr:row>
                <xdr:rowOff>12</xdr:rowOff>
              </xdr:to>
            </anchor>
          </commentPr>
        </mc:Choice>
        <mc:Fallback/>
      </mc:AlternateContent>
    </comment>
    <comment ref="B1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14</xdr:row>
                <xdr:rowOff>7</xdr:rowOff>
              </xdr:from>
              <xdr:to>
                <xdr:col>3</xdr:col>
                <xdr:colOff>62</xdr:colOff>
                <xdr:row>18</xdr:row>
                <xdr:rowOff>12</xdr:rowOff>
              </xdr:to>
            </anchor>
          </commentPr>
        </mc:Choice>
        <mc:Fallback/>
      </mc:AlternateContent>
    </comment>
    <comment ref="B17"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15</xdr:row>
                <xdr:rowOff>7</xdr:rowOff>
              </xdr:from>
              <xdr:to>
                <xdr:col>3</xdr:col>
                <xdr:colOff>62</xdr:colOff>
                <xdr:row>19</xdr:row>
                <xdr:rowOff>12</xdr:rowOff>
              </xdr:to>
            </anchor>
          </commentPr>
        </mc:Choice>
        <mc:Fallback/>
      </mc:AlternateContent>
    </comment>
    <comment ref="B18"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16</xdr:row>
                <xdr:rowOff>7</xdr:rowOff>
              </xdr:from>
              <xdr:to>
                <xdr:col>3</xdr:col>
                <xdr:colOff>62</xdr:colOff>
                <xdr:row>20</xdr:row>
                <xdr:rowOff>12</xdr:rowOff>
              </xdr:to>
            </anchor>
          </commentPr>
        </mc:Choice>
        <mc:Fallback/>
      </mc:AlternateContent>
    </comment>
    <comment ref="B19"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17</xdr:row>
                <xdr:rowOff>7</xdr:rowOff>
              </xdr:from>
              <xdr:to>
                <xdr:col>3</xdr:col>
                <xdr:colOff>62</xdr:colOff>
                <xdr:row>21</xdr:row>
                <xdr:rowOff>12</xdr:rowOff>
              </xdr:to>
            </anchor>
          </commentPr>
        </mc:Choice>
        <mc:Fallback/>
      </mc:AlternateContent>
    </comment>
    <comment ref="B20"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18</xdr:row>
                <xdr:rowOff>7</xdr:rowOff>
              </xdr:from>
              <xdr:to>
                <xdr:col>3</xdr:col>
                <xdr:colOff>62</xdr:colOff>
                <xdr:row>22</xdr:row>
                <xdr:rowOff>12</xdr:rowOff>
              </xdr:to>
            </anchor>
          </commentPr>
        </mc:Choice>
        <mc:Fallback/>
      </mc:AlternateContent>
    </comment>
    <comment ref="B21"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19</xdr:row>
                <xdr:rowOff>7</xdr:rowOff>
              </xdr:from>
              <xdr:to>
                <xdr:col>3</xdr:col>
                <xdr:colOff>62</xdr:colOff>
                <xdr:row>23</xdr:row>
                <xdr:rowOff>12</xdr:rowOff>
              </xdr:to>
            </anchor>
          </commentPr>
        </mc:Choice>
        <mc:Fallback/>
      </mc:AlternateContent>
    </comment>
    <comment ref="B22"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20</xdr:row>
                <xdr:rowOff>7</xdr:rowOff>
              </xdr:from>
              <xdr:to>
                <xdr:col>3</xdr:col>
                <xdr:colOff>62</xdr:colOff>
                <xdr:row>24</xdr:row>
                <xdr:rowOff>11</xdr:rowOff>
              </xdr:to>
            </anchor>
          </commentPr>
        </mc:Choice>
        <mc:Fallback/>
      </mc:AlternateContent>
    </comment>
    <comment ref="B23"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21</xdr:row>
                <xdr:rowOff>7</xdr:rowOff>
              </xdr:from>
              <xdr:to>
                <xdr:col>3</xdr:col>
                <xdr:colOff>62</xdr:colOff>
                <xdr:row>25</xdr:row>
                <xdr:rowOff>9</xdr:rowOff>
              </xdr:to>
            </anchor>
          </commentPr>
        </mc:Choice>
        <mc:Fallback/>
      </mc:AlternateContent>
    </comment>
    <comment ref="B24"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22</xdr:row>
                <xdr:rowOff>7</xdr:rowOff>
              </xdr:from>
              <xdr:to>
                <xdr:col>3</xdr:col>
                <xdr:colOff>62</xdr:colOff>
                <xdr:row>26</xdr:row>
                <xdr:rowOff>9</xdr:rowOff>
              </xdr:to>
            </anchor>
          </commentPr>
        </mc:Choice>
        <mc:Fallback/>
      </mc:AlternateContent>
    </comment>
    <comment ref="B27" authorId="0">
      <text>
        <r>
          <rPr>
            <sz val="8"/>
            <color rgb="FF000000"/>
            <rFont val="Tahoma"/>
            <family val="0"/>
          </rPr>
          <t xml:space="preserve">Adaytum2
TYP=V
SVR=
LIB=Forecasting MRG
CBE=MRG Forecasting
FGD=Y
BGD=Y
FGL=Y
BGL=N
SUP=N
BBF=N
NTS=Y
VAL=Y
RHD=N
LCK=N
RFH=N
BBK=Y
OVF=N
IAB=N
BAZ=N
EAZ=N
P01=GA Forecasting
P02=SAP CC in Subregions
P03=Consolidated/Non Consolidated
R01=P&amp;L MRG Forecasting
C01=Months+Qs
RGP=adaytum_page_2
RGR=adaytum_row_2
RGC=adaytum_col_2
RGD=adaytum_data_2
VID=EA831D766DA562C0
CHK=-454439051
</t>
        </r>
      </text>
      <mc:AlternateContent>
        <mc:Choice Requires="v2">
          <commentPr autoFill="true" autoScale="false" colHidden="false" locked="false" rowHidden="false" textHAlign="justify" textVAlign="top">
            <anchor moveWithCells="false" sizeWithCells="false">
              <xdr:from>
                <xdr:col>2</xdr:col>
                <xdr:colOff>16</xdr:colOff>
                <xdr:row>25</xdr:row>
                <xdr:rowOff>7</xdr:rowOff>
              </xdr:from>
              <xdr:to>
                <xdr:col>3</xdr:col>
                <xdr:colOff>62</xdr:colOff>
                <xdr:row>29</xdr:row>
                <xdr:rowOff>12</xdr:rowOff>
              </xdr:to>
            </anchor>
          </commentPr>
        </mc:Choice>
        <mc:Fallback/>
      </mc:AlternateContent>
    </comment>
    <comment ref="B28" authorId="0">
      <text>
        <r>
          <rPr>
            <sz val="8"/>
            <color rgb="FF000000"/>
            <rFont val="Tahoma"/>
            <family val="0"/>
          </rPr>
          <t xml:space="preserve">GA Forecasting</t>
        </r>
      </text>
      <mc:AlternateContent>
        <mc:Choice Requires="v2">
          <commentPr autoFill="true" autoScale="false" colHidden="false" locked="false" rowHidden="false" textHAlign="justify" textVAlign="top">
            <anchor moveWithCells="false" sizeWithCells="false">
              <xdr:from>
                <xdr:col>2</xdr:col>
                <xdr:colOff>16</xdr:colOff>
                <xdr:row>26</xdr:row>
                <xdr:rowOff>7</xdr:rowOff>
              </xdr:from>
              <xdr:to>
                <xdr:col>3</xdr:col>
                <xdr:colOff>62</xdr:colOff>
                <xdr:row>30</xdr:row>
                <xdr:rowOff>7</xdr:rowOff>
              </xdr:to>
            </anchor>
          </commentPr>
        </mc:Choice>
        <mc:Fallback/>
      </mc:AlternateContent>
    </comment>
    <comment ref="B31"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29</xdr:row>
                <xdr:rowOff>7</xdr:rowOff>
              </xdr:from>
              <xdr:to>
                <xdr:col>3</xdr:col>
                <xdr:colOff>62</xdr:colOff>
                <xdr:row>33</xdr:row>
                <xdr:rowOff>17</xdr:rowOff>
              </xdr:to>
            </anchor>
          </commentPr>
        </mc:Choice>
        <mc:Fallback/>
      </mc:AlternateContent>
    </comment>
    <comment ref="B32"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30</xdr:row>
                <xdr:rowOff>15</xdr:rowOff>
              </xdr:from>
              <xdr:to>
                <xdr:col>3</xdr:col>
                <xdr:colOff>62</xdr:colOff>
                <xdr:row>34</xdr:row>
                <xdr:rowOff>7</xdr:rowOff>
              </xdr:to>
            </anchor>
          </commentPr>
        </mc:Choice>
        <mc:Fallback/>
      </mc:AlternateContent>
    </comment>
    <comment ref="B33"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31</xdr:row>
                <xdr:rowOff>13</xdr:rowOff>
              </xdr:from>
              <xdr:to>
                <xdr:col>3</xdr:col>
                <xdr:colOff>62</xdr:colOff>
                <xdr:row>36</xdr:row>
                <xdr:rowOff>19</xdr:rowOff>
              </xdr:to>
            </anchor>
          </commentPr>
        </mc:Choice>
        <mc:Fallback/>
      </mc:AlternateContent>
    </comment>
    <comment ref="B34"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32</xdr:row>
                <xdr:rowOff>11</xdr:rowOff>
              </xdr:from>
              <xdr:to>
                <xdr:col>3</xdr:col>
                <xdr:colOff>62</xdr:colOff>
                <xdr:row>37</xdr:row>
                <xdr:rowOff>18</xdr:rowOff>
              </xdr:to>
            </anchor>
          </commentPr>
        </mc:Choice>
        <mc:Fallback/>
      </mc:AlternateContent>
    </comment>
    <comment ref="B35"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33</xdr:row>
                <xdr:rowOff>9</xdr:rowOff>
              </xdr:from>
              <xdr:to>
                <xdr:col>3</xdr:col>
                <xdr:colOff>62</xdr:colOff>
                <xdr:row>37</xdr:row>
                <xdr:rowOff>10</xdr:rowOff>
              </xdr:to>
            </anchor>
          </commentPr>
        </mc:Choice>
        <mc:Fallback/>
      </mc:AlternateContent>
    </comment>
    <comment ref="B36"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34</xdr:row>
                <xdr:rowOff>7</xdr:rowOff>
              </xdr:from>
              <xdr:to>
                <xdr:col>3</xdr:col>
                <xdr:colOff>62</xdr:colOff>
                <xdr:row>36</xdr:row>
                <xdr:rowOff>16</xdr:rowOff>
              </xdr:to>
            </anchor>
          </commentPr>
        </mc:Choice>
        <mc:Fallback/>
      </mc:AlternateContent>
    </comment>
    <comment ref="B37"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35</xdr:row>
                <xdr:rowOff>5</xdr:rowOff>
              </xdr:from>
              <xdr:to>
                <xdr:col>3</xdr:col>
                <xdr:colOff>62</xdr:colOff>
                <xdr:row>38</xdr:row>
                <xdr:rowOff>5</xdr:rowOff>
              </xdr:to>
            </anchor>
          </commentPr>
        </mc:Choice>
        <mc:Fallback/>
      </mc:AlternateContent>
    </comment>
    <comment ref="B38"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36</xdr:row>
                <xdr:rowOff>3</xdr:rowOff>
              </xdr:from>
              <xdr:to>
                <xdr:col>3</xdr:col>
                <xdr:colOff>62</xdr:colOff>
                <xdr:row>39</xdr:row>
                <xdr:rowOff>20</xdr:rowOff>
              </xdr:to>
            </anchor>
          </commentPr>
        </mc:Choice>
        <mc:Fallback/>
      </mc:AlternateContent>
    </comment>
    <comment ref="B39"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37</xdr:row>
                <xdr:rowOff>1</xdr:rowOff>
              </xdr:from>
              <xdr:to>
                <xdr:col>3</xdr:col>
                <xdr:colOff>62</xdr:colOff>
                <xdr:row>40</xdr:row>
                <xdr:rowOff>15</xdr:rowOff>
              </xdr:to>
            </anchor>
          </commentPr>
        </mc:Choice>
        <mc:Fallback/>
      </mc:AlternateContent>
    </comment>
    <comment ref="B40"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37</xdr:row>
                <xdr:rowOff>18</xdr:rowOff>
              </xdr:from>
              <xdr:to>
                <xdr:col>3</xdr:col>
                <xdr:colOff>62</xdr:colOff>
                <xdr:row>41</xdr:row>
                <xdr:rowOff>14</xdr:rowOff>
              </xdr:to>
            </anchor>
          </commentPr>
        </mc:Choice>
        <mc:Fallback/>
      </mc:AlternateContent>
    </comment>
    <comment ref="B43" authorId="0">
      <text>
        <r>
          <rPr>
            <sz val="8"/>
            <color rgb="FF000000"/>
            <rFont val="Tahoma"/>
            <family val="0"/>
          </rPr>
          <t xml:space="preserve">Adaytum2
TYP=V
SVR=
LIB=Forecasting MRG
CBE=MRG Forecasting
FGD=Y
BGD=Y
FGL=Y
BGL=N
SUP=N
BBF=N
NTS=Y
VAL=Y
RHD=N
LCK=N
RFH=N
BBK=Y
OVF=N
IAB=N
BAZ=N
EAZ=N
P01=GA Forecasting
P02=SAP CC in Subregions
P03=Consolidated/Non Consolidated
R01=P&amp;L MRG Forecasting
C01=Months+Qs
RGP=adaytum_page_3
RGR=adaytum_row_3
RGC=adaytum_col_1
RGD=adaytum_data_1
VID=9D3C307A6DA562C0
CHK=-971242894
</t>
        </r>
      </text>
      <mc:AlternateContent>
        <mc:Choice Requires="v2">
          <commentPr autoFill="true" autoScale="false" colHidden="false" locked="false" rowHidden="false" textHAlign="justify" textVAlign="top">
            <anchor moveWithCells="false" sizeWithCells="false">
              <xdr:from>
                <xdr:col>2</xdr:col>
                <xdr:colOff>16</xdr:colOff>
                <xdr:row>41</xdr:row>
                <xdr:rowOff>8</xdr:rowOff>
              </xdr:from>
              <xdr:to>
                <xdr:col>3</xdr:col>
                <xdr:colOff>62</xdr:colOff>
                <xdr:row>45</xdr:row>
                <xdr:rowOff>12</xdr:rowOff>
              </xdr:to>
            </anchor>
          </commentPr>
        </mc:Choice>
        <mc:Fallback/>
      </mc:AlternateContent>
    </comment>
    <comment ref="B44" authorId="0">
      <text>
        <r>
          <rPr>
            <sz val="8"/>
            <color rgb="FF000000"/>
            <rFont val="Tahoma"/>
            <family val="0"/>
          </rPr>
          <t xml:space="preserve">GA Forecasting</t>
        </r>
      </text>
      <mc:AlternateContent>
        <mc:Choice Requires="v2">
          <commentPr autoFill="true" autoScale="false" colHidden="false" locked="false" rowHidden="false" textHAlign="justify" textVAlign="top">
            <anchor moveWithCells="false" sizeWithCells="false">
              <xdr:from>
                <xdr:col>2</xdr:col>
                <xdr:colOff>16</xdr:colOff>
                <xdr:row>42</xdr:row>
                <xdr:rowOff>7</xdr:rowOff>
              </xdr:from>
              <xdr:to>
                <xdr:col>3</xdr:col>
                <xdr:colOff>62</xdr:colOff>
                <xdr:row>46</xdr:row>
                <xdr:rowOff>5</xdr:rowOff>
              </xdr:to>
            </anchor>
          </commentPr>
        </mc:Choice>
        <mc:Fallback/>
      </mc:AlternateContent>
    </comment>
    <comment ref="B47"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45</xdr:row>
                <xdr:rowOff>7</xdr:rowOff>
              </xdr:from>
              <xdr:to>
                <xdr:col>3</xdr:col>
                <xdr:colOff>62</xdr:colOff>
                <xdr:row>50</xdr:row>
                <xdr:rowOff>7</xdr:rowOff>
              </xdr:to>
            </anchor>
          </commentPr>
        </mc:Choice>
        <mc:Fallback/>
      </mc:AlternateContent>
    </comment>
    <comment ref="B48"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45</xdr:row>
                <xdr:rowOff>7</xdr:rowOff>
              </xdr:from>
              <xdr:to>
                <xdr:col>3</xdr:col>
                <xdr:colOff>62</xdr:colOff>
                <xdr:row>49</xdr:row>
                <xdr:rowOff>7</xdr:rowOff>
              </xdr:to>
            </anchor>
          </commentPr>
        </mc:Choice>
        <mc:Fallback/>
      </mc:AlternateContent>
    </comment>
    <comment ref="B49"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46</xdr:row>
                <xdr:rowOff>7</xdr:rowOff>
              </xdr:from>
              <xdr:to>
                <xdr:col>3</xdr:col>
                <xdr:colOff>62</xdr:colOff>
                <xdr:row>52</xdr:row>
                <xdr:rowOff>6</xdr:rowOff>
              </xdr:to>
            </anchor>
          </commentPr>
        </mc:Choice>
        <mc:Fallback/>
      </mc:AlternateContent>
    </comment>
    <comment ref="B50"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47</xdr:row>
                <xdr:rowOff>7</xdr:rowOff>
              </xdr:from>
              <xdr:to>
                <xdr:col>3</xdr:col>
                <xdr:colOff>62</xdr:colOff>
                <xdr:row>53</xdr:row>
                <xdr:rowOff>7</xdr:rowOff>
              </xdr:to>
            </anchor>
          </commentPr>
        </mc:Choice>
        <mc:Fallback/>
      </mc:AlternateContent>
    </comment>
    <comment ref="B51"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48</xdr:row>
                <xdr:rowOff>7</xdr:rowOff>
              </xdr:from>
              <xdr:to>
                <xdr:col>3</xdr:col>
                <xdr:colOff>62</xdr:colOff>
                <xdr:row>52</xdr:row>
                <xdr:rowOff>16</xdr:rowOff>
              </xdr:to>
            </anchor>
          </commentPr>
        </mc:Choice>
        <mc:Fallback/>
      </mc:AlternateContent>
    </comment>
    <comment ref="B52"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49</xdr:row>
                <xdr:rowOff>7</xdr:rowOff>
              </xdr:from>
              <xdr:to>
                <xdr:col>3</xdr:col>
                <xdr:colOff>62</xdr:colOff>
                <xdr:row>52</xdr:row>
                <xdr:rowOff>3</xdr:rowOff>
              </xdr:to>
            </anchor>
          </commentPr>
        </mc:Choice>
        <mc:Fallback/>
      </mc:AlternateContent>
    </comment>
    <comment ref="B53"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50</xdr:row>
                <xdr:rowOff>7</xdr:rowOff>
              </xdr:from>
              <xdr:to>
                <xdr:col>3</xdr:col>
                <xdr:colOff>62</xdr:colOff>
                <xdr:row>53</xdr:row>
                <xdr:rowOff>13</xdr:rowOff>
              </xdr:to>
            </anchor>
          </commentPr>
        </mc:Choice>
        <mc:Fallback/>
      </mc:AlternateContent>
    </comment>
    <comment ref="B54"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51</xdr:row>
                <xdr:rowOff>7</xdr:rowOff>
              </xdr:from>
              <xdr:to>
                <xdr:col>3</xdr:col>
                <xdr:colOff>62</xdr:colOff>
                <xdr:row>55</xdr:row>
                <xdr:rowOff>13</xdr:rowOff>
              </xdr:to>
            </anchor>
          </commentPr>
        </mc:Choice>
        <mc:Fallback/>
      </mc:AlternateContent>
    </comment>
    <comment ref="B55"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52</xdr:row>
                <xdr:rowOff>7</xdr:rowOff>
              </xdr:from>
              <xdr:to>
                <xdr:col>3</xdr:col>
                <xdr:colOff>62</xdr:colOff>
                <xdr:row>56</xdr:row>
                <xdr:rowOff>11</xdr:rowOff>
              </xdr:to>
            </anchor>
          </commentPr>
        </mc:Choice>
        <mc:Fallback/>
      </mc:AlternateContent>
    </comment>
    <comment ref="B56" authorId="0">
      <text>
        <r>
          <rPr>
            <sz val="8"/>
            <color rgb="FF000000"/>
            <rFont val="Tahoma"/>
            <family val="0"/>
          </rPr>
          <t xml:space="preserve">P&amp;L MRG Forecasting</t>
        </r>
      </text>
      <mc:AlternateContent>
        <mc:Choice Requires="v2">
          <commentPr autoFill="true" autoScale="false" colHidden="false" locked="false" rowHidden="false" textHAlign="justify" textVAlign="top">
            <anchor moveWithCells="false" sizeWithCells="false">
              <xdr:from>
                <xdr:col>2</xdr:col>
                <xdr:colOff>16</xdr:colOff>
                <xdr:row>53</xdr:row>
                <xdr:rowOff>7</xdr:rowOff>
              </xdr:from>
              <xdr:to>
                <xdr:col>3</xdr:col>
                <xdr:colOff>62</xdr:colOff>
                <xdr:row>57</xdr:row>
                <xdr:rowOff>10</xdr:rowOff>
              </xdr:to>
            </anchor>
          </commentPr>
        </mc:Choice>
        <mc:Fallback/>
      </mc:AlternateContent>
    </comment>
    <comment ref="C12" authorId="0">
      <text>
        <r>
          <rPr>
            <sz val="8"/>
            <color rgb="FF000000"/>
            <rFont val="Tahoma"/>
            <family val="0"/>
          </rPr>
          <t xml:space="preserve">2 Ops/Proj Split</t>
        </r>
      </text>
      <mc:AlternateContent>
        <mc:Choice Requires="v2">
          <commentPr autoFill="true" autoScale="false" colHidden="false" locked="false" rowHidden="false" textHAlign="justify" textVAlign="top">
            <anchor moveWithCells="false" sizeWithCells="false">
              <xdr:from>
                <xdr:col>3</xdr:col>
                <xdr:colOff>16</xdr:colOff>
                <xdr:row>10</xdr:row>
                <xdr:rowOff>7</xdr:rowOff>
              </xdr:from>
              <xdr:to>
                <xdr:col>4</xdr:col>
                <xdr:colOff>62</xdr:colOff>
                <xdr:row>14</xdr:row>
                <xdr:rowOff>12</xdr:rowOff>
              </xdr:to>
            </anchor>
          </commentPr>
        </mc:Choice>
        <mc:Fallback/>
      </mc:AlternateContent>
    </comment>
    <comment ref="C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3</xdr:col>
                <xdr:colOff>16</xdr:colOff>
                <xdr:row>12</xdr:row>
                <xdr:rowOff>7</xdr:rowOff>
              </xdr:from>
              <xdr:to>
                <xdr:col>4</xdr:col>
                <xdr:colOff>62</xdr:colOff>
                <xdr:row>16</xdr:row>
                <xdr:rowOff>12</xdr:rowOff>
              </xdr:to>
            </anchor>
          </commentPr>
        </mc:Choice>
        <mc:Fallback/>
      </mc:AlternateContent>
    </comment>
    <comment ref="C28" authorId="0">
      <text>
        <r>
          <rPr>
            <sz val="8"/>
            <color rgb="FF000000"/>
            <rFont val="Tahoma"/>
            <family val="0"/>
          </rPr>
          <t xml:space="preserve">SAP CC in Subregions</t>
        </r>
      </text>
      <mc:AlternateContent>
        <mc:Choice Requires="v2">
          <commentPr autoFill="true" autoScale="false" colHidden="false" locked="false" rowHidden="false" textHAlign="justify" textVAlign="top">
            <anchor moveWithCells="false" sizeWithCells="false">
              <xdr:from>
                <xdr:col>3</xdr:col>
                <xdr:colOff>16</xdr:colOff>
                <xdr:row>26</xdr:row>
                <xdr:rowOff>15</xdr:rowOff>
              </xdr:from>
              <xdr:to>
                <xdr:col>4</xdr:col>
                <xdr:colOff>62</xdr:colOff>
                <xdr:row>31</xdr:row>
                <xdr:rowOff>2</xdr:rowOff>
              </xdr:to>
            </anchor>
          </commentPr>
        </mc:Choice>
        <mc:Fallback/>
      </mc:AlternateContent>
    </comment>
    <comment ref="C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3</xdr:col>
                <xdr:colOff>16</xdr:colOff>
                <xdr:row>28</xdr:row>
                <xdr:rowOff>7</xdr:rowOff>
              </xdr:from>
              <xdr:to>
                <xdr:col>4</xdr:col>
                <xdr:colOff>62</xdr:colOff>
                <xdr:row>32</xdr:row>
                <xdr:rowOff>4</xdr:rowOff>
              </xdr:to>
            </anchor>
          </commentPr>
        </mc:Choice>
        <mc:Fallback/>
      </mc:AlternateContent>
    </comment>
    <comment ref="C44" authorId="0">
      <text>
        <r>
          <rPr>
            <sz val="8"/>
            <color rgb="FF000000"/>
            <rFont val="Tahoma"/>
            <family val="0"/>
          </rPr>
          <t xml:space="preserve">SAP CC in Subregions</t>
        </r>
      </text>
      <mc:AlternateContent>
        <mc:Choice Requires="v2">
          <commentPr autoFill="true" autoScale="false" colHidden="false" locked="false" rowHidden="false" textHAlign="justify" textVAlign="top">
            <anchor moveWithCells="false" sizeWithCells="false">
              <xdr:from>
                <xdr:col>3</xdr:col>
                <xdr:colOff>16</xdr:colOff>
                <xdr:row>41</xdr:row>
                <xdr:rowOff>9</xdr:rowOff>
              </xdr:from>
              <xdr:to>
                <xdr:col>4</xdr:col>
                <xdr:colOff>62</xdr:colOff>
                <xdr:row>45</xdr:row>
                <xdr:rowOff>13</xdr:rowOff>
              </xdr:to>
            </anchor>
          </commentPr>
        </mc:Choice>
        <mc:Fallback/>
      </mc:AlternateContent>
    </comment>
    <comment ref="C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3</xdr:col>
                <xdr:colOff>16</xdr:colOff>
                <xdr:row>44</xdr:row>
                <xdr:rowOff>7</xdr:rowOff>
              </xdr:from>
              <xdr:to>
                <xdr:col>4</xdr:col>
                <xdr:colOff>62</xdr:colOff>
                <xdr:row>48</xdr:row>
                <xdr:rowOff>8</xdr:rowOff>
              </xdr:to>
            </anchor>
          </commentPr>
        </mc:Choice>
        <mc:Fallback/>
      </mc:AlternateContent>
    </comment>
    <comment ref="D12" authorId="0">
      <text>
        <r>
          <rPr>
            <sz val="8"/>
            <color rgb="FF000000"/>
            <rFont val="Tahoma"/>
            <family val="0"/>
          </rPr>
          <t xml:space="preserve">Elist</t>
        </r>
      </text>
      <mc:AlternateContent>
        <mc:Choice Requires="v2">
          <commentPr autoFill="true" autoScale="false" colHidden="false" locked="false" rowHidden="false" textHAlign="justify" textVAlign="top">
            <anchor moveWithCells="false" sizeWithCells="false">
              <xdr:from>
                <xdr:col>4</xdr:col>
                <xdr:colOff>16</xdr:colOff>
                <xdr:row>10</xdr:row>
                <xdr:rowOff>7</xdr:rowOff>
              </xdr:from>
              <xdr:to>
                <xdr:col>5</xdr:col>
                <xdr:colOff>62</xdr:colOff>
                <xdr:row>14</xdr:row>
                <xdr:rowOff>12</xdr:rowOff>
              </xdr:to>
            </anchor>
          </commentPr>
        </mc:Choice>
        <mc:Fallback/>
      </mc:AlternateContent>
    </comment>
    <comment ref="D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4</xdr:col>
                <xdr:colOff>16</xdr:colOff>
                <xdr:row>12</xdr:row>
                <xdr:rowOff>7</xdr:rowOff>
              </xdr:from>
              <xdr:to>
                <xdr:col>5</xdr:col>
                <xdr:colOff>62</xdr:colOff>
                <xdr:row>16</xdr:row>
                <xdr:rowOff>12</xdr:rowOff>
              </xdr:to>
            </anchor>
          </commentPr>
        </mc:Choice>
        <mc:Fallback/>
      </mc:AlternateContent>
    </comment>
    <comment ref="D28" authorId="0">
      <text>
        <r>
          <rPr>
            <sz val="8"/>
            <color rgb="FF000000"/>
            <rFont val="Tahoma"/>
            <family val="0"/>
          </rPr>
          <t xml:space="preserve">Consolidated/Non Consolidated</t>
        </r>
      </text>
      <mc:AlternateContent>
        <mc:Choice Requires="v2">
          <commentPr autoFill="true" autoScale="false" colHidden="false" locked="false" rowHidden="false" textHAlign="justify" textVAlign="top">
            <anchor moveWithCells="false" sizeWithCells="false">
              <xdr:from>
                <xdr:col>4</xdr:col>
                <xdr:colOff>16</xdr:colOff>
                <xdr:row>26</xdr:row>
                <xdr:rowOff>15</xdr:rowOff>
              </xdr:from>
              <xdr:to>
                <xdr:col>5</xdr:col>
                <xdr:colOff>62</xdr:colOff>
                <xdr:row>31</xdr:row>
                <xdr:rowOff>2</xdr:rowOff>
              </xdr:to>
            </anchor>
          </commentPr>
        </mc:Choice>
        <mc:Fallback/>
      </mc:AlternateContent>
    </comment>
    <comment ref="D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4</xdr:col>
                <xdr:colOff>16</xdr:colOff>
                <xdr:row>28</xdr:row>
                <xdr:rowOff>15</xdr:rowOff>
              </xdr:from>
              <xdr:to>
                <xdr:col>5</xdr:col>
                <xdr:colOff>62</xdr:colOff>
                <xdr:row>32</xdr:row>
                <xdr:rowOff>17</xdr:rowOff>
              </xdr:to>
            </anchor>
          </commentPr>
        </mc:Choice>
        <mc:Fallback/>
      </mc:AlternateContent>
    </comment>
    <comment ref="D44" authorId="0">
      <text>
        <r>
          <rPr>
            <sz val="8"/>
            <color rgb="FF000000"/>
            <rFont val="Tahoma"/>
            <family val="0"/>
          </rPr>
          <t xml:space="preserve">Consolidated/Non Consolidated</t>
        </r>
      </text>
      <mc:AlternateContent>
        <mc:Choice Requires="v2">
          <commentPr autoFill="true" autoScale="false" colHidden="false" locked="false" rowHidden="false" textHAlign="justify" textVAlign="top">
            <anchor moveWithCells="false" sizeWithCells="false">
              <xdr:from>
                <xdr:col>4</xdr:col>
                <xdr:colOff>16</xdr:colOff>
                <xdr:row>41</xdr:row>
                <xdr:rowOff>9</xdr:rowOff>
              </xdr:from>
              <xdr:to>
                <xdr:col>5</xdr:col>
                <xdr:colOff>62</xdr:colOff>
                <xdr:row>45</xdr:row>
                <xdr:rowOff>13</xdr:rowOff>
              </xdr:to>
            </anchor>
          </commentPr>
        </mc:Choice>
        <mc:Fallback/>
      </mc:AlternateContent>
    </comment>
    <comment ref="D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4</xdr:col>
                <xdr:colOff>16</xdr:colOff>
                <xdr:row>43</xdr:row>
                <xdr:rowOff>7</xdr:rowOff>
              </xdr:from>
              <xdr:to>
                <xdr:col>5</xdr:col>
                <xdr:colOff>62</xdr:colOff>
                <xdr:row>47</xdr:row>
                <xdr:rowOff>13</xdr:rowOff>
              </xdr:to>
            </anchor>
          </commentPr>
        </mc:Choice>
        <mc:Fallback/>
      </mc:AlternateContent>
    </comment>
    <comment ref="E12" authorId="0">
      <text>
        <r>
          <rPr>
            <sz val="8"/>
            <color rgb="FF000000"/>
            <rFont val="Tahoma"/>
            <family val="0"/>
          </rPr>
          <t xml:space="preserve">5 Versions</t>
        </r>
      </text>
      <mc:AlternateContent>
        <mc:Choice Requires="v2">
          <commentPr autoFill="true" autoScale="false" colHidden="false" locked="false" rowHidden="false" textHAlign="justify" textVAlign="top">
            <anchor moveWithCells="false" sizeWithCells="false">
              <xdr:from>
                <xdr:col>5</xdr:col>
                <xdr:colOff>16</xdr:colOff>
                <xdr:row>10</xdr:row>
                <xdr:rowOff>7</xdr:rowOff>
              </xdr:from>
              <xdr:to>
                <xdr:col>6</xdr:col>
                <xdr:colOff>62</xdr:colOff>
                <xdr:row>14</xdr:row>
                <xdr:rowOff>12</xdr:rowOff>
              </xdr:to>
            </anchor>
          </commentPr>
        </mc:Choice>
        <mc:Fallback/>
      </mc:AlternateContent>
    </comment>
    <comment ref="E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5</xdr:col>
                <xdr:colOff>16</xdr:colOff>
                <xdr:row>12</xdr:row>
                <xdr:rowOff>7</xdr:rowOff>
              </xdr:from>
              <xdr:to>
                <xdr:col>6</xdr:col>
                <xdr:colOff>62</xdr:colOff>
                <xdr:row>16</xdr:row>
                <xdr:rowOff>12</xdr:rowOff>
              </xdr:to>
            </anchor>
          </commentPr>
        </mc:Choice>
        <mc:Fallback/>
      </mc:AlternateContent>
    </comment>
    <comment ref="E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5</xdr:col>
                <xdr:colOff>16</xdr:colOff>
                <xdr:row>28</xdr:row>
                <xdr:rowOff>15</xdr:rowOff>
              </xdr:from>
              <xdr:to>
                <xdr:col>6</xdr:col>
                <xdr:colOff>62</xdr:colOff>
                <xdr:row>32</xdr:row>
                <xdr:rowOff>17</xdr:rowOff>
              </xdr:to>
            </anchor>
          </commentPr>
        </mc:Choice>
        <mc:Fallback/>
      </mc:AlternateContent>
    </comment>
    <comment ref="E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5</xdr:col>
                <xdr:colOff>16</xdr:colOff>
                <xdr:row>43</xdr:row>
                <xdr:rowOff>7</xdr:rowOff>
              </xdr:from>
              <xdr:to>
                <xdr:col>6</xdr:col>
                <xdr:colOff>62</xdr:colOff>
                <xdr:row>47</xdr:row>
                <xdr:rowOff>13</xdr:rowOff>
              </xdr:to>
            </anchor>
          </commentPr>
        </mc:Choice>
        <mc:Fallback/>
      </mc:AlternateContent>
    </comment>
    <comment ref="F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6</xdr:col>
                <xdr:colOff>16</xdr:colOff>
                <xdr:row>12</xdr:row>
                <xdr:rowOff>7</xdr:rowOff>
              </xdr:from>
              <xdr:to>
                <xdr:col>7</xdr:col>
                <xdr:colOff>62</xdr:colOff>
                <xdr:row>16</xdr:row>
                <xdr:rowOff>12</xdr:rowOff>
              </xdr:to>
            </anchor>
          </commentPr>
        </mc:Choice>
        <mc:Fallback/>
      </mc:AlternateContent>
    </comment>
    <comment ref="F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6</xdr:col>
                <xdr:colOff>16</xdr:colOff>
                <xdr:row>28</xdr:row>
                <xdr:rowOff>15</xdr:rowOff>
              </xdr:from>
              <xdr:to>
                <xdr:col>7</xdr:col>
                <xdr:colOff>62</xdr:colOff>
                <xdr:row>32</xdr:row>
                <xdr:rowOff>9</xdr:rowOff>
              </xdr:to>
            </anchor>
          </commentPr>
        </mc:Choice>
        <mc:Fallback/>
      </mc:AlternateContent>
    </comment>
    <comment ref="F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6</xdr:col>
                <xdr:colOff>16</xdr:colOff>
                <xdr:row>43</xdr:row>
                <xdr:rowOff>7</xdr:rowOff>
              </xdr:from>
              <xdr:to>
                <xdr:col>7</xdr:col>
                <xdr:colOff>62</xdr:colOff>
                <xdr:row>47</xdr:row>
                <xdr:rowOff>5</xdr:rowOff>
              </xdr:to>
            </anchor>
          </commentPr>
        </mc:Choice>
        <mc:Fallback/>
      </mc:AlternateContent>
    </comment>
    <comment ref="G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7</xdr:col>
                <xdr:colOff>16</xdr:colOff>
                <xdr:row>12</xdr:row>
                <xdr:rowOff>7</xdr:rowOff>
              </xdr:from>
              <xdr:to>
                <xdr:col>8</xdr:col>
                <xdr:colOff>62</xdr:colOff>
                <xdr:row>16</xdr:row>
                <xdr:rowOff>12</xdr:rowOff>
              </xdr:to>
            </anchor>
          </commentPr>
        </mc:Choice>
        <mc:Fallback/>
      </mc:AlternateContent>
    </comment>
    <comment ref="G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7</xdr:col>
                <xdr:colOff>16</xdr:colOff>
                <xdr:row>28</xdr:row>
                <xdr:rowOff>15</xdr:rowOff>
              </xdr:from>
              <xdr:to>
                <xdr:col>8</xdr:col>
                <xdr:colOff>62</xdr:colOff>
                <xdr:row>32</xdr:row>
                <xdr:rowOff>9</xdr:rowOff>
              </xdr:to>
            </anchor>
          </commentPr>
        </mc:Choice>
        <mc:Fallback/>
      </mc:AlternateContent>
    </comment>
    <comment ref="G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7</xdr:col>
                <xdr:colOff>16</xdr:colOff>
                <xdr:row>43</xdr:row>
                <xdr:rowOff>7</xdr:rowOff>
              </xdr:from>
              <xdr:to>
                <xdr:col>8</xdr:col>
                <xdr:colOff>62</xdr:colOff>
                <xdr:row>47</xdr:row>
                <xdr:rowOff>5</xdr:rowOff>
              </xdr:to>
            </anchor>
          </commentPr>
        </mc:Choice>
        <mc:Fallback/>
      </mc:AlternateContent>
    </comment>
    <comment ref="H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8</xdr:col>
                <xdr:colOff>16</xdr:colOff>
                <xdr:row>12</xdr:row>
                <xdr:rowOff>7</xdr:rowOff>
              </xdr:from>
              <xdr:to>
                <xdr:col>9</xdr:col>
                <xdr:colOff>62</xdr:colOff>
                <xdr:row>16</xdr:row>
                <xdr:rowOff>12</xdr:rowOff>
              </xdr:to>
            </anchor>
          </commentPr>
        </mc:Choice>
        <mc:Fallback/>
      </mc:AlternateContent>
    </comment>
    <comment ref="H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8</xdr:col>
                <xdr:colOff>16</xdr:colOff>
                <xdr:row>28</xdr:row>
                <xdr:rowOff>15</xdr:rowOff>
              </xdr:from>
              <xdr:to>
                <xdr:col>9</xdr:col>
                <xdr:colOff>62</xdr:colOff>
                <xdr:row>32</xdr:row>
                <xdr:rowOff>9</xdr:rowOff>
              </xdr:to>
            </anchor>
          </commentPr>
        </mc:Choice>
        <mc:Fallback/>
      </mc:AlternateContent>
    </comment>
    <comment ref="H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8</xdr:col>
                <xdr:colOff>16</xdr:colOff>
                <xdr:row>43</xdr:row>
                <xdr:rowOff>7</xdr:rowOff>
              </xdr:from>
              <xdr:to>
                <xdr:col>9</xdr:col>
                <xdr:colOff>62</xdr:colOff>
                <xdr:row>47</xdr:row>
                <xdr:rowOff>5</xdr:rowOff>
              </xdr:to>
            </anchor>
          </commentPr>
        </mc:Choice>
        <mc:Fallback/>
      </mc:AlternateContent>
    </comment>
    <comment ref="I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9</xdr:col>
                <xdr:colOff>16</xdr:colOff>
                <xdr:row>12</xdr:row>
                <xdr:rowOff>7</xdr:rowOff>
              </xdr:from>
              <xdr:to>
                <xdr:col>10</xdr:col>
                <xdr:colOff>62</xdr:colOff>
                <xdr:row>16</xdr:row>
                <xdr:rowOff>12</xdr:rowOff>
              </xdr:to>
            </anchor>
          </commentPr>
        </mc:Choice>
        <mc:Fallback/>
      </mc:AlternateContent>
    </comment>
    <comment ref="I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9</xdr:col>
                <xdr:colOff>16</xdr:colOff>
                <xdr:row>28</xdr:row>
                <xdr:rowOff>15</xdr:rowOff>
              </xdr:from>
              <xdr:to>
                <xdr:col>10</xdr:col>
                <xdr:colOff>62</xdr:colOff>
                <xdr:row>32</xdr:row>
                <xdr:rowOff>9</xdr:rowOff>
              </xdr:to>
            </anchor>
          </commentPr>
        </mc:Choice>
        <mc:Fallback/>
      </mc:AlternateContent>
    </comment>
    <comment ref="I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9</xdr:col>
                <xdr:colOff>16</xdr:colOff>
                <xdr:row>43</xdr:row>
                <xdr:rowOff>7</xdr:rowOff>
              </xdr:from>
              <xdr:to>
                <xdr:col>10</xdr:col>
                <xdr:colOff>62</xdr:colOff>
                <xdr:row>47</xdr:row>
                <xdr:rowOff>5</xdr:rowOff>
              </xdr:to>
            </anchor>
          </commentPr>
        </mc:Choice>
        <mc:Fallback/>
      </mc:AlternateContent>
    </comment>
    <comment ref="J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10</xdr:col>
                <xdr:colOff>16</xdr:colOff>
                <xdr:row>12</xdr:row>
                <xdr:rowOff>7</xdr:rowOff>
              </xdr:from>
              <xdr:to>
                <xdr:col>11</xdr:col>
                <xdr:colOff>62</xdr:colOff>
                <xdr:row>16</xdr:row>
                <xdr:rowOff>12</xdr:rowOff>
              </xdr:to>
            </anchor>
          </commentPr>
        </mc:Choice>
        <mc:Fallback/>
      </mc:AlternateContent>
    </comment>
    <comment ref="J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10</xdr:col>
                <xdr:colOff>16</xdr:colOff>
                <xdr:row>28</xdr:row>
                <xdr:rowOff>15</xdr:rowOff>
              </xdr:from>
              <xdr:to>
                <xdr:col>11</xdr:col>
                <xdr:colOff>62</xdr:colOff>
                <xdr:row>32</xdr:row>
                <xdr:rowOff>9</xdr:rowOff>
              </xdr:to>
            </anchor>
          </commentPr>
        </mc:Choice>
        <mc:Fallback/>
      </mc:AlternateContent>
    </comment>
    <comment ref="J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10</xdr:col>
                <xdr:colOff>16</xdr:colOff>
                <xdr:row>43</xdr:row>
                <xdr:rowOff>7</xdr:rowOff>
              </xdr:from>
              <xdr:to>
                <xdr:col>11</xdr:col>
                <xdr:colOff>62</xdr:colOff>
                <xdr:row>47</xdr:row>
                <xdr:rowOff>5</xdr:rowOff>
              </xdr:to>
            </anchor>
          </commentPr>
        </mc:Choice>
        <mc:Fallback/>
      </mc:AlternateContent>
    </comment>
    <comment ref="K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11</xdr:col>
                <xdr:colOff>16</xdr:colOff>
                <xdr:row>12</xdr:row>
                <xdr:rowOff>7</xdr:rowOff>
              </xdr:from>
              <xdr:to>
                <xdr:col>12</xdr:col>
                <xdr:colOff>62</xdr:colOff>
                <xdr:row>16</xdr:row>
                <xdr:rowOff>12</xdr:rowOff>
              </xdr:to>
            </anchor>
          </commentPr>
        </mc:Choice>
        <mc:Fallback/>
      </mc:AlternateContent>
    </comment>
    <comment ref="K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11</xdr:col>
                <xdr:colOff>16</xdr:colOff>
                <xdr:row>28</xdr:row>
                <xdr:rowOff>15</xdr:rowOff>
              </xdr:from>
              <xdr:to>
                <xdr:col>12</xdr:col>
                <xdr:colOff>62</xdr:colOff>
                <xdr:row>32</xdr:row>
                <xdr:rowOff>9</xdr:rowOff>
              </xdr:to>
            </anchor>
          </commentPr>
        </mc:Choice>
        <mc:Fallback/>
      </mc:AlternateContent>
    </comment>
    <comment ref="K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11</xdr:col>
                <xdr:colOff>16</xdr:colOff>
                <xdr:row>43</xdr:row>
                <xdr:rowOff>7</xdr:rowOff>
              </xdr:from>
              <xdr:to>
                <xdr:col>12</xdr:col>
                <xdr:colOff>62</xdr:colOff>
                <xdr:row>47</xdr:row>
                <xdr:rowOff>5</xdr:rowOff>
              </xdr:to>
            </anchor>
          </commentPr>
        </mc:Choice>
        <mc:Fallback/>
      </mc:AlternateContent>
    </comment>
    <comment ref="L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12</xdr:col>
                <xdr:colOff>16</xdr:colOff>
                <xdr:row>12</xdr:row>
                <xdr:rowOff>7</xdr:rowOff>
              </xdr:from>
              <xdr:to>
                <xdr:col>13</xdr:col>
                <xdr:colOff>62</xdr:colOff>
                <xdr:row>16</xdr:row>
                <xdr:rowOff>12</xdr:rowOff>
              </xdr:to>
            </anchor>
          </commentPr>
        </mc:Choice>
        <mc:Fallback/>
      </mc:AlternateContent>
    </comment>
    <comment ref="L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12</xdr:col>
                <xdr:colOff>16</xdr:colOff>
                <xdr:row>28</xdr:row>
                <xdr:rowOff>15</xdr:rowOff>
              </xdr:from>
              <xdr:to>
                <xdr:col>13</xdr:col>
                <xdr:colOff>62</xdr:colOff>
                <xdr:row>32</xdr:row>
                <xdr:rowOff>9</xdr:rowOff>
              </xdr:to>
            </anchor>
          </commentPr>
        </mc:Choice>
        <mc:Fallback/>
      </mc:AlternateContent>
    </comment>
    <comment ref="L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12</xdr:col>
                <xdr:colOff>16</xdr:colOff>
                <xdr:row>43</xdr:row>
                <xdr:rowOff>7</xdr:rowOff>
              </xdr:from>
              <xdr:to>
                <xdr:col>13</xdr:col>
                <xdr:colOff>62</xdr:colOff>
                <xdr:row>47</xdr:row>
                <xdr:rowOff>5</xdr:rowOff>
              </xdr:to>
            </anchor>
          </commentPr>
        </mc:Choice>
        <mc:Fallback/>
      </mc:AlternateContent>
    </comment>
    <comment ref="M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13</xdr:col>
                <xdr:colOff>16</xdr:colOff>
                <xdr:row>12</xdr:row>
                <xdr:rowOff>7</xdr:rowOff>
              </xdr:from>
              <xdr:to>
                <xdr:col>14</xdr:col>
                <xdr:colOff>62</xdr:colOff>
                <xdr:row>16</xdr:row>
                <xdr:rowOff>12</xdr:rowOff>
              </xdr:to>
            </anchor>
          </commentPr>
        </mc:Choice>
        <mc:Fallback/>
      </mc:AlternateContent>
    </comment>
    <comment ref="M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13</xdr:col>
                <xdr:colOff>16</xdr:colOff>
                <xdr:row>28</xdr:row>
                <xdr:rowOff>15</xdr:rowOff>
              </xdr:from>
              <xdr:to>
                <xdr:col>14</xdr:col>
                <xdr:colOff>62</xdr:colOff>
                <xdr:row>32</xdr:row>
                <xdr:rowOff>9</xdr:rowOff>
              </xdr:to>
            </anchor>
          </commentPr>
        </mc:Choice>
        <mc:Fallback/>
      </mc:AlternateContent>
    </comment>
    <comment ref="M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13</xdr:col>
                <xdr:colOff>16</xdr:colOff>
                <xdr:row>43</xdr:row>
                <xdr:rowOff>7</xdr:rowOff>
              </xdr:from>
              <xdr:to>
                <xdr:col>14</xdr:col>
                <xdr:colOff>62</xdr:colOff>
                <xdr:row>47</xdr:row>
                <xdr:rowOff>5</xdr:rowOff>
              </xdr:to>
            </anchor>
          </commentPr>
        </mc:Choice>
        <mc:Fallback/>
      </mc:AlternateContent>
    </comment>
    <comment ref="N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14</xdr:col>
                <xdr:colOff>16</xdr:colOff>
                <xdr:row>12</xdr:row>
                <xdr:rowOff>7</xdr:rowOff>
              </xdr:from>
              <xdr:to>
                <xdr:col>15</xdr:col>
                <xdr:colOff>62</xdr:colOff>
                <xdr:row>16</xdr:row>
                <xdr:rowOff>12</xdr:rowOff>
              </xdr:to>
            </anchor>
          </commentPr>
        </mc:Choice>
        <mc:Fallback/>
      </mc:AlternateContent>
    </comment>
    <comment ref="N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14</xdr:col>
                <xdr:colOff>16</xdr:colOff>
                <xdr:row>28</xdr:row>
                <xdr:rowOff>15</xdr:rowOff>
              </xdr:from>
              <xdr:to>
                <xdr:col>15</xdr:col>
                <xdr:colOff>62</xdr:colOff>
                <xdr:row>32</xdr:row>
                <xdr:rowOff>9</xdr:rowOff>
              </xdr:to>
            </anchor>
          </commentPr>
        </mc:Choice>
        <mc:Fallback/>
      </mc:AlternateContent>
    </comment>
    <comment ref="N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14</xdr:col>
                <xdr:colOff>16</xdr:colOff>
                <xdr:row>43</xdr:row>
                <xdr:rowOff>7</xdr:rowOff>
              </xdr:from>
              <xdr:to>
                <xdr:col>15</xdr:col>
                <xdr:colOff>62</xdr:colOff>
                <xdr:row>47</xdr:row>
                <xdr:rowOff>5</xdr:rowOff>
              </xdr:to>
            </anchor>
          </commentPr>
        </mc:Choice>
        <mc:Fallback/>
      </mc:AlternateContent>
    </comment>
    <comment ref="O14"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15</xdr:col>
                <xdr:colOff>16</xdr:colOff>
                <xdr:row>12</xdr:row>
                <xdr:rowOff>7</xdr:rowOff>
              </xdr:from>
              <xdr:to>
                <xdr:col>16</xdr:col>
                <xdr:colOff>51</xdr:colOff>
                <xdr:row>16</xdr:row>
                <xdr:rowOff>12</xdr:rowOff>
              </xdr:to>
            </anchor>
          </commentPr>
        </mc:Choice>
        <mc:Fallback/>
      </mc:AlternateContent>
    </comment>
    <comment ref="O30"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15</xdr:col>
                <xdr:colOff>16</xdr:colOff>
                <xdr:row>28</xdr:row>
                <xdr:rowOff>7</xdr:rowOff>
              </xdr:from>
              <xdr:to>
                <xdr:col>16</xdr:col>
                <xdr:colOff>51</xdr:colOff>
                <xdr:row>32</xdr:row>
                <xdr:rowOff>9</xdr:rowOff>
              </xdr:to>
            </anchor>
          </commentPr>
        </mc:Choice>
        <mc:Fallback/>
      </mc:AlternateContent>
    </comment>
    <comment ref="O46" authorId="0">
      <text>
        <r>
          <rPr>
            <sz val="8"/>
            <color rgb="FF000000"/>
            <rFont val="Tahoma"/>
            <family val="0"/>
          </rPr>
          <t xml:space="preserve">Months+Qs</t>
        </r>
      </text>
      <mc:AlternateContent>
        <mc:Choice Requires="v2">
          <commentPr autoFill="true" autoScale="false" colHidden="false" locked="false" rowHidden="false" textHAlign="justify" textVAlign="top">
            <anchor moveWithCells="false" sizeWithCells="false">
              <xdr:from>
                <xdr:col>15</xdr:col>
                <xdr:colOff>16</xdr:colOff>
                <xdr:row>43</xdr:row>
                <xdr:rowOff>7</xdr:rowOff>
              </xdr:from>
              <xdr:to>
                <xdr:col>16</xdr:col>
                <xdr:colOff>52</xdr:colOff>
                <xdr:row>47</xdr:row>
                <xdr:rowOff>5</xdr:rowOff>
              </xdr:to>
            </anchor>
          </commentPr>
        </mc:Choice>
        <mc:Fallback/>
      </mc:AlternateContent>
    </comment>
  </commentList>
</comments>
</file>

<file path=xl/comments3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12" authorId="0">
      <text>
        <r>
          <rPr>
            <sz val="8"/>
            <color rgb="FF000000"/>
            <rFont val="Tahoma"/>
            <family val="0"/>
          </rPr>
          <t xml:space="preserve">Adaytum2
TYP=V
SVR=
LIB=Template Model Download
CBE=Total G&amp;A Detail
FGD=N
BGD=N
FGL=N
BGL=N
SUP=N
BBF=N
NTS=Y
VAL=Y
RHD=N
LCK=N
RFH=N
BBK=Y
OVF=N
IAB=N
BAZ=N
EAZ=N
P01=1 Currency Conversion
P02=2 Ops/Proj Split
P03=4 Months
P04=5 Versions
R01=2 Overheads Summary
C01=Elist
RGP=adaytum_page_3
RGR=adaytum_row_1
RGC=adaytum_col_1
RGD=adaytum_data_3
VID=C68DFFDB2CA362C0
CHK=685833680
</t>
        </r>
      </text>
      <mc:AlternateContent>
        <mc:Choice Requires="v2">
          <commentPr autoFill="true" autoScale="false" colHidden="false" locked="false" rowHidden="false" textHAlign="justify" textVAlign="top">
            <anchor moveWithCells="false" sizeWithCells="false">
              <xdr:from>
                <xdr:col>2</xdr:col>
                <xdr:colOff>16</xdr:colOff>
                <xdr:row>10</xdr:row>
                <xdr:rowOff>7</xdr:rowOff>
              </xdr:from>
              <xdr:to>
                <xdr:col>3</xdr:col>
                <xdr:colOff>39</xdr:colOff>
                <xdr:row>14</xdr:row>
                <xdr:rowOff>12</xdr:rowOff>
              </xdr:to>
            </anchor>
          </commentPr>
        </mc:Choice>
        <mc:Fallback/>
      </mc:AlternateContent>
    </comment>
    <comment ref="B13" authorId="0">
      <text>
        <r>
          <rPr>
            <sz val="8"/>
            <color rgb="FF000000"/>
            <rFont val="Tahoma"/>
            <family val="0"/>
          </rPr>
          <t xml:space="preserve">1 Currency Conversion</t>
        </r>
      </text>
      <mc:AlternateContent>
        <mc:Choice Requires="v2">
          <commentPr autoFill="true" autoScale="false" colHidden="false" locked="false" rowHidden="false" textHAlign="justify" textVAlign="top">
            <anchor moveWithCells="false" sizeWithCells="false">
              <xdr:from>
                <xdr:col>2</xdr:col>
                <xdr:colOff>16</xdr:colOff>
                <xdr:row>11</xdr:row>
                <xdr:rowOff>7</xdr:rowOff>
              </xdr:from>
              <xdr:to>
                <xdr:col>3</xdr:col>
                <xdr:colOff>39</xdr:colOff>
                <xdr:row>14</xdr:row>
                <xdr:rowOff>14</xdr:rowOff>
              </xdr:to>
            </anchor>
          </commentPr>
        </mc:Choice>
        <mc:Fallback/>
      </mc:AlternateContent>
    </comment>
    <comment ref="B16" authorId="0">
      <text>
        <r>
          <rPr>
            <sz val="8"/>
            <color rgb="FF000000"/>
            <rFont val="Tahoma"/>
            <family val="0"/>
          </rPr>
          <t xml:space="preserve">2 Overheads Summary</t>
        </r>
      </text>
      <mc:AlternateContent>
        <mc:Choice Requires="v2">
          <commentPr autoFill="true" autoScale="false" colHidden="false" locked="false" rowHidden="false" textHAlign="justify" textVAlign="top">
            <anchor moveWithCells="false" sizeWithCells="false">
              <xdr:from>
                <xdr:col>2</xdr:col>
                <xdr:colOff>16</xdr:colOff>
                <xdr:row>14</xdr:row>
                <xdr:rowOff>20</xdr:rowOff>
              </xdr:from>
              <xdr:to>
                <xdr:col>3</xdr:col>
                <xdr:colOff>39</xdr:colOff>
                <xdr:row>17</xdr:row>
                <xdr:rowOff>11</xdr:rowOff>
              </xdr:to>
            </anchor>
          </commentPr>
        </mc:Choice>
        <mc:Fallback/>
      </mc:AlternateContent>
    </comment>
    <comment ref="B21" authorId="0">
      <text>
        <r>
          <rPr>
            <sz val="8"/>
            <color rgb="FF000000"/>
            <rFont val="Tahoma"/>
            <family val="0"/>
          </rPr>
          <t xml:space="preserve">Adaytum2
TYP=V
SVR=
LIB=Forecasting MRG
CBE=Headcount Month Actuals
FGD=N
BGD=N
FGL=N
BGL=N
SUP=N
BBF=N
NTS=Y
VAL=Y
RHD=N
LCK=N
RFH=N
BBK=Y
OVF=N
IAB=N
BAZ=N
EAZ=N
P01=Months
R01=Headcount Act/Bud
C01=SAP CC in Subregions
RGP=adaytum_page_1
RGR=adaytum_row_2
RGC=adaytum_col_2
RGD=adaytum_data_1
VID=7945129F2CA362C0
CHK=-746917683
</t>
        </r>
      </text>
      <mc:AlternateContent>
        <mc:Choice Requires="v2">
          <commentPr autoFill="true" autoScale="false" colHidden="false" locked="false" rowHidden="false" textHAlign="justify" textVAlign="top">
            <anchor moveWithCells="false" sizeWithCells="false">
              <xdr:from>
                <xdr:col>2</xdr:col>
                <xdr:colOff>16</xdr:colOff>
                <xdr:row>19</xdr:row>
                <xdr:rowOff>7</xdr:rowOff>
              </xdr:from>
              <xdr:to>
                <xdr:col>3</xdr:col>
                <xdr:colOff>39</xdr:colOff>
                <xdr:row>23</xdr:row>
                <xdr:rowOff>12</xdr:rowOff>
              </xdr:to>
            </anchor>
          </commentPr>
        </mc:Choice>
        <mc:Fallback/>
      </mc:AlternateContent>
    </comment>
    <comment ref="B22" authorId="0">
      <text>
        <r>
          <rPr>
            <sz val="8"/>
            <color rgb="FF000000"/>
            <rFont val="Tahoma"/>
            <family val="0"/>
          </rPr>
          <t xml:space="preserve">Months</t>
        </r>
      </text>
      <mc:AlternateContent>
        <mc:Choice Requires="v2">
          <commentPr autoFill="true" autoScale="false" colHidden="false" locked="false" rowHidden="false" textHAlign="justify" textVAlign="top">
            <anchor moveWithCells="false" sizeWithCells="false">
              <xdr:from>
                <xdr:col>2</xdr:col>
                <xdr:colOff>16</xdr:colOff>
                <xdr:row>20</xdr:row>
                <xdr:rowOff>7</xdr:rowOff>
              </xdr:from>
              <xdr:to>
                <xdr:col>3</xdr:col>
                <xdr:colOff>39</xdr:colOff>
                <xdr:row>23</xdr:row>
                <xdr:rowOff>29</xdr:rowOff>
              </xdr:to>
            </anchor>
          </commentPr>
        </mc:Choice>
        <mc:Fallback/>
      </mc:AlternateContent>
    </comment>
    <comment ref="B25" authorId="0">
      <text>
        <r>
          <rPr>
            <sz val="8"/>
            <color rgb="FF000000"/>
            <rFont val="Tahoma"/>
            <family val="0"/>
          </rPr>
          <t xml:space="preserve">Headcount Act/Bud</t>
        </r>
      </text>
      <mc:AlternateContent>
        <mc:Choice Requires="v2">
          <commentPr autoFill="true" autoScale="false" colHidden="false" locked="false" rowHidden="false" textHAlign="justify" textVAlign="top">
            <anchor moveWithCells="false" sizeWithCells="false">
              <xdr:from>
                <xdr:col>2</xdr:col>
                <xdr:colOff>16</xdr:colOff>
                <xdr:row>24</xdr:row>
                <xdr:rowOff>6</xdr:rowOff>
              </xdr:from>
              <xdr:to>
                <xdr:col>3</xdr:col>
                <xdr:colOff>39</xdr:colOff>
                <xdr:row>28</xdr:row>
                <xdr:rowOff>11</xdr:rowOff>
              </xdr:to>
            </anchor>
          </commentPr>
        </mc:Choice>
        <mc:Fallback/>
      </mc:AlternateContent>
    </comment>
    <comment ref="C13" authorId="0">
      <text>
        <r>
          <rPr>
            <sz val="8"/>
            <color rgb="FF000000"/>
            <rFont val="Tahoma"/>
            <family val="0"/>
          </rPr>
          <t xml:space="preserve">2 Ops/Proj Split</t>
        </r>
      </text>
      <mc:AlternateContent>
        <mc:Choice Requires="v2">
          <commentPr autoFill="true" autoScale="false" colHidden="false" locked="false" rowHidden="false" textHAlign="justify" textVAlign="top">
            <anchor moveWithCells="false" sizeWithCells="false">
              <xdr:from>
                <xdr:col>3</xdr:col>
                <xdr:colOff>97</xdr:colOff>
                <xdr:row>11</xdr:row>
                <xdr:rowOff>7</xdr:rowOff>
              </xdr:from>
              <xdr:to>
                <xdr:col>4</xdr:col>
                <xdr:colOff>93</xdr:colOff>
                <xdr:row>14</xdr:row>
                <xdr:rowOff>14</xdr:rowOff>
              </xdr:to>
            </anchor>
          </commentPr>
        </mc:Choice>
        <mc:Fallback/>
      </mc:AlternateContent>
    </comment>
    <comment ref="C15" authorId="0">
      <text>
        <r>
          <rPr>
            <sz val="8"/>
            <color rgb="FF000000"/>
            <rFont val="Tahoma"/>
            <family val="0"/>
          </rPr>
          <t xml:space="preserve">Elist</t>
        </r>
      </text>
      <mc:AlternateContent>
        <mc:Choice Requires="v2">
          <commentPr autoFill="true" autoScale="false" colHidden="false" locked="false" rowHidden="false" textHAlign="justify" textVAlign="top">
            <anchor moveWithCells="false" sizeWithCells="false">
              <xdr:from>
                <xdr:col>2</xdr:col>
                <xdr:colOff>84</xdr:colOff>
                <xdr:row>13</xdr:row>
                <xdr:rowOff>7</xdr:rowOff>
              </xdr:from>
              <xdr:to>
                <xdr:col>3</xdr:col>
                <xdr:colOff>110</xdr:colOff>
                <xdr:row>14</xdr:row>
                <xdr:rowOff>31</xdr:rowOff>
              </xdr:to>
            </anchor>
          </commentPr>
        </mc:Choice>
        <mc:Fallback/>
      </mc:AlternateContent>
    </comment>
    <comment ref="C24" authorId="0">
      <text>
        <r>
          <rPr>
            <sz val="8"/>
            <color rgb="FF000000"/>
            <rFont val="Tahoma"/>
            <family val="0"/>
          </rPr>
          <t xml:space="preserve">SAP CC in Subregions</t>
        </r>
      </text>
      <mc:AlternateContent>
        <mc:Choice Requires="v2">
          <commentPr autoFill="true" autoScale="false" colHidden="false" locked="false" rowHidden="false" textHAlign="justify" textVAlign="top">
            <anchor moveWithCells="false" sizeWithCells="false">
              <xdr:from>
                <xdr:col>3</xdr:col>
                <xdr:colOff>16</xdr:colOff>
                <xdr:row>22</xdr:row>
                <xdr:rowOff>7</xdr:rowOff>
              </xdr:from>
              <xdr:to>
                <xdr:col>4</xdr:col>
                <xdr:colOff>12</xdr:colOff>
                <xdr:row>25</xdr:row>
                <xdr:rowOff>13</xdr:rowOff>
              </xdr:to>
            </anchor>
          </commentPr>
        </mc:Choice>
        <mc:Fallback/>
      </mc:AlternateContent>
    </comment>
    <comment ref="D13" authorId="0">
      <text>
        <r>
          <rPr>
            <sz val="8"/>
            <color rgb="FF000000"/>
            <rFont val="Tahoma"/>
            <family val="0"/>
          </rPr>
          <t xml:space="preserve">4 Months</t>
        </r>
      </text>
      <mc:AlternateContent>
        <mc:Choice Requires="v2">
          <commentPr autoFill="true" autoScale="false" colHidden="false" locked="false" rowHidden="false" textHAlign="justify" textVAlign="top">
            <anchor moveWithCells="false" sizeWithCells="false">
              <xdr:from>
                <xdr:col>4</xdr:col>
                <xdr:colOff>97</xdr:colOff>
                <xdr:row>11</xdr:row>
                <xdr:rowOff>7</xdr:rowOff>
              </xdr:from>
              <xdr:to>
                <xdr:col>5</xdr:col>
                <xdr:colOff>107</xdr:colOff>
                <xdr:row>14</xdr:row>
                <xdr:rowOff>14</xdr:rowOff>
              </xdr:to>
            </anchor>
          </commentPr>
        </mc:Choice>
        <mc:Fallback/>
      </mc:AlternateContent>
    </comment>
    <comment ref="E13" authorId="0">
      <text>
        <r>
          <rPr>
            <sz val="8"/>
            <color rgb="FF000000"/>
            <rFont val="Tahoma"/>
            <family val="0"/>
          </rPr>
          <t xml:space="preserve">5 Versions</t>
        </r>
      </text>
      <mc:AlternateContent>
        <mc:Choice Requires="v2">
          <commentPr autoFill="true" autoScale="false" colHidden="false" locked="false" rowHidden="false" textHAlign="justify" textVAlign="top">
            <anchor moveWithCells="false" sizeWithCells="false">
              <xdr:from>
                <xdr:col>5</xdr:col>
                <xdr:colOff>97</xdr:colOff>
                <xdr:row>11</xdr:row>
                <xdr:rowOff>7</xdr:rowOff>
              </xdr:from>
              <xdr:to>
                <xdr:col>6</xdr:col>
                <xdr:colOff>93</xdr:colOff>
                <xdr:row>14</xdr:row>
                <xdr:rowOff>14</xdr:rowOff>
              </xdr:to>
            </anchor>
          </commentPr>
        </mc:Choice>
        <mc:Fallback/>
      </mc:AlternateContent>
    </comment>
  </commentList>
</comments>
</file>

<file path=xl/sharedStrings.xml><?xml version="1.0" encoding="utf-8"?>
<sst xmlns="http://schemas.openxmlformats.org/spreadsheetml/2006/main" count="1177" uniqueCount="724">
  <si>
    <t xml:space="preserve">ORG CHART</t>
  </si>
  <si>
    <t xml:space="preserve">Page</t>
  </si>
  <si>
    <t xml:space="preserve">Cost Summary</t>
  </si>
  <si>
    <t xml:space="preserve">P&amp;L Expense Analysis</t>
  </si>
  <si>
    <t xml:space="preserve">Summary / Scenario page</t>
  </si>
  <si>
    <t xml:space="preserve">Consultancy / Legal &amp; Subscriptions Summary</t>
  </si>
  <si>
    <t xml:space="preserve">Headcount Summary</t>
  </si>
  <si>
    <t xml:space="preserve">6</t>
  </si>
  <si>
    <t xml:space="preserve">Headcount Org Chart</t>
  </si>
  <si>
    <t xml:space="preserve">7-8</t>
  </si>
  <si>
    <t xml:space="preserve">Allocations</t>
  </si>
  <si>
    <t xml:space="preserve">Corporate Allocations</t>
  </si>
  <si>
    <t xml:space="preserve">Run Rate </t>
  </si>
  <si>
    <t xml:space="preserve">EXPENSE DETAIL</t>
  </si>
  <si>
    <t xml:space="preserve">11-13</t>
  </si>
  <si>
    <t xml:space="preserve">Expense Detail</t>
  </si>
  <si>
    <t xml:space="preserve">Detailed Run Rate Analysis</t>
  </si>
  <si>
    <t xml:space="preserve">APPENDIX</t>
  </si>
  <si>
    <t xml:space="preserve">Detailed Expenses by Cost Centre 2002 Plan vs 2001</t>
  </si>
  <si>
    <t xml:space="preserve">Region Detailed Expenses by Period</t>
  </si>
  <si>
    <t xml:space="preserve">$000's</t>
  </si>
  <si>
    <t xml:space="preserve">2002 VS 2001</t>
  </si>
  <si>
    <t xml:space="preserve">Gross Margin</t>
  </si>
  <si>
    <t xml:space="preserve">Expenses</t>
  </si>
  <si>
    <t xml:space="preserve">  Allocations</t>
  </si>
  <si>
    <t xml:space="preserve">IBIT</t>
  </si>
  <si>
    <t xml:space="preserve">Headcount</t>
  </si>
  <si>
    <t xml:space="preserve">Headline</t>
  </si>
  <si>
    <t xml:space="preserve">Trading</t>
  </si>
  <si>
    <t xml:space="preserve">Origination</t>
  </si>
  <si>
    <t xml:space="preserve">CONCLUSIONS</t>
  </si>
  <si>
    <t xml:space="preserve">*</t>
  </si>
  <si>
    <t xml:space="preserve">Graph Data only - not to be included in pack</t>
  </si>
  <si>
    <t xml:space="preserve">Total G&amp;A</t>
  </si>
  <si>
    <t xml:space="preserve">Aug YTD Annualised</t>
  </si>
  <si>
    <t xml:space="preserve">Corp. Allocations</t>
  </si>
  <si>
    <t xml:space="preserve">Residual</t>
  </si>
  <si>
    <t xml:space="preserve">EEL Employee's</t>
  </si>
  <si>
    <t xml:space="preserve">Non - EEL Employee's</t>
  </si>
  <si>
    <t xml:space="preserve">Note : See the following two pages for a summary /scenario sumary (page 3) and a Consultancy / Legal &amp; Subscriptions summary (page 4) </t>
  </si>
  <si>
    <t xml:space="preserve">Cumulative $000's</t>
  </si>
  <si>
    <t xml:space="preserve">Dec / YTD</t>
  </si>
  <si>
    <t xml:space="preserve">2002 Plan</t>
  </si>
  <si>
    <t xml:space="preserve">Actuals / CE2</t>
  </si>
  <si>
    <t xml:space="preserve">2001 Plan</t>
  </si>
  <si>
    <t xml:space="preserve">10% Target</t>
  </si>
  <si>
    <t xml:space="preserve">20% Target</t>
  </si>
  <si>
    <t xml:space="preserve">Baseline</t>
  </si>
  <si>
    <t xml:space="preserve">Planned Cost Reductions</t>
  </si>
  <si>
    <t xml:space="preserve">Reduce Headcount to 10 from 19 people (September 30). CE2 had budgeted to go from 22 people to 25 at year end.</t>
  </si>
  <si>
    <t xml:space="preserve">3 headcount have recently left, these are not to be replaced.</t>
  </si>
  <si>
    <t xml:space="preserve">Limit travel to 1 trip for each of the 5 main travellers in the group. </t>
  </si>
  <si>
    <t xml:space="preserve">New policy for Authorisation.  Paul Dawson raised to sign off level of VP , P.Styles sign off reduced to Senior Director level.    </t>
  </si>
  <si>
    <t xml:space="preserve">All Consultancy/ Legal invoices to be approved by Paul Dawson. </t>
  </si>
  <si>
    <t xml:space="preserve">Extra Cost Reductions</t>
  </si>
  <si>
    <t xml:space="preserve">Close Brussels office? Save $100k per year in office rental and $45k in Data line for office (Budgeted by IT)</t>
  </si>
  <si>
    <t xml:space="preserve">Additional aims going forward</t>
  </si>
  <si>
    <t xml:space="preserve">For relevant items seek Commercial aprroval before commencing Consultancy/Legal work and code the cost directly to those areas. </t>
  </si>
  <si>
    <t xml:space="preserve">Cumulative</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</si>
  <si>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</si>
  <si>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</si>
  <si>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</si>
  <si>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</si>
  <si>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</si>
  <si>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</si>
  <si>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</si>
  <si>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</si>
  <si>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</si>
  <si>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</si>
  <si>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</si>
  <si>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50% Target</t>
  </si>
  <si>
    <t xml:space="preserve"> August Ytd run rate </t>
  </si>
  <si>
    <t xml:space="preserve">Annualised August Ytd run rate </t>
  </si>
  <si>
    <t xml:space="preserve">Description of Aug YTD costs</t>
  </si>
  <si>
    <t xml:space="preserve">2002vs2001</t>
  </si>
  <si>
    <t xml:space="preserve">% of saving</t>
  </si>
  <si>
    <t xml:space="preserve">COMMENTS</t>
  </si>
  <si>
    <t xml:space="preserve">Total Gross Margin</t>
  </si>
  <si>
    <t xml:space="preserve">Salaries &amp; Wages</t>
  </si>
  <si>
    <t xml:space="preserve">2001 included Mark Schroeder's salary until March and rent until July (his family stayed to finsih schooling) </t>
  </si>
  <si>
    <t xml:space="preserve">Expat Costs ($303k)</t>
  </si>
  <si>
    <t xml:space="preserve">2001 Expat Rent / salaries and Tax totalled $303k</t>
  </si>
  <si>
    <t xml:space="preserve">P.Hennemeyers German apartment ($8k)</t>
  </si>
  <si>
    <t xml:space="preserve">2001 average headcount of 21 reduced to 19 in July</t>
  </si>
  <si>
    <t xml:space="preserve">Other salary and wages ($1,512)</t>
  </si>
  <si>
    <t xml:space="preserve">2002 headcount budgeted for 10 (a reduction of 9)</t>
  </si>
  <si>
    <t xml:space="preserve">2002 has no expats and 2001 Expat tax to be paid in April 2002 will be accrued in 2001.</t>
  </si>
  <si>
    <t xml:space="preserve">Travel &amp; Entertainment</t>
  </si>
  <si>
    <t xml:space="preserve">Misc Travel  ($230k)</t>
  </si>
  <si>
    <t xml:space="preserve">2001 included many flights to the US for Mark Schroeder. This will not occur in 2002 </t>
  </si>
  <si>
    <t xml:space="preserve">Entertainment &amp; Meals ($9k)</t>
  </si>
  <si>
    <t xml:space="preserve">In 2002 reduced headcount will mean reduced travel</t>
  </si>
  <si>
    <t xml:space="preserve">Client Entertainment ($18k)</t>
  </si>
  <si>
    <t xml:space="preserve">A 2002 Travel policy for Reg Affairs is to be introduced by Paul</t>
  </si>
  <si>
    <t xml:space="preserve">Office Expenses</t>
  </si>
  <si>
    <t xml:space="preserve">Temp Accomodation ($8k)</t>
  </si>
  <si>
    <t xml:space="preserve">2002 includes $1.5k for the Christmas party. </t>
  </si>
  <si>
    <t xml:space="preserve">Office Expenses ($5k)</t>
  </si>
  <si>
    <t xml:space="preserve">Consultancy</t>
  </si>
  <si>
    <t xml:space="preserve">Outside Services ($755k)</t>
  </si>
  <si>
    <t xml:space="preserve">See Consultancy /Legal &amp; Subscriptions summary (page 4)</t>
  </si>
  <si>
    <t xml:space="preserve">Recruitment Fees ($76k)</t>
  </si>
  <si>
    <t xml:space="preserve">2002 no planned recruitments</t>
  </si>
  <si>
    <t xml:space="preserve">Professional Costs ($9k)</t>
  </si>
  <si>
    <t xml:space="preserve">Audit &amp; Legal (tax, reg)</t>
  </si>
  <si>
    <t xml:space="preserve">General Legal advice  ($255k)</t>
  </si>
  <si>
    <t xml:space="preserve">Occupancy Costs (rent &amp; utilities)</t>
  </si>
  <si>
    <t xml:space="preserve">2001 includes $36k for Amsterdam office rental (6k per month) &amp; $60k Brussels ($8k per month) </t>
  </si>
  <si>
    <t xml:space="preserve">Amsterdam Office ($36k)</t>
  </si>
  <si>
    <t xml:space="preserve">2002 Amsterdam office lease costs are budgeted for by Amsterdam Office support</t>
  </si>
  <si>
    <t xml:space="preserve">Brussels Office ($60k)</t>
  </si>
  <si>
    <t xml:space="preserve">Other Utilites ($12k)</t>
  </si>
  <si>
    <t xml:space="preserve">General &amp; Admin</t>
  </si>
  <si>
    <t xml:space="preserve">Annual Subscriptions ($117k) not Annualised</t>
  </si>
  <si>
    <t xml:space="preserve">Training ($35k) </t>
  </si>
  <si>
    <t xml:space="preserve">2002 Several Subscriptions Cancelled</t>
  </si>
  <si>
    <t xml:space="preserve">2002 Training reduced due to reduced headcount</t>
  </si>
  <si>
    <t xml:space="preserve">Mobile Phones/Land Lines/Telerate</t>
  </si>
  <si>
    <t xml:space="preserve">Land lines ($2.6k)</t>
  </si>
  <si>
    <t xml:space="preserve">2002 Reduction in heads mean reduced phone costs</t>
  </si>
  <si>
    <t xml:space="preserve">Mobile Phones (24.2k)</t>
  </si>
  <si>
    <t xml:space="preserve">2002 Brussels office will need a $45k data line. </t>
  </si>
  <si>
    <t xml:space="preserve">(not been included -assume coverred by IT budget)</t>
  </si>
  <si>
    <t xml:space="preserve">Taxes Other Than Income</t>
  </si>
  <si>
    <t xml:space="preserve">TOTAL G&amp;A</t>
  </si>
  <si>
    <t xml:space="preserve">Depreciation &amp; Amortisation</t>
  </si>
  <si>
    <t xml:space="preserve">Other Expenses</t>
  </si>
  <si>
    <t xml:space="preserve">TOTAL DIRECT COST</t>
  </si>
  <si>
    <t xml:space="preserve">Corp Allocations </t>
  </si>
  <si>
    <t xml:space="preserve">$100k increase in fee from Rick Shapiro's group.</t>
  </si>
  <si>
    <t xml:space="preserve">Whole amount is under review as to whether this is Reg Affairs or General cost and not specific to Reg Affairs</t>
  </si>
  <si>
    <t xml:space="preserve">INCOME BEFORE INTEREST &amp; TAX</t>
  </si>
  <si>
    <t xml:space="preserve">Name</t>
  </si>
  <si>
    <t xml:space="preserve">Actual Full  Package</t>
  </si>
  <si>
    <t xml:space="preserve">location</t>
  </si>
  <si>
    <t xml:space="preserve">Regions</t>
  </si>
  <si>
    <t xml:space="preserve">status</t>
  </si>
  <si>
    <t xml:space="preserve">Grade</t>
  </si>
  <si>
    <t xml:space="preserve">Monthly average</t>
  </si>
  <si>
    <t xml:space="preserve">22 FTE (Jan HC)</t>
  </si>
  <si>
    <t xml:space="preserve">19 FTE (July HC)</t>
  </si>
  <si>
    <t xml:space="preserve">Scenario 1</t>
  </si>
  <si>
    <t xml:space="preserve">Scenario 2</t>
  </si>
  <si>
    <t xml:space="preserve">Scenario 3</t>
  </si>
  <si>
    <t xml:space="preserve">Scenario 4</t>
  </si>
  <si>
    <t xml:space="preserve">Scenario 5</t>
  </si>
  <si>
    <t xml:space="preserve">Dawson, Paul</t>
  </si>
  <si>
    <t xml:space="preserve">Enron House</t>
  </si>
  <si>
    <t xml:space="preserve">Support Director</t>
  </si>
  <si>
    <t xml:space="preserve">Davies, Philip (LEFT)</t>
  </si>
  <si>
    <t xml:space="preserve">left June</t>
  </si>
  <si>
    <t xml:space="preserve">Wood, Douglas</t>
  </si>
  <si>
    <t xml:space="preserve">Brendan Devlin (LEFT)</t>
  </si>
  <si>
    <t xml:space="preserve">Left June</t>
  </si>
  <si>
    <t xml:space="preserve">Director</t>
  </si>
  <si>
    <t xml:space="preserve">Haizmann, Detlef</t>
  </si>
  <si>
    <t xml:space="preserve">Huertas-Rubio, Alfredo</t>
  </si>
  <si>
    <t xml:space="preserve">Nick Elms</t>
  </si>
  <si>
    <t xml:space="preserve">Manager</t>
  </si>
  <si>
    <t xml:space="preserve">Adam Cooper</t>
  </si>
  <si>
    <t xml:space="preserve">Gaillard, Bruno</t>
  </si>
  <si>
    <t xml:space="preserve">Senior Specialist</t>
  </si>
  <si>
    <t xml:space="preserve">Mustafa Hussain</t>
  </si>
  <si>
    <t xml:space="preserve">Specialist</t>
  </si>
  <si>
    <t xml:space="preserve">Gonzalez, David</t>
  </si>
  <si>
    <t xml:space="preserve">Temp</t>
  </si>
  <si>
    <t xml:space="preserve">Duvauchelle, Antoine</t>
  </si>
  <si>
    <t xml:space="preserve">Irwin, Kerryann</t>
  </si>
  <si>
    <t xml:space="preserve">Assistant</t>
  </si>
  <si>
    <t xml:space="preserve">Keenan, Amber</t>
  </si>
  <si>
    <t xml:space="preserve">Glen, Merle</t>
  </si>
  <si>
    <t xml:space="preserve">Styles, Peter</t>
  </si>
  <si>
    <t xml:space="preserve">Brussels</t>
  </si>
  <si>
    <t xml:space="preserve">Vice President Support</t>
  </si>
  <si>
    <t xml:space="preserve">Dindarova, Nailia</t>
  </si>
  <si>
    <t xml:space="preserve">Entry Specialist</t>
  </si>
  <si>
    <t xml:space="preserve">Pamela Milano</t>
  </si>
  <si>
    <t xml:space="preserve">Hennemeyer, Paul</t>
  </si>
  <si>
    <t xml:space="preserve">Frankfurt</t>
  </si>
  <si>
    <t xml:space="preserve">Florio, Viviana (LEFT)</t>
  </si>
  <si>
    <t xml:space="preserve">left paid until Dec 2001</t>
  </si>
  <si>
    <t xml:space="preserve">Van Biert, Teun</t>
  </si>
  <si>
    <t xml:space="preserve">Amsterdam</t>
  </si>
  <si>
    <t xml:space="preserve">Mabel Pigmanns</t>
  </si>
  <si>
    <t xml:space="preserve">Yearly</t>
  </si>
  <si>
    <t xml:space="preserve">Headcount (includes assistants)</t>
  </si>
  <si>
    <t xml:space="preserve">No. of Assistants in headcount</t>
  </si>
  <si>
    <t xml:space="preserve">Saving $ on midyear</t>
  </si>
  <si>
    <t xml:space="preserve">Saving % on midyear</t>
  </si>
  <si>
    <t xml:space="preserve">Saving $ on Now</t>
  </si>
  <si>
    <t xml:space="preserve">Saving % on Now</t>
  </si>
  <si>
    <t xml:space="preserve">Scenarios</t>
  </si>
  <si>
    <t xml:space="preserve">Actuals</t>
  </si>
  <si>
    <t xml:space="preserve">Budget S&amp;W / Actual Other G&amp;A </t>
  </si>
  <si>
    <t xml:space="preserve">Down to 10 FTE</t>
  </si>
  <si>
    <t xml:space="preserve">Brussels office close</t>
  </si>
  <si>
    <t xml:space="preserve">Aug YTD</t>
  </si>
  <si>
    <t xml:space="preserve">2001 YTD grossed up (12 mths)</t>
  </si>
  <si>
    <t xml:space="preserve">Assumptions</t>
  </si>
  <si>
    <t xml:space="preserve">Mid year run rate (22 FTE + No cost cuts)</t>
  </si>
  <si>
    <t xml:space="preserve">Mid year run rate (19 FTE + No cost cuts)</t>
  </si>
  <si>
    <t xml:space="preserve">SALARY &amp; WAGES </t>
  </si>
  <si>
    <t xml:space="preserve">As above</t>
  </si>
  <si>
    <t xml:space="preserve">no</t>
  </si>
  <si>
    <t xml:space="preserve">$</t>
  </si>
  <si>
    <t xml:space="preserve">total</t>
  </si>
  <si>
    <t xml:space="preserve">offsite</t>
  </si>
  <si>
    <t xml:space="preserve">Employee Entertainment &amp; Meals</t>
  </si>
  <si>
    <t xml:space="preserve">client ent</t>
  </si>
  <si>
    <t xml:space="preserve">Travel Costs &amp; Hotel Accommodation</t>
  </si>
  <si>
    <t xml:space="preserve">emp ent</t>
  </si>
  <si>
    <t xml:space="preserve">Client Entertainment</t>
  </si>
  <si>
    <t xml:space="preserve">us hotels</t>
  </si>
  <si>
    <t xml:space="preserve">TRAVEL &amp; ENTERTAINMENT</t>
  </si>
  <si>
    <t xml:space="preserve">same </t>
  </si>
  <si>
    <t xml:space="preserve">see below</t>
  </si>
  <si>
    <t xml:space="preserve">Us flights</t>
  </si>
  <si>
    <t xml:space="preserve">uk flights</t>
  </si>
  <si>
    <t xml:space="preserve">Computer Maintenance Contracts</t>
  </si>
  <si>
    <t xml:space="preserve">Computer Software and Licences</t>
  </si>
  <si>
    <t xml:space="preserve">Computer Hardware &lt; 500</t>
  </si>
  <si>
    <t xml:space="preserve">Office Postage &amp; Couriers</t>
  </si>
  <si>
    <t xml:space="preserve">Stationery &amp; Printing</t>
  </si>
  <si>
    <t xml:space="preserve">Kitchen Supplies</t>
  </si>
  <si>
    <t xml:space="preserve">Office/Plant Maintenance</t>
  </si>
  <si>
    <t xml:space="preserve">Office Cleaning</t>
  </si>
  <si>
    <t xml:space="preserve">Security Costs</t>
  </si>
  <si>
    <t xml:space="preserve">Rent Expense -Personal Property</t>
  </si>
  <si>
    <t xml:space="preserve">OFFICE EXPENSES</t>
  </si>
  <si>
    <t xml:space="preserve">Stationary &amp; Printing</t>
  </si>
  <si>
    <t xml:space="preserve">uk hotels</t>
  </si>
  <si>
    <t xml:space="preserve">Outside Consultancy Services - Tax</t>
  </si>
  <si>
    <t xml:space="preserve">Outside Consulting - Advert, Marketing, Reg Affair</t>
  </si>
  <si>
    <t xml:space="preserve">Outside Consultancy Services - IT</t>
  </si>
  <si>
    <t xml:space="preserve">Outside Consultancy Services - Engineering</t>
  </si>
  <si>
    <t xml:space="preserve">Employee Recruitment Fees and Incentive Payments</t>
  </si>
  <si>
    <t xml:space="preserve">Other Outside Services</t>
  </si>
  <si>
    <t xml:space="preserve">CONSULTANCY</t>
  </si>
  <si>
    <t xml:space="preserve">see Consultancy page </t>
  </si>
  <si>
    <t xml:space="preserve">Outside Consultancy Services - Audit</t>
  </si>
  <si>
    <t xml:space="preserve">Outside Consultancy Services - Accounting</t>
  </si>
  <si>
    <t xml:space="preserve">Outside Consultancy Services - Legal</t>
  </si>
  <si>
    <t xml:space="preserve">AUDIT &amp; LEGAL</t>
  </si>
  <si>
    <t xml:space="preserve">see Legal page</t>
  </si>
  <si>
    <t xml:space="preserve">Office Utilities and Council Rates</t>
  </si>
  <si>
    <t xml:space="preserve">Office Rental Costs (Not Personal Rental)</t>
  </si>
  <si>
    <t xml:space="preserve">OCCUPANCY COSTS</t>
  </si>
  <si>
    <t xml:space="preserve">Brussels Rent, excl Amsterdam rent </t>
  </si>
  <si>
    <t xml:space="preserve">Employee Club Membership</t>
  </si>
  <si>
    <t xml:space="preserve">Professional Subscriptions &amp; Memberships</t>
  </si>
  <si>
    <t xml:space="preserve">Books, Publications &amp; Data Services</t>
  </si>
  <si>
    <t xml:space="preserve">Conferences</t>
  </si>
  <si>
    <t xml:space="preserve">Training Courses</t>
  </si>
  <si>
    <t xml:space="preserve">Insurance</t>
  </si>
  <si>
    <t xml:space="preserve">Advertising</t>
  </si>
  <si>
    <t xml:space="preserve">Other Business Expenses</t>
  </si>
  <si>
    <t xml:space="preserve">GENERAL &amp; ADMIN</t>
  </si>
  <si>
    <t xml:space="preserve">see Subs page + $20k training</t>
  </si>
  <si>
    <t xml:space="preserve">Office Phones &amp; Faxes</t>
  </si>
  <si>
    <t xml:space="preserve">Office Mobile Phones</t>
  </si>
  <si>
    <t xml:space="preserve">TELECOMMUNICATIONS</t>
  </si>
  <si>
    <t xml:space="preserve">$2k per phone</t>
  </si>
  <si>
    <t xml:space="preserve">.........</t>
  </si>
  <si>
    <t xml:space="preserve">TAXES OTHER THAN INCOME</t>
  </si>
  <si>
    <t xml:space="preserve">Travel &amp; Entertainment Calc.</t>
  </si>
  <si>
    <t xml:space="preserve">No. of flights/stays</t>
  </si>
  <si>
    <t xml:space="preserve">Total</t>
  </si>
  <si>
    <t xml:space="preserve">Savings</t>
  </si>
  <si>
    <t xml:space="preserve">Offsite</t>
  </si>
  <si>
    <t xml:space="preserve">Saving on 22 FTE</t>
  </si>
  <si>
    <t xml:space="preserve">Client ent</t>
  </si>
  <si>
    <t xml:space="preserve">Saving % of 22 FTE</t>
  </si>
  <si>
    <t xml:space="preserve">Emp ent</t>
  </si>
  <si>
    <t xml:space="preserve">Saving on 19 FTE</t>
  </si>
  <si>
    <t xml:space="preserve">US hotels  (5 nights per trip)</t>
  </si>
  <si>
    <t xml:space="preserve">Saving % of 19 FTE</t>
  </si>
  <si>
    <t xml:space="preserve">US flights (5 trips)</t>
  </si>
  <si>
    <t xml:space="preserve">UK flights  (5 people x 45 weeks)</t>
  </si>
  <si>
    <t xml:space="preserve">UK hotels (2 nights per trip)</t>
  </si>
  <si>
    <t xml:space="preserve">invoice date</t>
  </si>
  <si>
    <t xml:space="preserve">Grand Total</t>
  </si>
  <si>
    <t xml:space="preserve">2000 Invoice</t>
  </si>
  <si>
    <t xml:space="preserve">2001 Invoice</t>
  </si>
  <si>
    <t xml:space="preserve">12 months of 2001 Inv </t>
  </si>
  <si>
    <t xml:space="preserve">find out</t>
  </si>
  <si>
    <t xml:space="preserve">Authorised</t>
  </si>
  <si>
    <t xml:space="preserve">Deal Driven</t>
  </si>
  <si>
    <t xml:space="preserve">Citigate Westminster Ltd</t>
  </si>
  <si>
    <t xml:space="preserve">PD</t>
  </si>
  <si>
    <t xml:space="preserve">UK Lobbying and Political Strategy. </t>
  </si>
  <si>
    <t xml:space="preserve">PH</t>
  </si>
  <si>
    <t xml:space="preserve">Enron II Gas transport in Germany</t>
  </si>
  <si>
    <t xml:space="preserve">Mayer Brown &amp; Platt</t>
  </si>
  <si>
    <t xml:space="preserve">$160k Europe Energy Liberization project, $36k Veba-Viag merger, ($75k) Credit to come arranged by Paul H. Fixed to $10k pr month next year by Paul H</t>
  </si>
  <si>
    <t xml:space="preserve">Recruitment Fees</t>
  </si>
  <si>
    <t xml:space="preserve">Var</t>
  </si>
  <si>
    <t xml:space="preserve">4 recruitment fees, no planned hires 2002</t>
  </si>
  <si>
    <t xml:space="preserve">Edelman Public Relations Worldwide</t>
  </si>
  <si>
    <t xml:space="preserve">PS</t>
  </si>
  <si>
    <t xml:space="preserve">Enrons Media Outreach Programme, in 2002 PR to do liberization in Brussels</t>
  </si>
  <si>
    <t xml:space="preserve">Timothy Robert Ewing</t>
  </si>
  <si>
    <t xml:space="preserve">Consultant for France / Portugal issues.  Budget 2002 $30k + $60k Mariano Gentilini who uses 2/3 spend in Portugal</t>
  </si>
  <si>
    <t xml:space="preserve">Hanbury Manor</t>
  </si>
  <si>
    <t xml:space="preserve">Offsite- shown in T&amp;E in 2002</t>
  </si>
  <si>
    <t xml:space="preserve">Brattle Group, Ltd</t>
  </si>
  <si>
    <t xml:space="preserve">Economic consultant Advice (Italy / Spain etc)</t>
  </si>
  <si>
    <t xml:space="preserve">Glaser Public Affairs</t>
  </si>
  <si>
    <t xml:space="preserve">Netherlands Lobbying &amp; Political strategy</t>
  </si>
  <si>
    <t xml:space="preserve">Oxford Economic Research (Oxera)</t>
  </si>
  <si>
    <t xml:space="preserve">qtrly?</t>
  </si>
  <si>
    <t xml:space="preserve">Deiter Helm session, Regulation training &amp; regulation conference</t>
  </si>
  <si>
    <t xml:space="preserve">S.C. Littlechild</t>
  </si>
  <si>
    <t xml:space="preserve">General Advocay on European liberization. Loyaly information project</t>
  </si>
  <si>
    <t xml:space="preserve">MSI Trans-Action</t>
  </si>
  <si>
    <t xml:space="preserve">Translation fees German contracts to English</t>
  </si>
  <si>
    <t xml:space="preserve">PricewaterhouseCoopers</t>
  </si>
  <si>
    <t xml:space="preserve">tax ??????</t>
  </si>
  <si>
    <t xml:space="preserve">Tax advice for P.Styles/ N.Dindarova</t>
  </si>
  <si>
    <t xml:space="preserve">Hogan &amp; Hartson</t>
  </si>
  <si>
    <t xml:space="preserve">?????</t>
  </si>
  <si>
    <t xml:space="preserve">MS</t>
  </si>
  <si>
    <t xml:space="preserve">Gas Liberalization in Czech Rebublic</t>
  </si>
  <si>
    <t xml:space="preserve">Keith Middlemiss</t>
  </si>
  <si>
    <t xml:space="preserve">Political advice on German Liberization</t>
  </si>
  <si>
    <t xml:space="preserve">Uk Miscelaneous consultancy</t>
  </si>
  <si>
    <t xml:space="preserve">Transmission Access &amp; losses, shared with consortium</t>
  </si>
  <si>
    <t xml:space="preserve">Other </t>
  </si>
  <si>
    <t xml:space="preserve">$25,000 is for EFET - Deutschland  &amp; $20,000 is for Misc one off items</t>
  </si>
  <si>
    <t xml:space="preserve">% of saving on 2001</t>
  </si>
  <si>
    <t xml:space="preserve">LEGAL</t>
  </si>
  <si>
    <t xml:space="preserve">12 Months of 2001 Inv</t>
  </si>
  <si>
    <t xml:space="preserve">Slaughter &amp; May </t>
  </si>
  <si>
    <t xml:space="preserve">Rail case handled by Paul D</t>
  </si>
  <si>
    <t xml:space="preserve">Linklaters Oppenhoff &amp; Radler</t>
  </si>
  <si>
    <t xml:space="preserve">pull out bills</t>
  </si>
  <si>
    <t xml:space="preserve">Billing cycle irregular based on last 2 years average of $100,000 p.a. Largely driven by border access cases. Recent work on energy law</t>
  </si>
  <si>
    <t xml:space="preserve">Linklaters &amp; Alliance</t>
  </si>
  <si>
    <t xml:space="preserve">pull this out</t>
  </si>
  <si>
    <t xml:space="preserve">Lenz and Staehelin</t>
  </si>
  <si>
    <t xml:space="preserve">Kennedy Van Der Laan</t>
  </si>
  <si>
    <t xml:space="preserve">Spain /Dutch legal councel (L.Hancher) </t>
  </si>
  <si>
    <t xml:space="preserve">Wilmer Cutler &amp; Pickering</t>
  </si>
  <si>
    <t xml:space="preserve">Pull this out</t>
  </si>
  <si>
    <t xml:space="preserve">Spainish/Italian issues</t>
  </si>
  <si>
    <t xml:space="preserve">Leigh Hancher</t>
  </si>
  <si>
    <t xml:space="preserve">CMS Cameron McKenna Sp zoo</t>
  </si>
  <si>
    <t xml:space="preserve">DW</t>
  </si>
  <si>
    <t xml:space="preserve">Various Polish issues</t>
  </si>
  <si>
    <t xml:space="preserve">Schonherr Barfuss Torggler</t>
  </si>
  <si>
    <t xml:space="preserve">Austrian Counsel.</t>
  </si>
  <si>
    <t xml:space="preserve">SUBSCRIPTIONS</t>
  </si>
  <si>
    <t xml:space="preserve">Electricity Association Services</t>
  </si>
  <si>
    <t xml:space="preserve">Confederation Of British Industry</t>
  </si>
  <si>
    <t xml:space="preserve">London Business School</t>
  </si>
  <si>
    <t xml:space="preserve">Commitment by Schroeder for 2 years. </t>
  </si>
  <si>
    <t xml:space="preserve">British Management Data Foundation</t>
  </si>
  <si>
    <t xml:space="preserve">London First</t>
  </si>
  <si>
    <t xml:space="preserve">Regulatory Policy Institute</t>
  </si>
  <si>
    <t xml:space="preserve">ICC United Kingdom</t>
  </si>
  <si>
    <t xml:space="preserve">British Energy Association</t>
  </si>
  <si>
    <t xml:space="preserve">Fabian Society</t>
  </si>
  <si>
    <t xml:space="preserve">Dansk Energi</t>
  </si>
  <si>
    <t xml:space="preserve">British Institute Of Energy Economi</t>
  </si>
  <si>
    <t xml:space="preserve">Other / Misc</t>
  </si>
  <si>
    <t xml:space="preserve">Pull this out </t>
  </si>
  <si>
    <t xml:space="preserve">No major complaints or legal / regulatory proceedings</t>
  </si>
  <si>
    <t xml:space="preserve">BP Eon Case excluded prospectively </t>
  </si>
  <si>
    <t xml:space="preserve">HIGHLIGHTS</t>
  </si>
  <si>
    <t xml:space="preserve">Total Employee Costs *</t>
  </si>
  <si>
    <t xml:space="preserve">Cost per Head</t>
  </si>
  <si>
    <t xml:space="preserve">Ave Headcount</t>
  </si>
  <si>
    <t xml:space="preserve">Average</t>
  </si>
  <si>
    <t xml:space="preserve">2000 Actual</t>
  </si>
  <si>
    <t xml:space="preserve">2001 Actual/CE2</t>
  </si>
  <si>
    <t xml:space="preserve">December 2001 Closing</t>
  </si>
  <si>
    <t xml:space="preserve">Additions/Subtractions</t>
  </si>
  <si>
    <t xml:space="preserve">December 2002 Closing</t>
  </si>
  <si>
    <t xml:space="preserve">2002 sees reduced T&amp;E costs per person.  </t>
  </si>
  <si>
    <t xml:space="preserve">2001 CE2 had a large forecasted T&amp;E amount, in 2002 this is less </t>
  </si>
  <si>
    <t xml:space="preserve">2001 Salaries included expat costs.  2002 has no expat costs</t>
  </si>
  <si>
    <t xml:space="preserve">* Total Employee Cost includes Salary &amp; Wages, Travel &amp; Entertainment and Office Expenses</t>
  </si>
  <si>
    <t xml:space="preserve">Paul To supply Org chart with current headcount of 19</t>
  </si>
  <si>
    <t xml:space="preserve">Headcount Gov Affairs (UK)</t>
  </si>
  <si>
    <t xml:space="preserve">Headcount Gov Affairs (Continental)</t>
  </si>
  <si>
    <t xml:space="preserve">Note : To be discussed in meeting</t>
  </si>
  <si>
    <t xml:space="preserve">Total Group </t>
  </si>
  <si>
    <t xml:space="preserve">Total Group</t>
  </si>
  <si>
    <t xml:space="preserve">2001 Allocations</t>
  </si>
  <si>
    <t xml:space="preserve">2002 Allocations</t>
  </si>
  <si>
    <t xml:space="preserve">% of Total Support</t>
  </si>
  <si>
    <t xml:space="preserve">Annualised Aug YTD</t>
  </si>
  <si>
    <t xml:space="preserve"> Direct Costs</t>
  </si>
  <si>
    <t xml:space="preserve">Support Allocations</t>
  </si>
  <si>
    <t xml:space="preserve">EEL </t>
  </si>
  <si>
    <t xml:space="preserve">UK Total</t>
  </si>
  <si>
    <t xml:space="preserve">TOTAL Continental</t>
  </si>
  <si>
    <t xml:space="preserve">Enron Credit</t>
  </si>
  <si>
    <t xml:space="preserve">Metals</t>
  </si>
  <si>
    <t xml:space="preserve">Middle East</t>
  </si>
  <si>
    <t xml:space="preserve">Scandinavia</t>
  </si>
  <si>
    <t xml:space="preserve">Finance Origination</t>
  </si>
  <si>
    <t xml:space="preserve">Japan</t>
  </si>
  <si>
    <t xml:space="preserve">Australia</t>
  </si>
  <si>
    <t xml:space="preserve">EnCom/E Power</t>
  </si>
  <si>
    <t xml:space="preserve">Non Region Specific</t>
  </si>
  <si>
    <t xml:space="preserve">Industrial Markets</t>
  </si>
  <si>
    <t xml:space="preserve">Executive (Non-Allocated)</t>
  </si>
  <si>
    <t xml:space="preserve">Remote Offices</t>
  </si>
  <si>
    <t xml:space="preserve">Total EEL</t>
  </si>
  <si>
    <t xml:space="preserve">NON EEL</t>
  </si>
  <si>
    <t xml:space="preserve">Global Markets</t>
  </si>
  <si>
    <t xml:space="preserve">EES</t>
  </si>
  <si>
    <t xml:space="preserve">EBS</t>
  </si>
  <si>
    <t xml:space="preserve">India</t>
  </si>
  <si>
    <t xml:space="preserve">Total Non EEL</t>
  </si>
  <si>
    <t xml:space="preserve">REG AFFAIRS</t>
  </si>
  <si>
    <t xml:space="preserve">Total estimated Staff time%</t>
  </si>
  <si>
    <t xml:space="preserve">Elms, Nick</t>
  </si>
  <si>
    <t xml:space="preserve">Cooper, Adam</t>
  </si>
  <si>
    <t xml:space="preserve">Hussain, Mustafa</t>
  </si>
  <si>
    <t xml:space="preserve">Deal-driven cost %</t>
  </si>
  <si>
    <t xml:space="preserve">average</t>
  </si>
  <si>
    <t xml:space="preserve">exc PD, KI</t>
  </si>
  <si>
    <t xml:space="preserve">Enter as Percentage time</t>
  </si>
  <si>
    <t xml:space="preserve">UK Power Trading</t>
  </si>
  <si>
    <t xml:space="preserve">add this to Paul D and Kerryanne (average of the rest)</t>
  </si>
  <si>
    <t xml:space="preserve">UK Gas Trading</t>
  </si>
  <si>
    <t xml:space="preserve">UK Power Originations</t>
  </si>
  <si>
    <t xml:space="preserve">UK Gas Originations</t>
  </si>
  <si>
    <t xml:space="preserve">UK Finance Originations</t>
  </si>
  <si>
    <t xml:space="preserve">UK Financial Books</t>
  </si>
  <si>
    <t xml:space="preserve">Continental Gas Trading</t>
  </si>
  <si>
    <t xml:space="preserve">Teesside</t>
  </si>
  <si>
    <t xml:space="preserve">Watershed</t>
  </si>
  <si>
    <t xml:space="preserve">Continental Origination - Germany</t>
  </si>
  <si>
    <t xml:space="preserve">Continental Origination - Benelux/France</t>
  </si>
  <si>
    <t xml:space="preserve">-using current headcount</t>
  </si>
  <si>
    <t xml:space="preserve">Continental Origination - Italy</t>
  </si>
  <si>
    <t xml:space="preserve">-55% of Paul Dawsons and Kerryann Irwins </t>
  </si>
  <si>
    <t xml:space="preserve">Continental Origination - Poland/Russia</t>
  </si>
  <si>
    <t xml:space="preserve">has been prorated on the other 16 peoples time</t>
  </si>
  <si>
    <t xml:space="preserve">Continental Origination - Czech/Slovak/Hungary</t>
  </si>
  <si>
    <t xml:space="preserve">-Doug Woods Time estimated</t>
  </si>
  <si>
    <t xml:space="preserve">Continental Origination - Turkey/Balkans</t>
  </si>
  <si>
    <t xml:space="preserve">-Mabel Pigmanns is excluded (part time)</t>
  </si>
  <si>
    <t xml:space="preserve">Continental Origination - Switzerland/Austria</t>
  </si>
  <si>
    <t xml:space="preserve">Continental Origination - Spain</t>
  </si>
  <si>
    <t xml:space="preserve">Continental Origination - Arcos</t>
  </si>
  <si>
    <t xml:space="preserve">Continental Origination - Executive</t>
  </si>
  <si>
    <t xml:space="preserve">Continental Origination</t>
  </si>
  <si>
    <t xml:space="preserve">Bilateral Power Trading</t>
  </si>
  <si>
    <t xml:space="preserve">Pool Power Trading</t>
  </si>
  <si>
    <t xml:space="preserve">Continental</t>
  </si>
  <si>
    <t xml:space="preserve">Enron Credit Executive</t>
  </si>
  <si>
    <t xml:space="preserve">Enron Credit Trading</t>
  </si>
  <si>
    <t xml:space="preserve">Enron Credit Syndication</t>
  </si>
  <si>
    <t xml:space="preserve">Enron Credit Quant</t>
  </si>
  <si>
    <t xml:space="preserve">Enron Credit Origination</t>
  </si>
  <si>
    <t xml:space="preserve">Enron Credit Pricing</t>
  </si>
  <si>
    <t xml:space="preserve">Enron Credit Marketing</t>
  </si>
  <si>
    <t xml:space="preserve">Enron Credit Product Development</t>
  </si>
  <si>
    <t xml:space="preserve">Enron Credit Structured Finance Group</t>
  </si>
  <si>
    <t xml:space="preserve">Metals Trading</t>
  </si>
  <si>
    <t xml:space="preserve">LME Execution</t>
  </si>
  <si>
    <t xml:space="preserve">Metals Marketing</t>
  </si>
  <si>
    <t xml:space="preserve">Henry Bath</t>
  </si>
  <si>
    <t xml:space="preserve">Recycling</t>
  </si>
  <si>
    <t xml:space="preserve">Finland</t>
  </si>
  <si>
    <t xml:space="preserve">Norway</t>
  </si>
  <si>
    <t xml:space="preserve">Sweden</t>
  </si>
  <si>
    <t xml:space="preserve">EnergyDesk</t>
  </si>
  <si>
    <t xml:space="preserve">Weather</t>
  </si>
  <si>
    <t xml:space="preserve">TOTAL ENRON EUROPE</t>
  </si>
  <si>
    <t xml:space="preserve">Continental  Assets (Trakya, ENS, Sarlux, Gaza)</t>
  </si>
  <si>
    <t xml:space="preserve">EES Energy Services (EES Outsourcing)</t>
  </si>
  <si>
    <t xml:space="preserve">EES Enron Direct UK</t>
  </si>
  <si>
    <t xml:space="preserve">EES Enron Direct NL</t>
  </si>
  <si>
    <t xml:space="preserve">EES Enron Directo</t>
  </si>
  <si>
    <t xml:space="preserve">EES Torpy</t>
  </si>
  <si>
    <t xml:space="preserve">EES Erpag</t>
  </si>
  <si>
    <t xml:space="preserve">EIM</t>
  </si>
  <si>
    <t xml:space="preserve">ENW</t>
  </si>
  <si>
    <t xml:space="preserve">EGM</t>
  </si>
  <si>
    <t xml:space="preserve">Enron Corp</t>
  </si>
  <si>
    <t xml:space="preserve">Enron Principle Investments</t>
  </si>
  <si>
    <t xml:space="preserve">NEPCO</t>
  </si>
  <si>
    <t xml:space="preserve">ENA</t>
  </si>
  <si>
    <t xml:space="preserve">Enron Wind</t>
  </si>
  <si>
    <t xml:space="preserve">Total Non-Enron Europe</t>
  </si>
  <si>
    <t xml:space="preserve">Total All Regions</t>
  </si>
  <si>
    <t xml:space="preserve">Note : These are to be reviewed and discussed in the meeting</t>
  </si>
  <si>
    <t xml:space="preserve">$'000</t>
  </si>
  <si>
    <t xml:space="preserve">Cost centre </t>
  </si>
  <si>
    <t xml:space="preserve">2001 Actual</t>
  </si>
  <si>
    <t xml:space="preserve">Head</t>
  </si>
  <si>
    <t xml:space="preserve">Annualised</t>
  </si>
  <si>
    <t xml:space="preserve">Plan</t>
  </si>
  <si>
    <t xml:space="preserve">Variance</t>
  </si>
  <si>
    <t xml:space="preserve">Comments</t>
  </si>
  <si>
    <t xml:space="preserve">MD Gov Affairs</t>
  </si>
  <si>
    <t xml:space="preserve">Rick Shapiro</t>
  </si>
  <si>
    <t xml:space="preserve">Mostly for Washington based assistance from Ricks team.</t>
  </si>
  <si>
    <t xml:space="preserve">Gov Affairs Environment</t>
  </si>
  <si>
    <t xml:space="preserve">Susan Warthen</t>
  </si>
  <si>
    <t xml:space="preserve">See below  for description. Rick Shapiro has said these should not be attributed sole to Reg Affairs.</t>
  </si>
  <si>
    <t xml:space="preserve">Environmental Policy &amp; Compliance</t>
  </si>
  <si>
    <t xml:space="preserve">Jeffery Keeler</t>
  </si>
  <si>
    <t xml:space="preserve">Description of EHS Charges for 2002</t>
  </si>
  <si>
    <t xml:space="preserve">Coordination of the  Enron annual corporate responsibility (Enron Europe requested 1000 copies for use in Europe); coordination of environmental and safety performance measures and reports for management; coordination of global Enron environmental and safety management standards; review of environmental impact assessments for projects in development; environmental due diligence, either performance or review of data/findings; coordination of responses to inquiries from international environmental non governmental organizations; participation in climate change fora including Congress of Parties international meetings; coordination of Enron global climate change position evolution; providing requested information regarding the structure of emission trading markets and greenhouse gas markets.  </t>
  </si>
  <si>
    <t xml:space="preserve">Rick Shapiro has said he does not think this can be attributed solely to Reg Affairs</t>
  </si>
  <si>
    <t xml:space="preserve">" I think all of these cost allocations should be at the Enron Europe level as a company, rather than distributed to the RA group.</t>
  </si>
  <si>
    <t xml:space="preserve">Regarding the Environmental groups' allocations - these activities are on behalf of the business units' activities, not on behalf of RA. At least part of the activities are global in nature, and not even attributable to specific regions or countries within Europe".</t>
  </si>
  <si>
    <t xml:space="preserve">YTD Run Rate</t>
  </si>
  <si>
    <t xml:space="preserve">2001 Full Year</t>
  </si>
  <si>
    <t xml:space="preserve">Comments:</t>
  </si>
  <si>
    <t xml:space="preserve">$ in 000's</t>
  </si>
  <si>
    <t xml:space="preserve">Base line</t>
  </si>
  <si>
    <t xml:space="preserve">% Variance</t>
  </si>
  <si>
    <t xml:space="preserve">CE2 included 25 people (3 new hires) and full year Expat costs for Schroeder of $620k</t>
  </si>
  <si>
    <t xml:space="preserve">2002 Reflection of reduced headcount.</t>
  </si>
  <si>
    <t xml:space="preserve">Office Expense</t>
  </si>
  <si>
    <t xml:space="preserve">2002 a planned major reduction in spending on Citigate and Mayer Brown and Platt</t>
  </si>
  <si>
    <t xml:space="preserve">Audit &amp; Legal Fees (tax, reg)</t>
  </si>
  <si>
    <t xml:space="preserve">Planned reduction</t>
  </si>
  <si>
    <t xml:space="preserve">Occupany Costs (rent &amp; utlities)</t>
  </si>
  <si>
    <t xml:space="preserve">2002 Brussels rental increased &amp; Amsterdam removed ( budgeted by Amsterdam office support)</t>
  </si>
  <si>
    <t xml:space="preserve">Reduced training and Subscriptions</t>
  </si>
  <si>
    <t xml:space="preserve">Communciations</t>
  </si>
  <si>
    <t xml:space="preserve">2002 is a reflection of the reduced headcount. </t>
  </si>
  <si>
    <t xml:space="preserve">Taxes Other Than Income Tax</t>
  </si>
  <si>
    <t xml:space="preserve">Total G&amp;A Expenses</t>
  </si>
  <si>
    <t xml:space="preserve">Major saving planned in all areas. Reflection of reduced headcount and increased focus on seeking commercial approval to commence and then charging commercial areas directly for Consultancy / Legal Spend.  New cost Authorisation limits and new policy are in place.    </t>
  </si>
  <si>
    <t xml:space="preserve">Total Direct Cost</t>
  </si>
  <si>
    <t xml:space="preserve">2001 Budget Template - $US</t>
  </si>
  <si>
    <t xml:space="preserve">Government Affairs - Paul Dawson</t>
  </si>
  <si>
    <t xml:space="preserve">Average Headcount ( 2001 = Year End)</t>
  </si>
  <si>
    <t xml:space="preserve">Aug Ytd Annualised</t>
  </si>
  <si>
    <t xml:space="preserve">Total Annual Salaries</t>
  </si>
  <si>
    <t xml:space="preserve">Average Cost Per Head</t>
  </si>
  <si>
    <t xml:space="preserve">No expat cost in plan 2002</t>
  </si>
  <si>
    <t xml:space="preserve">Opening Headcount Dec 2001</t>
  </si>
  <si>
    <t xml:space="preserve">Starters</t>
  </si>
  <si>
    <t xml:space="preserve">Leavers</t>
  </si>
  <si>
    <t xml:space="preserve">December 2002</t>
  </si>
  <si>
    <t xml:space="preserve">Flights</t>
  </si>
  <si>
    <t xml:space="preserve">Europe - Internal</t>
  </si>
  <si>
    <t xml:space="preserve">Business @</t>
  </si>
  <si>
    <t xml:space="preserve">5 travellers in the group having one trip each per week by 45 weeks.</t>
  </si>
  <si>
    <t xml:space="preserve">(P.Hennemeyer needs to make regular travel to Germany &amp; P.Styles is based in Brussels)</t>
  </si>
  <si>
    <t xml:space="preserve">Hotel @</t>
  </si>
  <si>
    <t xml:space="preserve">2 nights stay per trip</t>
  </si>
  <si>
    <t xml:space="preserve">Europe - US</t>
  </si>
  <si>
    <t xml:space="preserve">Economy @</t>
  </si>
  <si>
    <t xml:space="preserve">Possible trips. All have been budgeted at Economy level</t>
  </si>
  <si>
    <t xml:space="preserve">First @</t>
  </si>
  <si>
    <t xml:space="preserve">5 nights per trip</t>
  </si>
  <si>
    <t xml:space="preserve">Europe Asia</t>
  </si>
  <si>
    <t xml:space="preserve">US internal</t>
  </si>
  <si>
    <t xml:space="preserve">Other Business Travel</t>
  </si>
  <si>
    <t xml:space="preserve">Entertainment &amp; Meals</t>
  </si>
  <si>
    <t xml:space="preserve">Total T&amp;E</t>
  </si>
  <si>
    <t xml:space="preserve">2002 lower due to reduced headcount and no Mark Schroeder US flights</t>
  </si>
  <si>
    <t xml:space="preserve">Building Maintenance</t>
  </si>
  <si>
    <t xml:space="preserve">Building Security</t>
  </si>
  <si>
    <t xml:space="preserve">Catering</t>
  </si>
  <si>
    <t xml:space="preserve">Cleaning</t>
  </si>
  <si>
    <t xml:space="preserve">Gym Mgmt Fees</t>
  </si>
  <si>
    <t xml:space="preserve">Health &amp; Safety</t>
  </si>
  <si>
    <t xml:space="preserve">Mail Room</t>
  </si>
  <si>
    <t xml:space="preserve">Moves &amp; Changes</t>
  </si>
  <si>
    <t xml:space="preserve">Leased Office Eqipment</t>
  </si>
  <si>
    <t xml:space="preserve">Storage</t>
  </si>
  <si>
    <t xml:space="preserve">Other Office Costs / Stationery</t>
  </si>
  <si>
    <t xml:space="preserve">Christmas party &amp; Adhoc stationary</t>
  </si>
  <si>
    <t xml:space="preserve">Total Office Expense</t>
  </si>
  <si>
    <t xml:space="preserve">Directors Fees</t>
  </si>
  <si>
    <t xml:space="preserve">Outside Services - engineering</t>
  </si>
  <si>
    <t xml:space="preserve">Outside Services - IT</t>
  </si>
  <si>
    <t xml:space="preserve">Other Operational Costs</t>
  </si>
  <si>
    <t xml:space="preserve">Professional</t>
  </si>
  <si>
    <t xml:space="preserve">Professional - Regulatory Affairs</t>
  </si>
  <si>
    <t xml:space="preserve">Professional - Advertising</t>
  </si>
  <si>
    <t xml:space="preserve">Professional - Marketing</t>
  </si>
  <si>
    <t xml:space="preserve">Professional - Accounting</t>
  </si>
  <si>
    <t xml:space="preserve">Professional - Translation</t>
  </si>
  <si>
    <t xml:space="preserve">Professional - Other</t>
  </si>
  <si>
    <t xml:space="preserve">Total Consultancy</t>
  </si>
  <si>
    <t xml:space="preserve">2001 contained $75k of recruitment fees</t>
  </si>
  <si>
    <t xml:space="preserve">Statutory Reporting</t>
  </si>
  <si>
    <t xml:space="preserve">Enron Assurance Services</t>
  </si>
  <si>
    <t xml:space="preserve">Regulatory</t>
  </si>
  <si>
    <t xml:space="preserve">Company Secretariate</t>
  </si>
  <si>
    <t xml:space="preserve">Compliance</t>
  </si>
  <si>
    <t xml:space="preserve">Total Audit &amp; Legal</t>
  </si>
  <si>
    <t xml:space="preserve">Occupancy</t>
  </si>
  <si>
    <t xml:space="preserve">Lease Rent Expense</t>
  </si>
  <si>
    <t xml:space="preserve">Brussels office rental ( $8,000 per month including services)</t>
  </si>
  <si>
    <t xml:space="preserve">Sub Let Income</t>
  </si>
  <si>
    <t xml:space="preserve">Rates / Local Tax</t>
  </si>
  <si>
    <t xml:space="preserve">Utilities</t>
  </si>
  <si>
    <t xml:space="preserve">Service Charge</t>
  </si>
  <si>
    <t xml:space="preserve">Other</t>
  </si>
  <si>
    <t xml:space="preserve">Total Occupancy</t>
  </si>
  <si>
    <t xml:space="preserve">Annual Subscriptions</t>
  </si>
  <si>
    <t xml:space="preserve">Publications</t>
  </si>
  <si>
    <t xml:space="preserve">Training</t>
  </si>
  <si>
    <t xml:space="preserve">Reduction on 2001 spend (less people who will not require any of standard starters training courses)</t>
  </si>
  <si>
    <t xml:space="preserve">Recruitment Advertising</t>
  </si>
  <si>
    <t xml:space="preserve">Other Advertising</t>
  </si>
  <si>
    <t xml:space="preserve">Communications</t>
  </si>
  <si>
    <t xml:space="preserve">Communications Costs</t>
  </si>
  <si>
    <t xml:space="preserve">Average of $2,000 per person for mobile and land lines</t>
  </si>
  <si>
    <t xml:space="preserve">Total Communication</t>
  </si>
  <si>
    <t xml:space="preserve">Other Taxes &amp; Income</t>
  </si>
  <si>
    <t xml:space="preserve">Total G&amp;A Excluding Salary Costs</t>
  </si>
  <si>
    <t xml:space="preserve">Total Costs</t>
  </si>
  <si>
    <t xml:space="preserve">YTD as of</t>
  </si>
  <si>
    <t xml:space="preserve">One-time</t>
  </si>
  <si>
    <t xml:space="preserve">Non-recurring</t>
  </si>
  <si>
    <t xml:space="preserve">Adjusted</t>
  </si>
  <si>
    <t xml:space="preserve">Full Year</t>
  </si>
  <si>
    <t xml:space="preserve">Run Rate</t>
  </si>
  <si>
    <t xml:space="preserve">$ in 000s</t>
  </si>
  <si>
    <t xml:space="preserve">Aug 2001</t>
  </si>
  <si>
    <t xml:space="preserve">Items [1]</t>
  </si>
  <si>
    <t xml:space="preserve">Projects [2]</t>
  </si>
  <si>
    <t xml:space="preserve">YTD</t>
  </si>
  <si>
    <t xml:space="preserve">Run Rate [3]</t>
  </si>
  <si>
    <t xml:space="preserve">2001 CE2</t>
  </si>
  <si>
    <t xml:space="preserve">vs 2001 CE2</t>
  </si>
  <si>
    <t xml:space="preserve">vs 2001 Plan</t>
  </si>
  <si>
    <t xml:space="preserve">[A]</t>
  </si>
  <si>
    <t xml:space="preserve">[B]</t>
  </si>
  <si>
    <t xml:space="preserve">[C]</t>
  </si>
  <si>
    <t xml:space="preserve">[D]=[A]-[B]-[C]</t>
  </si>
  <si>
    <t xml:space="preserve">[E]=[D]/[Mo#/12]</t>
  </si>
  <si>
    <t xml:space="preserve">[F]</t>
  </si>
  <si>
    <t xml:space="preserve">[G]</t>
  </si>
  <si>
    <t xml:space="preserve">[H]=[E]-[G]</t>
  </si>
  <si>
    <t xml:space="preserve">[I]</t>
  </si>
  <si>
    <t xml:space="preserve">[J]</t>
  </si>
  <si>
    <t xml:space="preserve">[K]=[E]-[J]</t>
  </si>
  <si>
    <t xml:space="preserve">APPENDICES</t>
  </si>
  <si>
    <t xml:space="preserve"> Salaries &amp; Wages</t>
  </si>
  <si>
    <t xml:space="preserve"> Travel &amp; Entertainment</t>
  </si>
  <si>
    <t xml:space="preserve"> Office Expenses</t>
  </si>
  <si>
    <t xml:space="preserve"> Consultancy</t>
  </si>
  <si>
    <t xml:space="preserve"> Audit &amp; Legal</t>
  </si>
  <si>
    <t xml:space="preserve"> Occupancy Costs</t>
  </si>
  <si>
    <t xml:space="preserve"> General &amp; Admin</t>
  </si>
  <si>
    <t xml:space="preserve"> Communications</t>
  </si>
  <si>
    <t xml:space="preserve"> Headcount</t>
  </si>
  <si>
    <t xml:space="preserve">2001 actual / CE2</t>
  </si>
  <si>
    <t xml:space="preserve">Headcount Variance</t>
  </si>
  <si>
    <t xml:space="preserve">2001 Actual / CE2</t>
  </si>
  <si>
    <t xml:space="preserve">ADAYTUM</t>
  </si>
  <si>
    <t xml:space="preserve">( Refresh view for your relevant CC or Region )</t>
  </si>
  <si>
    <t xml:space="preserve">Do not select subtotal if you have more than one CC</t>
  </si>
  <si>
    <t xml:space="preserve">Adaytum</t>
  </si>
  <si>
    <t xml:space="preserve">Value USD</t>
  </si>
  <si>
    <t xml:space="preserve">Total Cost</t>
  </si>
  <si>
    <t xml:space="preserve">Budget 2002</t>
  </si>
  <si>
    <t xml:space="preserve">EEL European Govt Affairs</t>
  </si>
  <si>
    <t xml:space="preserve">Total Region</t>
  </si>
  <si>
    <t xml:space="preserve">SALARY AND WAGES</t>
  </si>
  <si>
    <t xml:space="preserve">Salaries and Wages</t>
  </si>
  <si>
    <t xml:space="preserve">Employee Pension &amp; Benefits</t>
  </si>
  <si>
    <t xml:space="preserve">Payroll Tax - FICA</t>
  </si>
  <si>
    <t xml:space="preserve">Employee Expenses Other</t>
  </si>
  <si>
    <t xml:space="preserve">Temp costs</t>
  </si>
  <si>
    <t xml:space="preserve">Exgratia payments</t>
  </si>
  <si>
    <t xml:space="preserve">Completion bonus</t>
  </si>
  <si>
    <t xml:space="preserve">Stock options</t>
  </si>
  <si>
    <t xml:space="preserve">Expat costs</t>
  </si>
  <si>
    <t xml:space="preserve">Total Salaries &amp; Wages</t>
  </si>
  <si>
    <t xml:space="preserve">Hotel Costs</t>
  </si>
  <si>
    <t xml:space="preserve">Entertainment and Meals</t>
  </si>
  <si>
    <t xml:space="preserve">Total Travel and Entertainment</t>
  </si>
  <si>
    <t xml:space="preserve">Gym-Management Fees</t>
  </si>
  <si>
    <t xml:space="preserve">Moves and Changes</t>
  </si>
  <si>
    <t xml:space="preserve">Leased Office Eqpt</t>
  </si>
  <si>
    <t xml:space="preserve">Other Office Costs</t>
  </si>
  <si>
    <t xml:space="preserve">Total Office Costs</t>
  </si>
  <si>
    <t xml:space="preserve">Outside services - engineering</t>
  </si>
  <si>
    <t xml:space="preserve">Outside services - IT</t>
  </si>
  <si>
    <t xml:space="preserve">Other Operational costs</t>
  </si>
  <si>
    <t xml:space="preserve">Total Consultancy Costs</t>
  </si>
  <si>
    <t xml:space="preserve">OCCUPANCY EXPENSES</t>
  </si>
  <si>
    <t xml:space="preserve">Lease Rent Value</t>
  </si>
  <si>
    <t xml:space="preserve">Sub Let Income Value</t>
  </si>
  <si>
    <t xml:space="preserve">Rates/Local Tax</t>
  </si>
  <si>
    <t xml:space="preserve">LEGAL &amp; AUDIT</t>
  </si>
  <si>
    <t xml:space="preserve">Total Legal &amp; Audit</t>
  </si>
  <si>
    <t xml:space="preserve">OTHER G&amp;A</t>
  </si>
  <si>
    <t xml:space="preserve">Other Business Expenditure</t>
  </si>
  <si>
    <t xml:space="preserve">Total Other GA</t>
  </si>
  <si>
    <t xml:space="preserve">COMMUNICATIONS COSTS</t>
  </si>
  <si>
    <t xml:space="preserve">Enter all values as positive and absolute, except in 2001 adjustment boxes</t>
  </si>
  <si>
    <t xml:space="preserve">Gross Margin (in £000's)</t>
  </si>
  <si>
    <t xml:space="preserve">Allocations ( in £000's)</t>
  </si>
  <si>
    <t xml:space="preserve">IBIT  ( 000's)</t>
  </si>
  <si>
    <t xml:space="preserve">Baseline Budget</t>
  </si>
  <si>
    <t xml:space="preserve">Budget</t>
  </si>
  <si>
    <t xml:space="preserve">Ce2</t>
  </si>
  <si>
    <t xml:space="preserve">reduction</t>
  </si>
  <si>
    <t xml:space="preserve">10% Total Cost Reduction Target</t>
  </si>
  <si>
    <t xml:space="preserve">20% Total Cost Reduction Target</t>
  </si>
  <si>
    <t xml:space="preserve">50% Total Cost Reduction Target</t>
  </si>
  <si>
    <t xml:space="preserve">2000 Actuals</t>
  </si>
  <si>
    <t xml:space="preserve">$6,932 2002 expenses relating to 2001 moved</t>
  </si>
  <si>
    <t xml:space="preserve">$389,514 moved to 2001</t>
  </si>
  <si>
    <t xml:space="preserve">2001 Actuals Adjustments</t>
  </si>
  <si>
    <t xml:space="preserve">( - ve = credit)</t>
  </si>
  <si>
    <t xml:space="preserve">    ( Refresh view for your relevant CC or Region )</t>
  </si>
  <si>
    <t xml:space="preserve">Forecast</t>
  </si>
  <si>
    <t xml:space="preserve">Full year</t>
  </si>
  <si>
    <t xml:space="preserve">Consolidated</t>
  </si>
  <si>
    <t xml:space="preserve">    ( Refresh 3 views for your relevant CC or Region )</t>
  </si>
  <si>
    <t xml:space="preserve">Dec</t>
  </si>
  <si>
    <t xml:space="preserve">2001 Forecast</t>
  </si>
  <si>
    <t xml:space="preserve">Adjustments</t>
  </si>
  <si>
    <t xml:space="preserve">Adjust 2001</t>
  </si>
  <si>
    <t xml:space="preserve">Monthly Adjustment (000's)</t>
  </si>
  <si>
    <t xml:space="preserve">Actual Headcount</t>
  </si>
</sst>
</file>

<file path=xl/styles.xml><?xml version="1.0" encoding="utf-8"?>
<styleSheet xmlns="http://schemas.openxmlformats.org/spreadsheetml/2006/main">
  <numFmts count="45">
    <numFmt numFmtId="164" formatCode="General"/>
    <numFmt numFmtId="165" formatCode="#,##0\ ;[RED]\(#,##0\)"/>
    <numFmt numFmtId="166" formatCode="#,##0.0_);[RED]\(#,##0.0\)"/>
    <numFmt numFmtId="167" formatCode="[$-409]#,##0.00_);[RED]\(#,##0.00\)"/>
    <numFmt numFmtId="168" formatCode="#,##0.000_);[RED]\(#,##0.000\)"/>
    <numFmt numFmtId="169" formatCode="0000"/>
    <numFmt numFmtId="170" formatCode="#,##0.0000_);[RED]\(#,##0.0000\)"/>
    <numFmt numFmtId="171" formatCode="#,##0.00000000_);[RED]\(#,##0.00000000\)"/>
    <numFmt numFmtId="172" formatCode="0"/>
    <numFmt numFmtId="173" formatCode="_(#,##0_);\(#,##0\);&quot;-    &quot;"/>
    <numFmt numFmtId="174" formatCode="yyyy\-mmm\-dd"/>
    <numFmt numFmtId="175" formatCode="mmm\-dd"/>
    <numFmt numFmtId="176" formatCode="yyyy\-mmm"/>
    <numFmt numFmtId="177" formatCode="yy\-mm\-dd"/>
    <numFmt numFmtId="178" formatCode="ddd"/>
    <numFmt numFmtId="179" formatCode="yyyy"/>
    <numFmt numFmtId="180" formatCode="0.0%\ ;[RED]\(0.0%\)"/>
    <numFmt numFmtId="181" formatCode="0.00%\ ;[RED]\(0.00%\)"/>
    <numFmt numFmtId="182" formatCode="0.0000%\ ;[RED]\(0.0000%\)"/>
    <numFmt numFmtId="183" formatCode="[$-409]h:mm"/>
    <numFmt numFmtId="184" formatCode="[$-409]h:mm:ss"/>
    <numFmt numFmtId="185" formatCode="#,##0.0000"/>
    <numFmt numFmtId="186" formatCode="#,##0_);\(#,##0\);\-"/>
    <numFmt numFmtId="187" formatCode="#,##0.0_);[RED]\(#,##0.0\);\-"/>
    <numFmt numFmtId="188" formatCode="[$-409]#,##0_);[RED]\(#,##0\)"/>
    <numFmt numFmtId="189" formatCode="[$-409]d\-mmm"/>
    <numFmt numFmtId="190" formatCode="#,##0_);[RED]\(#,##0\)"/>
    <numFmt numFmtId="191" formatCode="_-* #,##0_-;\-* #,##0_-;_-* \-_-;_-@_-"/>
    <numFmt numFmtId="192" formatCode="#,##0;[RED]\(#,##0\);\-"/>
    <numFmt numFmtId="193" formatCode="_-* #,##0.00_-;\-* #,##0.00_-;_-* \-??_-;_-@_-"/>
    <numFmt numFmtId="194" formatCode="_-* #,##0_-;\-* #,##0_-;_-* \-??_-;_-@_-"/>
    <numFmt numFmtId="195" formatCode="0%"/>
    <numFmt numFmtId="196" formatCode="\$#,##0.00;[RED]&quot;$(&quot;#,##0.00\);\-"/>
    <numFmt numFmtId="197" formatCode="#,##0.00;[RED]\(#,##0.00\);\-"/>
    <numFmt numFmtId="198" formatCode="#,##0;[RED]\(#,##0\)"/>
    <numFmt numFmtId="199" formatCode="#,##0"/>
    <numFmt numFmtId="200" formatCode="#,##0_);\(#,##0\)"/>
    <numFmt numFmtId="201" formatCode="[$-409]mmm\-yy"/>
    <numFmt numFmtId="202" formatCode="0.00"/>
    <numFmt numFmtId="203" formatCode="#,##0.00"/>
    <numFmt numFmtId="204" formatCode="0.0%"/>
    <numFmt numFmtId="205" formatCode="0_ ;\-0\ "/>
    <numFmt numFmtId="206" formatCode="mmmm\ yyyy"/>
    <numFmt numFmtId="207" formatCode="[$$-409]#,##0"/>
    <numFmt numFmtId="208" formatCode="0.000"/>
  </numFmts>
  <fonts count="88">
    <font>
      <sz val="10"/>
      <name val="Arial"/>
      <family val="0"/>
    </font>
    <font>
      <sz val="10"/>
      <name val="Arial"/>
      <family val="0"/>
    </font>
    <font>
      <sz val="10"/>
      <name val="Arial"/>
      <family val="0"/>
    </font>
    <font>
      <sz val="10"/>
      <name val="Arial"/>
      <family val="0"/>
    </font>
    <font>
      <sz val="10"/>
      <name val="Times New Roman"/>
      <family val="1"/>
    </font>
    <font>
      <sz val="10"/>
      <color rgb="FFFF00FF"/>
      <name val="Times New Roman"/>
      <family val="1"/>
    </font>
    <font>
      <i val="true"/>
      <sz val="9"/>
      <name val="Times New Roman"/>
      <family val="1"/>
    </font>
    <font>
      <sz val="10"/>
      <color rgb="FF0000FF"/>
      <name val="Times New Roman"/>
      <family val="1"/>
    </font>
    <font>
      <sz val="12"/>
      <name val="Times New Roman"/>
      <family val="1"/>
    </font>
    <font>
      <sz val="14"/>
      <name val="Times New Roman"/>
      <family val="1"/>
    </font>
    <font>
      <sz val="16"/>
      <name val="Times New Roman"/>
      <family val="1"/>
    </font>
    <font>
      <i val="true"/>
      <sz val="10"/>
      <color rgb="FF0000FF"/>
      <name val="Times New Roman"/>
      <family val="1"/>
    </font>
    <font>
      <sz val="10"/>
      <color rgb="FFFF0000"/>
      <name val="Times New Roman"/>
      <family val="1"/>
    </font>
    <font>
      <i val="true"/>
      <sz val="9"/>
      <color rgb="FF99CC00"/>
      <name val="Times New Roman"/>
      <family val="1"/>
    </font>
    <font>
      <b val="true"/>
      <sz val="10"/>
      <name val="Times New Roman"/>
      <family val="1"/>
    </font>
    <font>
      <sz val="10"/>
      <color rgb="FF808080"/>
      <name val="Times New Roman"/>
      <family val="1"/>
    </font>
    <font>
      <b val="true"/>
      <sz val="10"/>
      <color rgb="FFFF0000"/>
      <name val="Times New Roman"/>
      <family val="1"/>
    </font>
    <font>
      <sz val="54"/>
      <color rgb="FFFF0000"/>
      <name val="Times New Roman"/>
      <family val="0"/>
    </font>
    <font>
      <sz val="50"/>
      <color rgb="FF000000"/>
      <name val="Times New Roman"/>
      <family val="0"/>
    </font>
    <font>
      <sz val="24"/>
      <color rgb="FF000000"/>
      <name val="Times New Roman"/>
      <family val="0"/>
    </font>
    <font>
      <b val="true"/>
      <sz val="14"/>
      <name val="Times New Roman"/>
      <family val="1"/>
    </font>
    <font>
      <b val="true"/>
      <sz val="18"/>
      <name val="Times New Roman"/>
      <family val="1"/>
    </font>
    <font>
      <b val="true"/>
      <sz val="16"/>
      <name val="Times New Roman"/>
      <family val="1"/>
    </font>
    <font>
      <sz val="16"/>
      <name val="Arial"/>
      <family val="2"/>
    </font>
    <font>
      <b val="true"/>
      <sz val="16"/>
      <name val="Arial"/>
      <family val="2"/>
    </font>
    <font>
      <b val="true"/>
      <sz val="14"/>
      <name val="Arial"/>
      <family val="2"/>
    </font>
    <font>
      <b val="true"/>
      <sz val="20"/>
      <name val="Times New Roman"/>
      <family val="1"/>
    </font>
    <font>
      <b val="true"/>
      <sz val="10"/>
      <name val="Arial"/>
      <family val="2"/>
    </font>
    <font>
      <b val="true"/>
      <sz val="10"/>
      <color rgb="FF000000"/>
      <name val="Times New Roman"/>
      <family val="1"/>
    </font>
    <font>
      <b val="true"/>
      <sz val="12"/>
      <name val="Arial"/>
      <family val="2"/>
    </font>
    <font>
      <sz val="12"/>
      <name val="Arial"/>
      <family val="2"/>
    </font>
    <font>
      <sz val="10"/>
      <name val="Arial"/>
      <family val="2"/>
    </font>
    <font>
      <sz val="13"/>
      <name val="Times New Roman"/>
      <family val="1"/>
    </font>
    <font>
      <sz val="13"/>
      <name val="Arial"/>
      <family val="0"/>
    </font>
    <font>
      <b val="true"/>
      <sz val="13"/>
      <name val="Times New Roman"/>
      <family val="1"/>
    </font>
    <font>
      <b val="true"/>
      <sz val="20"/>
      <name val="Arial"/>
      <family val="2"/>
    </font>
    <font>
      <b val="true"/>
      <u val="single"/>
      <sz val="12"/>
      <name val="Arial"/>
      <family val="2"/>
    </font>
    <font>
      <sz val="11"/>
      <name val="Arial"/>
      <family val="2"/>
    </font>
    <font>
      <sz val="10"/>
      <color rgb="FFFFFF00"/>
      <name val="Arial"/>
      <family val="2"/>
    </font>
    <font>
      <b val="true"/>
      <sz val="18"/>
      <color rgb="FFCCFFFF"/>
      <name val="Times New Roman"/>
      <family val="1"/>
    </font>
    <font>
      <b val="true"/>
      <sz val="16"/>
      <color rgb="FFCCFFFF"/>
      <name val="Arial"/>
      <family val="2"/>
    </font>
    <font>
      <b val="true"/>
      <sz val="12"/>
      <color rgb="FF000000"/>
      <name val="Arial"/>
      <family val="2"/>
    </font>
    <font>
      <sz val="10"/>
      <color rgb="FF000000"/>
      <name val="Arial"/>
      <family val="2"/>
    </font>
    <font>
      <b val="true"/>
      <sz val="10"/>
      <color rgb="FF000000"/>
      <name val="Arial"/>
      <family val="2"/>
    </font>
    <font>
      <b val="true"/>
      <sz val="12"/>
      <color rgb="FFFF0000"/>
      <name val="Arial"/>
      <family val="2"/>
    </font>
    <font>
      <b val="true"/>
      <i val="true"/>
      <sz val="12"/>
      <color rgb="FFFF0000"/>
      <name val="Arial"/>
      <family val="2"/>
    </font>
    <font>
      <b val="true"/>
      <sz val="11"/>
      <name val="Times New Roman"/>
      <family val="1"/>
    </font>
    <font>
      <b val="true"/>
      <u val="single"/>
      <sz val="10"/>
      <name val="Arial"/>
      <family val="2"/>
    </font>
    <font>
      <b val="true"/>
      <sz val="11"/>
      <name val="Arial"/>
      <family val="2"/>
    </font>
    <font>
      <sz val="11"/>
      <name val="Times New Roman"/>
      <family val="1"/>
    </font>
    <font>
      <b val="true"/>
      <sz val="16"/>
      <color rgb="FFFF0000"/>
      <name val="Arial"/>
      <family val="2"/>
    </font>
    <font>
      <b val="true"/>
      <sz val="12"/>
      <name val="Times New Roman"/>
      <family val="1"/>
    </font>
    <font>
      <sz val="11"/>
      <color rgb="FF000000"/>
      <name val="Arial"/>
      <family val="2"/>
    </font>
    <font>
      <b val="true"/>
      <sz val="11"/>
      <color rgb="FF000000"/>
      <name val="Arial"/>
      <family val="2"/>
    </font>
    <font>
      <sz val="11"/>
      <color rgb="FFFF0000"/>
      <name val="Arial"/>
      <family val="2"/>
    </font>
    <font>
      <u val="single"/>
      <sz val="10"/>
      <name val="Arial"/>
      <family val="2"/>
    </font>
    <font>
      <sz val="10"/>
      <color rgb="FFFF0000"/>
      <name val="Arial"/>
      <family val="2"/>
    </font>
    <font>
      <sz val="10"/>
      <color rgb="FF0000FF"/>
      <name val="Arial"/>
      <family val="2"/>
    </font>
    <font>
      <b val="true"/>
      <u val="single"/>
      <sz val="10"/>
      <color rgb="FF000000"/>
      <name val="Arial"/>
      <family val="2"/>
    </font>
    <font>
      <i val="true"/>
      <sz val="12"/>
      <name val="Arial"/>
      <family val="2"/>
    </font>
    <font>
      <i val="true"/>
      <sz val="9"/>
      <name val="Arial"/>
      <family val="2"/>
    </font>
    <font>
      <sz val="8"/>
      <color rgb="FF000000"/>
      <name val="Arial"/>
      <family val="2"/>
    </font>
    <font>
      <sz val="9"/>
      <color rgb="FF000000"/>
      <name val="Arial"/>
      <family val="2"/>
    </font>
    <font>
      <b val="true"/>
      <i val="true"/>
      <sz val="10"/>
      <name val="Arial"/>
      <family val="2"/>
    </font>
    <font>
      <sz val="12"/>
      <color rgb="FF000000"/>
      <name val="Arial"/>
      <family val="0"/>
    </font>
    <font>
      <sz val="10"/>
      <color rgb="FF000000"/>
      <name val="Arial"/>
      <family val="0"/>
    </font>
    <font>
      <sz val="12"/>
      <color rgb="FFFFFFFF"/>
      <name val="Arial"/>
      <family val="0"/>
    </font>
    <font>
      <sz val="8"/>
      <color rgb="FFFFFFFF"/>
      <name val="Arial"/>
      <family val="0"/>
    </font>
    <font>
      <sz val="10"/>
      <color rgb="FFFFFFFF"/>
      <name val="Arial"/>
      <family val="0"/>
    </font>
    <font>
      <b val="true"/>
      <sz val="10"/>
      <color rgb="FFFFFF00"/>
      <name val="Arial"/>
      <family val="2"/>
    </font>
    <font>
      <sz val="8"/>
      <name val="Arial Narrow"/>
      <family val="2"/>
    </font>
    <font>
      <b val="true"/>
      <sz val="48"/>
      <name val="Times New Roman"/>
      <family val="1"/>
    </font>
    <font>
      <b val="true"/>
      <sz val="14"/>
      <color rgb="FFCCFFFF"/>
      <name val="Arial"/>
      <family val="2"/>
    </font>
    <font>
      <b val="true"/>
      <sz val="14"/>
      <color rgb="FF800000"/>
      <name val="Arial"/>
      <family val="2"/>
    </font>
    <font>
      <b val="true"/>
      <sz val="10"/>
      <color rgb="FFCCFFFF"/>
      <name val="Arial"/>
      <family val="2"/>
    </font>
    <font>
      <b val="true"/>
      <sz val="10"/>
      <color rgb="FF000080"/>
      <name val="Arial"/>
      <family val="2"/>
    </font>
    <font>
      <b val="true"/>
      <sz val="11"/>
      <color rgb="FF000080"/>
      <name val="Arial"/>
      <family val="2"/>
    </font>
    <font>
      <b val="true"/>
      <sz val="11"/>
      <color rgb="FFCCFFFF"/>
      <name val="Arial"/>
      <family val="2"/>
    </font>
    <font>
      <b val="true"/>
      <i val="true"/>
      <sz val="11"/>
      <color rgb="FF000080"/>
      <name val="Arial"/>
      <family val="2"/>
    </font>
    <font>
      <sz val="10"/>
      <color rgb="FFCCFFFF"/>
      <name val="Arial"/>
      <family val="2"/>
    </font>
    <font>
      <sz val="10"/>
      <color rgb="FFFFFFFF"/>
      <name val="Arial"/>
      <family val="2"/>
    </font>
    <font>
      <sz val="10"/>
      <color rgb="FF000080"/>
      <name val="Arial"/>
      <family val="2"/>
    </font>
    <font>
      <b val="true"/>
      <sz val="8"/>
      <name val="Arial Narrow"/>
      <family val="2"/>
    </font>
    <font>
      <sz val="6"/>
      <name val="Arial Narrow"/>
      <family val="2"/>
    </font>
    <font>
      <b val="true"/>
      <sz val="6"/>
      <name val="Arial Narrow"/>
      <family val="2"/>
    </font>
    <font>
      <b val="true"/>
      <sz val="10"/>
      <color rgb="FFFF0000"/>
      <name val="Arial"/>
      <family val="2"/>
    </font>
    <font>
      <sz val="8"/>
      <color rgb="FF000000"/>
      <name val="Tahoma"/>
      <family val="0"/>
    </font>
    <font>
      <b val="true"/>
      <sz val="10"/>
      <color rgb="FF0000FF"/>
      <name val="Arial"/>
      <family val="2"/>
    </font>
  </fonts>
  <fills count="27">
    <fill>
      <patternFill patternType="none"/>
    </fill>
    <fill>
      <patternFill patternType="gray125"/>
    </fill>
    <fill>
      <patternFill patternType="solid">
        <fgColor rgb="FFFF0000"/>
        <bgColor rgb="FF993300"/>
      </patternFill>
    </fill>
    <fill>
      <patternFill patternType="solid">
        <fgColor rgb="FF993300"/>
        <bgColor rgb="FF993366"/>
      </patternFill>
    </fill>
    <fill>
      <patternFill patternType="solid">
        <fgColor rgb="FF00FFFF"/>
        <bgColor rgb="FF00CCFF"/>
      </patternFill>
    </fill>
    <fill>
      <patternFill patternType="solid">
        <fgColor rgb="FFFFFF8F"/>
        <bgColor rgb="FFFFFF99"/>
      </patternFill>
    </fill>
    <fill>
      <patternFill patternType="solid">
        <fgColor rgb="FFFF00FF"/>
        <bgColor rgb="FFFF00FF"/>
      </patternFill>
    </fill>
    <fill>
      <patternFill patternType="solid">
        <fgColor rgb="FFC0C0C0"/>
        <bgColor rgb="FFBFBFBF"/>
      </patternFill>
    </fill>
    <fill>
      <patternFill patternType="solid">
        <fgColor rgb="FFCCFFFF"/>
        <bgColor rgb="FFD0FFEF"/>
      </patternFill>
    </fill>
    <fill>
      <patternFill patternType="solid">
        <fgColor rgb="FFFFFF00"/>
        <bgColor rgb="FFFFCC00"/>
      </patternFill>
    </fill>
    <fill>
      <patternFill patternType="solid">
        <fgColor rgb="FF00FF00"/>
        <bgColor rgb="FF00FFFF"/>
      </patternFill>
    </fill>
    <fill>
      <patternFill patternType="solid">
        <fgColor rgb="FFD0FFEF"/>
        <bgColor rgb="FFCCFFFF"/>
      </patternFill>
    </fill>
    <fill>
      <patternFill patternType="solid">
        <fgColor rgb="FF0000FF"/>
        <bgColor rgb="FF0000FF"/>
      </patternFill>
    </fill>
    <fill>
      <patternFill patternType="solid">
        <fgColor rgb="FFCCFFCC"/>
        <bgColor rgb="FFD0FFEF"/>
      </patternFill>
    </fill>
    <fill>
      <patternFill patternType="solid">
        <fgColor rgb="FF99CCFF"/>
        <bgColor rgb="FF95C9AF"/>
      </patternFill>
    </fill>
    <fill>
      <patternFill patternType="solid">
        <fgColor rgb="FFFFCC99"/>
        <bgColor rgb="FFD9D9D9"/>
      </patternFill>
    </fill>
    <fill>
      <patternFill patternType="solid">
        <fgColor rgb="FF0066CC"/>
        <bgColor rgb="FF008080"/>
      </patternFill>
    </fill>
    <fill>
      <patternFill patternType="solid">
        <fgColor rgb="FFFFFFFF"/>
        <bgColor rgb="FFFEFEE2"/>
      </patternFill>
    </fill>
    <fill>
      <patternFill patternType="solid">
        <fgColor rgb="FFFFFF99"/>
        <bgColor rgb="FFFFFF8F"/>
      </patternFill>
    </fill>
    <fill>
      <patternFill patternType="solid">
        <fgColor rgb="FFFFFFCC"/>
        <bgColor rgb="FFFEFEE2"/>
      </patternFill>
    </fill>
    <fill>
      <patternFill patternType="solid">
        <fgColor rgb="FFFF9900"/>
        <bgColor rgb="FFFEAA2D"/>
      </patternFill>
    </fill>
    <fill>
      <patternFill patternType="solid">
        <fgColor rgb="FF3366FF"/>
        <bgColor rgb="FF0066CC"/>
      </patternFill>
    </fill>
    <fill>
      <patternFill patternType="solid">
        <fgColor rgb="FFBFBFBF"/>
        <bgColor rgb="FFC0C0C0"/>
      </patternFill>
    </fill>
    <fill>
      <patternFill patternType="solid">
        <fgColor rgb="FF808080"/>
        <bgColor rgb="FF7B7BFE"/>
      </patternFill>
    </fill>
    <fill>
      <patternFill patternType="solid">
        <fgColor rgb="FFCC99FF"/>
        <bgColor rgb="FF9999FF"/>
      </patternFill>
    </fill>
    <fill>
      <patternFill patternType="solid">
        <fgColor rgb="FF9999FF"/>
        <bgColor rgb="FFCC99FF"/>
      </patternFill>
    </fill>
    <fill>
      <patternFill patternType="solid">
        <fgColor rgb="FFDFDFDF"/>
        <bgColor rgb="FFD9D9D9"/>
      </patternFill>
    </fill>
  </fills>
  <borders count="71">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right/>
      <top style="thin"/>
      <bottom style="double"/>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medium"/>
      <right style="medium"/>
      <top/>
      <bottom style="thin"/>
      <diagonal/>
    </border>
    <border diagonalUp="false" diagonalDown="false">
      <left style="medium"/>
      <right style="medium"/>
      <top style="thin"/>
      <bottom/>
      <diagonal/>
    </border>
    <border diagonalUp="false" diagonalDown="false">
      <left style="medium"/>
      <right style="medium"/>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medium"/>
      <right/>
      <top style="medium"/>
      <bottom style="medium"/>
      <diagonal/>
    </border>
    <border diagonalUp="false" diagonalDown="false">
      <left style="medium"/>
      <right style="medium"/>
      <top/>
      <bottom/>
      <diagonal/>
    </border>
    <border diagonalUp="false" diagonalDown="false">
      <left style="medium"/>
      <right style="thin"/>
      <top style="medium"/>
      <bottom/>
      <diagonal/>
    </border>
    <border diagonalUp="false" diagonalDown="false">
      <left style="medium"/>
      <right style="thin"/>
      <top/>
      <bottom style="thin"/>
      <diagonal/>
    </border>
    <border diagonalUp="false" diagonalDown="false">
      <left/>
      <right style="medium"/>
      <top/>
      <bottom style="thin"/>
      <diagonal/>
    </border>
    <border diagonalUp="false" diagonalDown="false">
      <left style="medium"/>
      <right style="thin"/>
      <top/>
      <bottom/>
      <diagonal/>
    </border>
    <border diagonalUp="false" diagonalDown="false">
      <left style="medium"/>
      <right style="thin"/>
      <top/>
      <bottom style="medium"/>
      <diagonal/>
    </border>
    <border diagonalUp="false" diagonalDown="false">
      <left style="thin"/>
      <right style="thin"/>
      <top style="medium"/>
      <bottom/>
      <diagonal/>
    </border>
    <border diagonalUp="false" diagonalDown="false">
      <left style="thin"/>
      <right style="thin"/>
      <top style="thin"/>
      <bottom/>
      <diagonal/>
    </border>
    <border diagonalUp="false" diagonalDown="false">
      <left style="medium"/>
      <right style="thin"/>
      <top style="thin"/>
      <bottom style="thin"/>
      <diagonal/>
    </border>
    <border diagonalUp="false" diagonalDown="false">
      <left style="medium"/>
      <right style="thin"/>
      <top style="medium"/>
      <bottom style="medium"/>
      <diagonal/>
    </border>
    <border diagonalUp="false" diagonalDown="false">
      <left style="thin"/>
      <right/>
      <top style="thin"/>
      <bottom style="thin"/>
      <diagonal/>
    </border>
    <border diagonalUp="false" diagonalDown="false">
      <left style="thin"/>
      <right/>
      <top style="thin"/>
      <bottom style="double"/>
      <diagonal/>
    </border>
    <border diagonalUp="false" diagonalDown="false">
      <left style="thin"/>
      <right style="thin"/>
      <top style="thin"/>
      <bottom style="double"/>
      <diagonal/>
    </border>
    <border diagonalUp="false" diagonalDown="false">
      <left/>
      <right style="thin"/>
      <top style="thin"/>
      <bottom style="double"/>
      <diagonal/>
    </border>
    <border diagonalUp="false" diagonalDown="false">
      <left/>
      <right style="medium"/>
      <top style="thin"/>
      <bottom style="thin"/>
      <diagonal/>
    </border>
    <border diagonalUp="false" diagonalDown="false">
      <left style="thin">
        <color rgb="FFFFFFFF"/>
      </left>
      <right/>
      <top style="thin"/>
      <bottom/>
      <diagonal/>
    </border>
    <border diagonalUp="false" diagonalDown="false">
      <left style="thin">
        <color rgb="FFFFFFFF"/>
      </left>
      <right style="thin"/>
      <top style="thin"/>
      <bottom/>
      <diagonal/>
    </border>
    <border diagonalUp="false" diagonalDown="false">
      <left style="medium"/>
      <right/>
      <top/>
      <bottom style="thin"/>
      <diagonal/>
    </border>
    <border diagonalUp="false" diagonalDown="false">
      <left/>
      <right style="thin"/>
      <top/>
      <bottom style="medium"/>
      <diagonal/>
    </border>
    <border diagonalUp="false" diagonalDown="false">
      <left style="thin"/>
      <right/>
      <top/>
      <bottom style="medium"/>
      <diagonal/>
    </border>
    <border diagonalUp="false" diagonalDown="false">
      <left/>
      <right style="thin"/>
      <top style="medium"/>
      <bottom/>
      <diagonal/>
    </border>
    <border diagonalUp="false" diagonalDown="false">
      <left style="thin"/>
      <right style="thin"/>
      <top/>
      <bottom style="medium"/>
      <diagonal/>
    </border>
    <border diagonalUp="false" diagonalDown="false">
      <left style="thin"/>
      <right style="medium"/>
      <top style="thin"/>
      <bottom style="thin"/>
      <diagonal/>
    </border>
    <border diagonalUp="false" diagonalDown="false">
      <left style="thin"/>
      <right/>
      <top style="medium"/>
      <bottom/>
      <diagonal/>
    </border>
    <border diagonalUp="false" diagonalDown="false">
      <left style="thin"/>
      <right style="medium"/>
      <top style="medium"/>
      <bottom/>
      <diagonal/>
    </border>
    <border diagonalUp="false" diagonalDown="false">
      <left style="thin"/>
      <right style="medium"/>
      <top/>
      <bottom style="medium"/>
      <diagonal/>
    </border>
    <border diagonalUp="false" diagonalDown="false">
      <left style="thin"/>
      <right style="medium"/>
      <top/>
      <bottom/>
      <diagonal/>
    </border>
    <border diagonalUp="false" diagonalDown="false">
      <left/>
      <right/>
      <top style="medium"/>
      <bottom style="medium"/>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top/>
      <bottom/>
      <diagonal/>
    </border>
    <border diagonalUp="false" diagonalDown="false">
      <left/>
      <right style="double"/>
      <top/>
      <bottom/>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 diagonalUp="false" diagonalDown="false">
      <left/>
      <right/>
      <top style="thin"/>
      <bottom style="medium"/>
      <diagonal/>
    </border>
    <border diagonalUp="false" diagonalDown="false">
      <left/>
      <right/>
      <top style="double"/>
      <bottom style="double"/>
      <diagonal/>
    </border>
    <border diagonalUp="false" diagonalDown="false">
      <left style="thin"/>
      <right style="medium"/>
      <top/>
      <bottom style="thin"/>
      <diagonal/>
    </border>
  </borders>
  <cellStyleXfs count="8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3"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95"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9" fontId="0" fillId="0" borderId="0" applyFont="true" applyBorder="false" applyAlignment="true" applyProtection="false">
      <alignment horizontal="left" vertical="top"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true" applyProtection="false">
      <alignment horizontal="left" vertical="top" textRotation="0" wrapText="false" indent="0" shrinkToFit="false"/>
    </xf>
    <xf numFmtId="164" fontId="4" fillId="0" borderId="1" applyFont="true" applyBorder="true" applyAlignment="true" applyProtection="false">
      <alignment horizontal="center" vertical="center" textRotation="0" wrapText="true" indent="0" shrinkToFit="false"/>
    </xf>
    <xf numFmtId="173" fontId="0" fillId="0" borderId="0" applyFont="true" applyBorder="false" applyAlignment="false" applyProtection="false"/>
    <xf numFmtId="164" fontId="5" fillId="0" borderId="0" applyFont="true" applyBorder="false" applyAlignment="false" applyProtection="false"/>
    <xf numFmtId="164" fontId="6" fillId="0" borderId="0" applyFont="true" applyBorder="false" applyAlignment="false" applyProtection="false"/>
    <xf numFmtId="164" fontId="0" fillId="0" borderId="0" applyFont="true" applyBorder="false" applyAlignment="false" applyProtection="false"/>
    <xf numFmtId="164" fontId="0" fillId="2" borderId="0" applyFont="true" applyBorder="false" applyAlignment="false" applyProtection="false"/>
    <xf numFmtId="174" fontId="0" fillId="0" borderId="0" applyFont="true" applyBorder="false" applyAlignment="true" applyProtection="false">
      <alignment horizontal="left" vertical="top" textRotation="0" wrapText="false" indent="0" shrinkToFit="false"/>
    </xf>
    <xf numFmtId="175" fontId="0" fillId="0" borderId="0" applyFont="true" applyBorder="false" applyAlignment="true" applyProtection="false">
      <alignment horizontal="left" vertical="top" textRotation="0" wrapText="false" indent="0" shrinkToFit="false"/>
    </xf>
    <xf numFmtId="175" fontId="0" fillId="0" borderId="0" applyFont="true" applyBorder="false" applyAlignment="false" applyProtection="false"/>
    <xf numFmtId="176" fontId="0" fillId="0" borderId="0" applyFont="true" applyBorder="false" applyAlignment="true" applyProtection="false">
      <alignment horizontal="left" vertical="top" textRotation="0" wrapText="false" indent="0" shrinkToFit="false"/>
    </xf>
    <xf numFmtId="177" fontId="0" fillId="0" borderId="0" applyFont="true" applyBorder="false" applyAlignment="true" applyProtection="false">
      <alignment horizontal="left" vertical="top" textRotation="0" wrapText="false" indent="0" shrinkToFit="false"/>
    </xf>
    <xf numFmtId="178" fontId="0" fillId="0" borderId="0" applyFont="true" applyBorder="false" applyAlignment="true" applyProtection="false">
      <alignment horizontal="left" vertical="top" textRotation="0" wrapText="false" indent="0" shrinkToFit="false"/>
    </xf>
    <xf numFmtId="179" fontId="0" fillId="0" borderId="0" applyFont="true" applyBorder="false" applyAlignment="true" applyProtection="false">
      <alignment horizontal="left" vertical="top" textRotation="0" wrapText="false" indent="0" shrinkToFit="false"/>
    </xf>
    <xf numFmtId="164" fontId="0" fillId="3" borderId="0" applyFont="true" applyBorder="false" applyAlignment="false" applyProtection="false"/>
    <xf numFmtId="164" fontId="0" fillId="4" borderId="0" applyFont="true" applyBorder="false" applyAlignment="false" applyProtection="false"/>
    <xf numFmtId="164" fontId="4" fillId="5" borderId="0" applyFont="true" applyBorder="false" applyAlignment="false" applyProtection="true">
      <protection locked="false" hidden="false"/>
    </xf>
    <xf numFmtId="164" fontId="0" fillId="6" borderId="0" applyFont="true" applyBorder="false" applyAlignment="false" applyProtection="false"/>
    <xf numFmtId="164" fontId="7" fillId="0" borderId="0" applyFont="true" applyBorder="false" applyAlignment="false" applyProtection="false"/>
    <xf numFmtId="164" fontId="0" fillId="7" borderId="0" applyFont="true" applyBorder="false" applyAlignment="false" applyProtection="false"/>
    <xf numFmtId="164" fontId="8" fillId="0" borderId="0" applyFont="true" applyBorder="false" applyAlignment="false" applyProtection="false"/>
    <xf numFmtId="164" fontId="9" fillId="0" borderId="0" applyFont="true" applyBorder="false" applyAlignment="false" applyProtection="false"/>
    <xf numFmtId="164" fontId="10" fillId="0" borderId="0" applyFont="true" applyBorder="false" applyAlignment="false" applyProtection="false"/>
    <xf numFmtId="164" fontId="0" fillId="7" borderId="0" applyFont="true" applyBorder="false" applyAlignment="false" applyProtection="false"/>
    <xf numFmtId="164" fontId="0" fillId="8" borderId="0" applyFont="true" applyBorder="false" applyAlignment="false" applyProtection="false"/>
    <xf numFmtId="164" fontId="0" fillId="9" borderId="0" applyFont="true" applyBorder="false" applyAlignment="false" applyProtection="false"/>
    <xf numFmtId="164" fontId="11" fillId="0" borderId="0" applyFont="true" applyBorder="false" applyAlignment="false" applyProtection="false"/>
    <xf numFmtId="164" fontId="0" fillId="10" borderId="0" applyFont="true" applyBorder="false" applyAlignment="false" applyProtection="false"/>
    <xf numFmtId="164" fontId="0" fillId="2" borderId="0" applyFont="true" applyBorder="false" applyAlignment="false" applyProtection="false"/>
    <xf numFmtId="180" fontId="0" fillId="0" borderId="0" applyFont="true" applyBorder="false" applyAlignment="false" applyProtection="false"/>
    <xf numFmtId="181" fontId="0" fillId="0" borderId="0" applyFont="true" applyBorder="false" applyAlignment="false" applyProtection="false"/>
    <xf numFmtId="182" fontId="0" fillId="0" borderId="0" applyFont="true" applyBorder="false" applyAlignment="false" applyProtection="false"/>
    <xf numFmtId="164" fontId="12" fillId="0" borderId="0" applyFont="true" applyBorder="false" applyAlignment="false" applyProtection="false"/>
    <xf numFmtId="164" fontId="0" fillId="11" borderId="0" applyFont="true" applyBorder="false" applyAlignment="false" applyProtection="false"/>
    <xf numFmtId="164" fontId="0" fillId="12" borderId="0" applyFont="true" applyBorder="false" applyAlignment="false" applyProtection="false"/>
    <xf numFmtId="164" fontId="0" fillId="0" borderId="0" applyFont="true" applyBorder="false" applyAlignment="true" applyProtection="false">
      <alignment horizontal="right" vertical="top" textRotation="90" wrapText="false" indent="0" shrinkToFit="false"/>
    </xf>
    <xf numFmtId="164" fontId="13" fillId="13" borderId="0" applyFont="true" applyBorder="false" applyAlignment="false" applyProtection="false"/>
    <xf numFmtId="164" fontId="0" fillId="0" borderId="2" applyFont="true" applyBorder="true" applyAlignment="false" applyProtection="true">
      <protection locked="true" hidden="false"/>
    </xf>
    <xf numFmtId="164" fontId="0" fillId="10" borderId="0" applyFont="true" applyBorder="false" applyAlignment="false" applyProtection="false"/>
    <xf numFmtId="183" fontId="0" fillId="0" borderId="0" applyFont="true" applyBorder="false" applyAlignment="false" applyProtection="false"/>
    <xf numFmtId="184" fontId="0" fillId="0" borderId="0" applyFont="true" applyBorder="false" applyAlignment="false" applyProtection="false"/>
    <xf numFmtId="164" fontId="14" fillId="0" borderId="0" applyFont="true" applyBorder="false" applyAlignment="true" applyProtection="false">
      <alignment horizontal="general" vertical="top" textRotation="0" wrapText="true" indent="0" shrinkToFit="false"/>
    </xf>
    <xf numFmtId="164" fontId="0" fillId="0" borderId="3" applyFont="true" applyBorder="true" applyAlignment="false" applyProtection="true">
      <protection locked="true" hidden="false"/>
    </xf>
    <xf numFmtId="164" fontId="0" fillId="14" borderId="0" applyFont="true" applyBorder="false" applyAlignment="false" applyProtection="false"/>
    <xf numFmtId="164" fontId="15" fillId="0" borderId="0" applyFont="true" applyBorder="false" applyAlignment="false" applyProtection="false"/>
    <xf numFmtId="164" fontId="0" fillId="15" borderId="0" applyFont="true" applyBorder="false" applyAlignment="false" applyProtection="false"/>
    <xf numFmtId="164" fontId="16" fillId="10" borderId="0" applyFont="true" applyBorder="false" applyAlignment="false" applyProtection="false"/>
    <xf numFmtId="164" fontId="0" fillId="0" borderId="0" applyFont="true" applyBorder="false" applyAlignment="true" applyProtection="false">
      <alignment horizontal="general" vertical="top" textRotation="0" wrapText="true" indent="0" shrinkToFit="false"/>
    </xf>
    <xf numFmtId="185" fontId="0" fillId="0" borderId="0" applyFont="true" applyBorder="false" applyAlignment="false" applyProtection="false"/>
    <xf numFmtId="172" fontId="0" fillId="0" borderId="0" applyFont="true" applyBorder="false" applyAlignment="true" applyProtection="false">
      <alignment horizontal="right" vertical="top" textRotation="0" wrapText="false" indent="0" shrinkToFit="false"/>
    </xf>
    <xf numFmtId="164" fontId="0" fillId="16" borderId="0" applyFont="true" applyBorder="false" applyAlignment="false" applyProtection="false"/>
    <xf numFmtId="186" fontId="0" fillId="0" borderId="0" applyFont="true" applyBorder="false" applyAlignment="false" applyProtection="false"/>
    <xf numFmtId="187" fontId="0" fillId="0" borderId="0" applyFont="true" applyBorder="false" applyAlignment="false" applyProtection="false"/>
    <xf numFmtId="188" fontId="0" fillId="0" borderId="0" applyFont="true" applyBorder="false" applyAlignment="false" applyProtection="false"/>
  </cellStyleXfs>
  <cellXfs count="93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17" borderId="0" xfId="0" applyFont="false" applyBorder="false" applyAlignment="false" applyProtection="false">
      <alignment horizontal="general" vertical="bottom" textRotation="0" wrapText="false" indent="0" shrinkToFit="false"/>
      <protection locked="true" hidden="false"/>
    </xf>
    <xf numFmtId="164" fontId="0" fillId="18" borderId="4" xfId="0" applyFont="true" applyBorder="true" applyAlignment="false" applyProtection="false">
      <alignment horizontal="general" vertical="bottom" textRotation="0" wrapText="false" indent="0" shrinkToFit="false"/>
      <protection locked="true" hidden="false"/>
    </xf>
    <xf numFmtId="164" fontId="0" fillId="17" borderId="5" xfId="0" applyFont="false" applyBorder="true" applyAlignment="false" applyProtection="false">
      <alignment horizontal="general" vertical="bottom" textRotation="0" wrapText="false" indent="0" shrinkToFit="false"/>
      <protection locked="true" hidden="false"/>
    </xf>
    <xf numFmtId="164" fontId="0" fillId="17" borderId="6" xfId="0" applyFont="false" applyBorder="true" applyAlignment="false" applyProtection="false">
      <alignment horizontal="general" vertical="bottom" textRotation="0" wrapText="false" indent="0" shrinkToFit="false"/>
      <protection locked="true" hidden="false"/>
    </xf>
    <xf numFmtId="164" fontId="0" fillId="17" borderId="7" xfId="0" applyFont="false" applyBorder="true" applyAlignment="false" applyProtection="false">
      <alignment horizontal="general" vertical="bottom" textRotation="0" wrapText="false" indent="0" shrinkToFit="false"/>
      <protection locked="true" hidden="false"/>
    </xf>
    <xf numFmtId="164" fontId="0" fillId="17" borderId="8" xfId="0" applyFont="false" applyBorder="true" applyAlignment="false" applyProtection="false">
      <alignment horizontal="general"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17" borderId="9" xfId="0" applyFont="false" applyBorder="true" applyAlignment="false" applyProtection="false">
      <alignment horizontal="general" vertical="bottom" textRotation="0" wrapText="false" indent="0" shrinkToFit="false"/>
      <protection locked="true" hidden="false"/>
    </xf>
    <xf numFmtId="164" fontId="20" fillId="17" borderId="0" xfId="0" applyFont="true" applyBorder="true" applyAlignment="false" applyProtection="false">
      <alignment horizontal="general" vertical="bottom" textRotation="0" wrapText="false" indent="0" shrinkToFit="false"/>
      <protection locked="true" hidden="false"/>
    </xf>
    <xf numFmtId="164" fontId="20" fillId="17"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9" fontId="20" fillId="17" borderId="0" xfId="0" applyFont="true" applyBorder="true" applyAlignment="true" applyProtection="false">
      <alignment horizontal="left" vertical="bottom" textRotation="0" wrapText="false" indent="0" shrinkToFit="false"/>
      <protection locked="true" hidden="false"/>
    </xf>
    <xf numFmtId="164" fontId="20" fillId="17" borderId="0" xfId="0" applyFont="true" applyBorder="true" applyAlignment="true" applyProtection="false">
      <alignment horizontal="left" vertical="bottom" textRotation="0" wrapText="false" indent="6" shrinkToFit="false"/>
      <protection locked="true" hidden="false"/>
    </xf>
    <xf numFmtId="164" fontId="0" fillId="17" borderId="10" xfId="0" applyFont="false" applyBorder="true" applyAlignment="false" applyProtection="false">
      <alignment horizontal="general" vertical="bottom" textRotation="0" wrapText="false" indent="0" shrinkToFit="false"/>
      <protection locked="true" hidden="false"/>
    </xf>
    <xf numFmtId="164" fontId="0" fillId="17" borderId="11" xfId="0" applyFont="false" applyBorder="true" applyAlignment="false" applyProtection="false">
      <alignment horizontal="general" vertical="bottom" textRotation="0" wrapText="false" indent="0" shrinkToFit="false"/>
      <protection locked="true" hidden="false"/>
    </xf>
    <xf numFmtId="164" fontId="20" fillId="17" borderId="11" xfId="0" applyFont="true" applyBorder="true" applyAlignment="true" applyProtection="false">
      <alignment horizontal="left" vertical="bottom" textRotation="0" wrapText="false" indent="0" shrinkToFit="false"/>
      <protection locked="true" hidden="false"/>
    </xf>
    <xf numFmtId="164" fontId="20" fillId="17" borderId="11" xfId="0" applyFont="true" applyBorder="true" applyAlignment="false" applyProtection="false">
      <alignment horizontal="general" vertical="bottom" textRotation="0" wrapText="false" indent="0" shrinkToFit="false"/>
      <protection locked="true" hidden="false"/>
    </xf>
    <xf numFmtId="164" fontId="0" fillId="17" borderId="12"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21" fillId="19" borderId="13"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26" fillId="13" borderId="13" xfId="0" applyFont="true" applyBorder="true" applyAlignment="true" applyProtection="false">
      <alignment horizontal="center" vertical="bottom" textRotation="0" wrapText="false" indent="0" shrinkToFit="false"/>
      <protection locked="true" hidden="false"/>
    </xf>
    <xf numFmtId="164" fontId="26" fillId="20" borderId="13"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false" indent="0" shrinkToFit="false"/>
      <protection locked="true" hidden="false"/>
    </xf>
    <xf numFmtId="164" fontId="14" fillId="19" borderId="14" xfId="0" applyFont="true" applyBorder="true" applyAlignment="true" applyProtection="false">
      <alignment horizontal="center" vertical="bottom" textRotation="0" wrapText="true" indent="0" shrinkToFit="false"/>
      <protection locked="true" hidden="false"/>
    </xf>
    <xf numFmtId="164" fontId="27" fillId="0" borderId="0"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center" vertical="bottom" textRotation="0" wrapText="false" indent="0" shrinkToFit="false"/>
      <protection locked="true" hidden="false"/>
    </xf>
    <xf numFmtId="164" fontId="14" fillId="13" borderId="14" xfId="0" applyFont="true" applyBorder="true" applyAlignment="true" applyProtection="false">
      <alignment horizontal="center" vertical="bottom" textRotation="0" wrapText="true" indent="0" shrinkToFit="false"/>
      <protection locked="true" hidden="false"/>
    </xf>
    <xf numFmtId="164" fontId="28" fillId="20" borderId="14" xfId="0" applyFont="true" applyBorder="true" applyAlignment="true" applyProtection="false">
      <alignment horizontal="center" vertical="bottom" textRotation="0" wrapText="true" indent="0" shrinkToFit="false"/>
      <protection locked="true" hidden="false"/>
    </xf>
    <xf numFmtId="164" fontId="28" fillId="0" borderId="14" xfId="0" applyFont="true" applyBorder="true" applyAlignment="true" applyProtection="false">
      <alignment horizontal="center" vertical="bottom" textRotation="0" wrapText="true" indent="0" shrinkToFit="false"/>
      <protection locked="true" hidden="false"/>
    </xf>
    <xf numFmtId="190" fontId="29" fillId="0" borderId="15" xfId="0" applyFont="true" applyBorder="true" applyAlignment="true" applyProtection="false">
      <alignment horizontal="center" vertical="bottom" textRotation="0" wrapText="false" indent="0" shrinkToFit="false"/>
      <protection locked="true" hidden="false"/>
    </xf>
    <xf numFmtId="190" fontId="29" fillId="0" borderId="0" xfId="0" applyFont="true" applyBorder="true" applyAlignment="true" applyProtection="false">
      <alignment horizontal="center" vertical="bottom" textRotation="0" wrapText="false" indent="0" shrinkToFit="false"/>
      <protection locked="true" hidden="false"/>
    </xf>
    <xf numFmtId="190" fontId="30" fillId="0" borderId="0" xfId="0" applyFont="true" applyBorder="true" applyAlignment="false" applyProtection="false">
      <alignment horizontal="general" vertical="bottom" textRotation="0" wrapText="false" indent="0" shrinkToFit="false"/>
      <protection locked="true" hidden="false"/>
    </xf>
    <xf numFmtId="190" fontId="30" fillId="0" borderId="16" xfId="0" applyFont="true" applyBorder="true" applyAlignment="true" applyProtection="false">
      <alignment horizontal="center" vertical="bottom" textRotation="0" wrapText="false" indent="0" shrinkToFit="false"/>
      <protection locked="true" hidden="false"/>
    </xf>
    <xf numFmtId="190" fontId="30" fillId="0" borderId="0" xfId="0" applyFont="true" applyBorder="true" applyAlignment="true" applyProtection="false">
      <alignment horizontal="center" vertical="bottom" textRotation="0" wrapText="false" indent="0" shrinkToFit="false"/>
      <protection locked="true" hidden="false"/>
    </xf>
    <xf numFmtId="190" fontId="30" fillId="0" borderId="0" xfId="0" applyFont="true" applyBorder="true" applyAlignment="true" applyProtection="false">
      <alignment horizontal="center" vertical="bottom" textRotation="0" wrapText="false" indent="0" shrinkToFit="false"/>
      <protection locked="true" hidden="false"/>
    </xf>
    <xf numFmtId="190" fontId="30" fillId="0" borderId="0" xfId="0" applyFont="true" applyBorder="true" applyAlignment="false" applyProtection="false">
      <alignment horizontal="general" vertical="bottom" textRotation="0" wrapText="false" indent="0" shrinkToFit="false"/>
      <protection locked="true" hidden="false"/>
    </xf>
    <xf numFmtId="190" fontId="29" fillId="0" borderId="17"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90" fontId="29" fillId="0" borderId="16"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90" fontId="30" fillId="0" borderId="4" xfId="0" applyFont="true" applyBorder="true" applyAlignment="true" applyProtection="false">
      <alignment horizontal="center" vertical="bottom" textRotation="0" wrapText="false" indent="0" shrinkToFit="false"/>
      <protection locked="true" hidden="false"/>
    </xf>
    <xf numFmtId="190" fontId="0" fillId="0" borderId="0" xfId="0" applyFont="false" applyBorder="true" applyAlignment="false" applyProtection="false">
      <alignment horizontal="general" vertical="bottom" textRotation="0" wrapText="false" indent="0" shrinkToFit="false"/>
      <protection locked="true" hidden="false"/>
    </xf>
    <xf numFmtId="190" fontId="25" fillId="0" borderId="0" xfId="0" applyFont="true" applyBorder="true" applyAlignment="true" applyProtection="false">
      <alignment horizontal="center" vertical="bottom" textRotation="0" wrapText="false" indent="0" shrinkToFit="false"/>
      <protection locked="true" hidden="false"/>
    </xf>
    <xf numFmtId="190" fontId="29" fillId="0" borderId="4" xfId="0" applyFont="true" applyBorder="true" applyAlignment="true" applyProtection="false">
      <alignment horizontal="center" vertical="bottom" textRotation="0" wrapText="false" indent="0" shrinkToFit="false"/>
      <protection locked="true" hidden="false"/>
    </xf>
    <xf numFmtId="164" fontId="27" fillId="0" borderId="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true" applyProtection="false">
      <alignment horizontal="center" vertical="bottom" textRotation="0" wrapText="false" indent="0" shrinkToFit="false"/>
      <protection locked="true" hidden="false"/>
    </xf>
    <xf numFmtId="191" fontId="27" fillId="0" borderId="0" xfId="0" applyFont="true" applyBorder="false" applyAlignment="true" applyProtection="false">
      <alignment horizontal="center" vertical="bottom" textRotation="0" wrapText="false" indent="0" shrinkToFit="false"/>
      <protection locked="true" hidden="false"/>
    </xf>
    <xf numFmtId="190" fontId="27" fillId="0" borderId="0" xfId="0" applyFont="true" applyBorder="false" applyAlignment="true" applyProtection="false">
      <alignment horizontal="center"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92" fontId="27"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true" applyProtection="false">
      <alignment horizontal="left"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3" fillId="0" borderId="0" xfId="0" applyFont="true" applyBorder="true" applyAlignment="false" applyProtection="false">
      <alignment horizontal="general" vertical="bottom" textRotation="0" wrapText="false" indent="0" shrinkToFit="false"/>
      <protection locked="true" hidden="false"/>
    </xf>
    <xf numFmtId="164" fontId="34" fillId="0" borderId="8" xfId="0" applyFont="true" applyBorder="true" applyAlignment="true" applyProtection="false">
      <alignment horizontal="left" vertical="bottom" textRotation="0" wrapText="false" indent="1" shrinkToFit="false"/>
      <protection locked="true" hidden="false"/>
    </xf>
    <xf numFmtId="164" fontId="32" fillId="0" borderId="8"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36" fillId="17" borderId="18" xfId="0" applyFont="true" applyBorder="true" applyAlignment="true" applyProtection="true">
      <alignment horizontal="left" vertical="bottom" textRotation="0" wrapText="false" indent="1" shrinkToFit="false"/>
      <protection locked="false" hidden="false"/>
    </xf>
    <xf numFmtId="164" fontId="30" fillId="17" borderId="2" xfId="0" applyFont="true" applyBorder="true" applyAlignment="false" applyProtection="true">
      <alignment horizontal="general" vertical="bottom" textRotation="0" wrapText="false" indent="0" shrinkToFit="false"/>
      <protection locked="fals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7" fillId="17" borderId="20" xfId="0" applyFont="true" applyBorder="true" applyAlignment="false" applyProtection="true">
      <alignment horizontal="general" vertical="bottom" textRotation="0" wrapText="false" indent="0" shrinkToFit="false"/>
      <protection locked="false" hidden="false"/>
    </xf>
    <xf numFmtId="164" fontId="30" fillId="17" borderId="0" xfId="0" applyFont="true" applyBorder="true" applyAlignment="false" applyProtection="true">
      <alignment horizontal="general" vertical="bottom" textRotation="0" wrapText="false" indent="0" shrinkToFit="false"/>
      <protection locked="fals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30" fillId="17" borderId="21" xfId="0" applyFont="true" applyBorder="true" applyAlignment="false" applyProtection="true">
      <alignment horizontal="general" vertical="bottom" textRotation="0" wrapText="false" indent="0" shrinkToFit="false"/>
      <protection locked="false" hidden="false"/>
    </xf>
    <xf numFmtId="164" fontId="32" fillId="0" borderId="9"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0" fillId="17" borderId="22" xfId="0" applyFont="false" applyBorder="true" applyAlignment="false" applyProtection="true">
      <alignment horizontal="general" vertical="bottom" textRotation="0" wrapText="false" indent="0" shrinkToFit="false"/>
      <protection locked="false" hidden="false"/>
    </xf>
    <xf numFmtId="164" fontId="0" fillId="17" borderId="23" xfId="0" applyFont="false" applyBorder="true" applyAlignment="false" applyProtection="true">
      <alignment horizontal="general" vertical="bottom" textRotation="0" wrapText="false" indent="0" shrinkToFit="false"/>
      <protection locked="false" hidden="false"/>
    </xf>
    <xf numFmtId="164" fontId="30" fillId="17" borderId="23" xfId="0" applyFont="true" applyBorder="true" applyAlignment="false" applyProtection="true">
      <alignment horizontal="general" vertical="bottom" textRotation="0" wrapText="false" indent="0" shrinkToFit="false"/>
      <protection locked="false" hidden="false"/>
    </xf>
    <xf numFmtId="164" fontId="30" fillId="17" borderId="24" xfId="0" applyFont="true" applyBorder="true" applyAlignment="false" applyProtection="true">
      <alignment horizontal="general" vertical="bottom" textRotation="0" wrapText="false" indent="0" shrinkToFit="false"/>
      <protection locked="false" hidden="false"/>
    </xf>
    <xf numFmtId="164" fontId="34" fillId="0" borderId="9" xfId="0" applyFont="true" applyBorder="true" applyAlignment="true" applyProtection="false">
      <alignment horizontal="left" vertical="bottom" textRotation="0" wrapText="false" indent="1" shrinkToFit="false"/>
      <protection locked="true" hidden="false"/>
    </xf>
    <xf numFmtId="164" fontId="0" fillId="17" borderId="8" xfId="0" applyFont="false" applyBorder="true" applyAlignment="false" applyProtection="true">
      <alignment horizontal="general" vertical="bottom" textRotation="0" wrapText="false" indent="0" shrinkToFit="false"/>
      <protection locked="false" hidden="false"/>
    </xf>
    <xf numFmtId="164" fontId="0" fillId="17" borderId="0" xfId="0" applyFont="false" applyBorder="true" applyAlignment="false" applyProtection="true">
      <alignment horizontal="general" vertical="bottom" textRotation="0" wrapText="false" indent="0" shrinkToFit="false"/>
      <protection locked="false" hidden="false"/>
    </xf>
    <xf numFmtId="164" fontId="30" fillId="17" borderId="8" xfId="0" applyFont="true" applyBorder="true" applyAlignment="true" applyProtection="true">
      <alignment horizontal="left" vertical="bottom" textRotation="0" wrapText="false" indent="4" shrinkToFit="false"/>
      <protection locked="false" hidden="false"/>
    </xf>
    <xf numFmtId="164" fontId="36" fillId="17" borderId="0" xfId="0" applyFont="true" applyBorder="true" applyAlignment="false" applyProtection="true">
      <alignment horizontal="general" vertical="bottom" textRotation="0" wrapText="false" indent="0" shrinkToFit="false"/>
      <protection locked="false" hidden="false"/>
    </xf>
    <xf numFmtId="164" fontId="30" fillId="17" borderId="0" xfId="0" applyFont="true" applyBorder="true" applyAlignment="true" applyProtection="true">
      <alignment horizontal="left" vertical="bottom" textRotation="0" wrapText="false" indent="4" shrinkToFit="false"/>
      <protection locked="false" hidden="false"/>
    </xf>
    <xf numFmtId="164" fontId="0" fillId="17" borderId="10" xfId="0" applyFont="false" applyBorder="true" applyAlignment="false" applyProtection="true">
      <alignment horizontal="general" vertical="bottom" textRotation="0" wrapText="false" indent="0" shrinkToFit="false"/>
      <protection locked="false" hidden="false"/>
    </xf>
    <xf numFmtId="164" fontId="0" fillId="17" borderId="11" xfId="0" applyFont="false" applyBorder="true" applyAlignment="false" applyProtection="true">
      <alignment horizontal="general" vertical="bottom" textRotation="0" wrapText="false" indent="0" shrinkToFit="false"/>
      <protection locked="fals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38"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fals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27" fillId="0" borderId="25" xfId="0" applyFont="true" applyBorder="true" applyAlignment="false" applyProtection="false">
      <alignment horizontal="general" vertical="bottom" textRotation="0" wrapText="false" indent="0" shrinkToFit="false"/>
      <protection locked="true" hidden="false"/>
    </xf>
    <xf numFmtId="164" fontId="27" fillId="0" borderId="26" xfId="0" applyFont="true" applyBorder="true" applyAlignment="false" applyProtection="false">
      <alignment horizontal="general" vertical="bottom" textRotation="0" wrapText="false" indent="0" shrinkToFit="false"/>
      <protection locked="true" hidden="false"/>
    </xf>
    <xf numFmtId="164" fontId="0" fillId="0" borderId="27" xfId="0" applyFont="true" applyBorder="true" applyAlignment="false" applyProtection="false">
      <alignment horizontal="general" vertical="bottom" textRotation="0" wrapText="false" indent="0" shrinkToFit="false"/>
      <protection locked="true" hidden="false"/>
    </xf>
    <xf numFmtId="194" fontId="0" fillId="9" borderId="0" xfId="15" applyFont="true" applyBorder="true" applyAlignment="true" applyProtection="true">
      <alignment horizontal="general" vertical="bottom" textRotation="0" wrapText="false" indent="0" shrinkToFit="false"/>
      <protection locked="true" hidden="false"/>
    </xf>
    <xf numFmtId="194" fontId="0" fillId="9" borderId="21" xfId="15" applyFont="true" applyBorder="true" applyAlignment="true" applyProtection="true">
      <alignment horizontal="general" vertical="bottom" textRotation="0" wrapText="false" indent="0" shrinkToFit="false"/>
      <protection locked="true" hidden="false"/>
    </xf>
    <xf numFmtId="194" fontId="0" fillId="0" borderId="0" xfId="15" applyFont="true" applyBorder="true" applyAlignment="true" applyProtection="true">
      <alignment horizontal="general" vertical="bottom" textRotation="0" wrapText="false" indent="0" shrinkToFit="false"/>
      <protection locked="true" hidden="false"/>
    </xf>
    <xf numFmtId="164" fontId="0" fillId="0" borderId="28" xfId="0" applyFont="true" applyBorder="true" applyAlignment="false" applyProtection="false">
      <alignment horizontal="general" vertical="bottom" textRotation="0" wrapText="false" indent="0" shrinkToFit="false"/>
      <protection locked="true" hidden="false"/>
    </xf>
    <xf numFmtId="194" fontId="0" fillId="9" borderId="23" xfId="15" applyFont="true" applyBorder="true" applyAlignment="true" applyProtection="true">
      <alignment horizontal="general" vertical="bottom" textRotation="0" wrapText="false" indent="0" shrinkToFit="false"/>
      <protection locked="true" hidden="false"/>
    </xf>
    <xf numFmtId="194" fontId="0" fillId="9" borderId="24" xfId="15" applyFont="true" applyBorder="true" applyAlignment="true" applyProtection="true">
      <alignment horizontal="general" vertical="bottom" textRotation="0" wrapText="false" indent="0" shrinkToFit="false"/>
      <protection locked="true" hidden="false"/>
    </xf>
    <xf numFmtId="164" fontId="44" fillId="17" borderId="6" xfId="0" applyFont="true" applyBorder="true" applyAlignment="false" applyProtection="false">
      <alignment horizontal="general" vertical="bottom" textRotation="0" wrapText="false" indent="0" shrinkToFit="false"/>
      <protection locked="true" hidden="false"/>
    </xf>
    <xf numFmtId="164" fontId="20" fillId="13" borderId="13" xfId="0" applyFont="true" applyBorder="true" applyAlignment="true" applyProtection="false">
      <alignment horizontal="center" vertical="bottom" textRotation="0" wrapText="false" indent="0" shrinkToFit="false"/>
      <protection locked="true" hidden="false"/>
    </xf>
    <xf numFmtId="164" fontId="4" fillId="17" borderId="0" xfId="0" applyFont="true" applyBorder="true" applyAlignment="false" applyProtection="false">
      <alignment horizontal="general" vertical="bottom" textRotation="0" wrapText="false" indent="0" shrinkToFit="false"/>
      <protection locked="true" hidden="false"/>
    </xf>
    <xf numFmtId="164" fontId="25" fillId="17" borderId="0" xfId="0" applyFont="true" applyBorder="true" applyAlignment="true" applyProtection="false">
      <alignment horizontal="center" vertical="bottom" textRotation="0" wrapText="false" indent="0" shrinkToFit="false"/>
      <protection locked="true" hidden="false"/>
    </xf>
    <xf numFmtId="164" fontId="20" fillId="20" borderId="13" xfId="0" applyFont="true" applyBorder="true" applyAlignment="true" applyProtection="false">
      <alignment horizontal="center" vertical="bottom" textRotation="0" wrapText="false" indent="0" shrinkToFit="false"/>
      <protection locked="true" hidden="false"/>
    </xf>
    <xf numFmtId="164" fontId="20" fillId="0" borderId="13" xfId="0" applyFont="true" applyBorder="true" applyAlignment="true" applyProtection="false">
      <alignment horizontal="center" vertical="bottom" textRotation="0" wrapText="false" indent="0" shrinkToFit="false"/>
      <protection locked="true" hidden="false"/>
    </xf>
    <xf numFmtId="164" fontId="27" fillId="17" borderId="0" xfId="0" applyFont="true" applyBorder="true" applyAlignment="true" applyProtection="false">
      <alignment horizontal="center" vertical="bottom" textRotation="0" wrapText="false" indent="0" shrinkToFit="false"/>
      <protection locked="true" hidden="false"/>
    </xf>
    <xf numFmtId="190" fontId="29" fillId="17" borderId="0" xfId="0" applyFont="true" applyBorder="true" applyAlignment="true" applyProtection="false">
      <alignment horizontal="center" vertical="bottom" textRotation="0" wrapText="false" indent="0" shrinkToFit="false"/>
      <protection locked="true" hidden="false"/>
    </xf>
    <xf numFmtId="190" fontId="30" fillId="17" borderId="0" xfId="0" applyFont="true" applyBorder="true" applyAlignment="false" applyProtection="false">
      <alignment horizontal="general" vertical="bottom" textRotation="0" wrapText="false" indent="0" shrinkToFit="false"/>
      <protection locked="true" hidden="false"/>
    </xf>
    <xf numFmtId="190" fontId="30" fillId="17" borderId="0" xfId="0" applyFont="true" applyBorder="true" applyAlignment="true" applyProtection="false">
      <alignment horizontal="center" vertical="bottom" textRotation="0" wrapText="false" indent="0" shrinkToFit="false"/>
      <protection locked="true" hidden="false"/>
    </xf>
    <xf numFmtId="164" fontId="37" fillId="17" borderId="0" xfId="0" applyFont="true" applyBorder="true" applyAlignment="false" applyProtection="true">
      <alignment horizontal="general" vertical="bottom" textRotation="0" wrapText="false" indent="0" shrinkToFit="false"/>
      <protection locked="false" hidden="false"/>
    </xf>
    <xf numFmtId="164" fontId="30" fillId="17" borderId="9" xfId="0" applyFont="true" applyBorder="true" applyAlignment="false" applyProtection="true">
      <alignment horizontal="general" vertical="bottom" textRotation="0" wrapText="false" indent="0" shrinkToFit="false"/>
      <protection locked="false" hidden="false"/>
    </xf>
    <xf numFmtId="190" fontId="0" fillId="17" borderId="0" xfId="0" applyFont="false" applyBorder="true" applyAlignment="false" applyProtection="false">
      <alignment horizontal="general" vertical="bottom" textRotation="0" wrapText="false" indent="0" shrinkToFit="false"/>
      <protection locked="true" hidden="false"/>
    </xf>
    <xf numFmtId="164" fontId="0" fillId="17" borderId="9" xfId="0" applyFont="false" applyBorder="true" applyAlignment="false" applyProtection="true">
      <alignment horizontal="general" vertical="bottom" textRotation="0" wrapText="false" indent="0" shrinkToFit="false"/>
      <protection locked="false" hidden="false"/>
    </xf>
    <xf numFmtId="164" fontId="27" fillId="17" borderId="8" xfId="0" applyFont="true" applyBorder="true" applyAlignment="true" applyProtection="false">
      <alignment horizontal="center" vertical="bottom" textRotation="0" wrapText="false" indent="0" shrinkToFit="false"/>
      <protection locked="true" hidden="false"/>
    </xf>
    <xf numFmtId="191" fontId="27" fillId="17" borderId="0" xfId="0" applyFont="true" applyBorder="true" applyAlignment="true" applyProtection="false">
      <alignment horizontal="center" vertical="bottom" textRotation="0" wrapText="false" indent="0" shrinkToFit="false"/>
      <protection locked="true" hidden="false"/>
    </xf>
    <xf numFmtId="190" fontId="27" fillId="17" borderId="0" xfId="0" applyFont="true" applyBorder="true" applyAlignment="true" applyProtection="false">
      <alignment horizontal="center" vertical="bottom" textRotation="0" wrapText="false" indent="0" shrinkToFit="false"/>
      <protection locked="true" hidden="false"/>
    </xf>
    <xf numFmtId="164" fontId="27" fillId="17" borderId="23" xfId="0" applyFont="true" applyBorder="true" applyAlignment="true" applyProtection="false">
      <alignment horizontal="center" vertical="bottom" textRotation="0" wrapText="false" indent="0" shrinkToFit="false"/>
      <protection locked="true" hidden="false"/>
    </xf>
    <xf numFmtId="191" fontId="27" fillId="17" borderId="23" xfId="0" applyFont="true" applyBorder="true" applyAlignment="true" applyProtection="false">
      <alignment horizontal="center" vertical="bottom" textRotation="0" wrapText="false" indent="0" shrinkToFit="false"/>
      <protection locked="true" hidden="false"/>
    </xf>
    <xf numFmtId="164" fontId="45" fillId="17" borderId="0" xfId="0" applyFont="true" applyBorder="true" applyAlignment="false" applyProtection="false">
      <alignment horizontal="general" vertical="bottom" textRotation="0" wrapText="false" indent="0" shrinkToFit="false"/>
      <protection locked="true" hidden="false"/>
    </xf>
    <xf numFmtId="164" fontId="44" fillId="17" borderId="0" xfId="0" applyFont="true" applyBorder="true" applyAlignment="false" applyProtection="false">
      <alignment horizontal="general" vertical="bottom" textRotation="0" wrapText="false" indent="0" shrinkToFit="false"/>
      <protection locked="true" hidden="false"/>
    </xf>
    <xf numFmtId="164" fontId="27" fillId="17" borderId="0" xfId="0" applyFont="true" applyBorder="true" applyAlignment="false" applyProtection="false">
      <alignment horizontal="general" vertical="bottom" textRotation="0" wrapText="false" indent="0" shrinkToFit="false"/>
      <protection locked="true" hidden="false"/>
    </xf>
    <xf numFmtId="164" fontId="29" fillId="0" borderId="29" xfId="0" applyFont="true" applyBorder="true" applyAlignment="false" applyProtection="false">
      <alignment horizontal="general" vertical="bottom" textRotation="0" wrapText="false" indent="0" shrinkToFit="false"/>
      <protection locked="true" hidden="false"/>
    </xf>
    <xf numFmtId="164" fontId="14" fillId="0" borderId="4" xfId="0" applyFont="true" applyBorder="true" applyAlignment="true" applyProtection="false">
      <alignment horizontal="center" vertical="bottom" textRotation="0" wrapText="false" indent="0" shrinkToFit="false"/>
      <protection locked="true" hidden="false"/>
    </xf>
    <xf numFmtId="164" fontId="30" fillId="17" borderId="0" xfId="0" applyFont="true" applyBorder="true" applyAlignment="false" applyProtection="false">
      <alignment horizontal="general" vertical="bottom" textRotation="0" wrapText="false" indent="0" shrinkToFit="false"/>
      <protection locked="true" hidden="false"/>
    </xf>
    <xf numFmtId="164" fontId="30" fillId="0" borderId="8" xfId="0" applyFont="true" applyBorder="true" applyAlignment="false" applyProtection="false">
      <alignment horizontal="general" vertical="bottom" textRotation="0" wrapText="false" indent="0" shrinkToFit="false"/>
      <protection locked="true" hidden="false"/>
    </xf>
    <xf numFmtId="191" fontId="46" fillId="0" borderId="30" xfId="0" applyFont="true" applyBorder="true" applyAlignment="true" applyProtection="false">
      <alignment horizontal="left" vertical="bottom" textRotation="0" wrapText="false" indent="0" shrinkToFit="false"/>
      <protection locked="true" hidden="false"/>
    </xf>
    <xf numFmtId="191" fontId="46" fillId="0" borderId="30" xfId="0" applyFont="true" applyBorder="true" applyAlignment="false" applyProtection="false">
      <alignment horizontal="general" vertical="bottom" textRotation="0" wrapText="false" indent="0" shrinkToFit="false"/>
      <protection locked="true" hidden="false"/>
    </xf>
    <xf numFmtId="164" fontId="30" fillId="0" borderId="10" xfId="0" applyFont="true" applyBorder="true" applyAlignment="false" applyProtection="false">
      <alignment horizontal="general" vertical="bottom" textRotation="0" wrapText="false" indent="0" shrinkToFit="false"/>
      <protection locked="true" hidden="false"/>
    </xf>
    <xf numFmtId="191" fontId="46"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64" fontId="29" fillId="17" borderId="0" xfId="0" applyFont="true" applyBorder="true" applyAlignment="true" applyProtection="true">
      <alignment horizontal="left" vertical="bottom" textRotation="0" wrapText="false" indent="0" shrinkToFit="false"/>
      <protection locked="false" hidden="false"/>
    </xf>
    <xf numFmtId="164" fontId="30" fillId="17" borderId="0" xfId="0" applyFont="true" applyBorder="true" applyAlignment="true" applyProtection="true">
      <alignment horizontal="general" vertical="bottom" textRotation="0" wrapText="false" indent="0" shrinkToFit="false"/>
      <protection locked="false" hidden="false"/>
    </xf>
    <xf numFmtId="164" fontId="48" fillId="17" borderId="0" xfId="0" applyFont="true" applyBorder="true" applyAlignment="true" applyProtection="true">
      <alignment horizontal="left" vertical="bottom" textRotation="0" wrapText="false" indent="1" shrinkToFit="false"/>
      <protection locked="false" hidden="false"/>
    </xf>
    <xf numFmtId="164" fontId="37" fillId="17" borderId="0" xfId="0" applyFont="true" applyBorder="true" applyAlignment="true" applyProtection="true">
      <alignment horizontal="left" vertical="bottom" textRotation="0" wrapText="false" indent="2" shrinkToFit="false"/>
      <protection locked="false" hidden="false"/>
    </xf>
    <xf numFmtId="164" fontId="30" fillId="17" borderId="0" xfId="0" applyFont="true" applyBorder="true" applyAlignment="true" applyProtection="true">
      <alignment horizontal="left" vertical="bottom" textRotation="0" wrapText="false" indent="0" shrinkToFit="false"/>
      <protection locked="false" hidden="false"/>
    </xf>
    <xf numFmtId="164" fontId="0" fillId="17" borderId="0" xfId="0" applyFont="false" applyBorder="true" applyAlignment="true" applyProtection="true">
      <alignment horizontal="left" vertical="bottom" textRotation="0" wrapText="false" indent="2" shrinkToFit="false"/>
      <protection locked="fals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17" borderId="31" xfId="0" applyFont="true" applyBorder="true" applyAlignment="false" applyProtection="false">
      <alignment horizontal="general" vertical="bottom" textRotation="0" wrapText="false" indent="0" shrinkToFit="false"/>
      <protection locked="true" hidden="false"/>
    </xf>
    <xf numFmtId="164" fontId="4" fillId="17" borderId="6" xfId="0" applyFont="true" applyBorder="true" applyAlignment="false" applyProtection="false">
      <alignment horizontal="general" vertical="bottom" textRotation="0" wrapText="false" indent="0" shrinkToFit="false"/>
      <protection locked="true" hidden="false"/>
    </xf>
    <xf numFmtId="164" fontId="4" fillId="17" borderId="7" xfId="0" applyFont="true" applyBorder="true" applyAlignment="false" applyProtection="false">
      <alignment horizontal="general" vertical="bottom" textRotation="0" wrapText="false" indent="0" shrinkToFit="false"/>
      <protection locked="true" hidden="false"/>
    </xf>
    <xf numFmtId="164" fontId="14" fillId="17" borderId="32" xfId="0" applyFont="true" applyBorder="true" applyAlignment="false" applyProtection="false">
      <alignment horizontal="general" vertical="bottom" textRotation="0" wrapText="false" indent="0" shrinkToFit="false"/>
      <protection locked="true" hidden="false"/>
    </xf>
    <xf numFmtId="164" fontId="14" fillId="17" borderId="23" xfId="0" applyFont="true" applyBorder="true" applyAlignment="true" applyProtection="false">
      <alignment horizontal="center" vertical="bottom" textRotation="0" wrapText="false" indent="0" shrinkToFit="false"/>
      <protection locked="true" hidden="false"/>
    </xf>
    <xf numFmtId="164" fontId="14" fillId="17" borderId="33" xfId="0" applyFont="true" applyBorder="true" applyAlignment="true" applyProtection="false">
      <alignment horizontal="center" vertical="bottom" textRotation="0" wrapText="false" indent="0" shrinkToFit="false"/>
      <protection locked="true" hidden="false"/>
    </xf>
    <xf numFmtId="164" fontId="14" fillId="17" borderId="34" xfId="0" applyFont="true" applyBorder="true" applyAlignment="false" applyProtection="false">
      <alignment horizontal="general" vertical="bottom" textRotation="0" wrapText="false" indent="0" shrinkToFit="false"/>
      <protection locked="true" hidden="false"/>
    </xf>
    <xf numFmtId="191" fontId="49" fillId="17" borderId="0" xfId="0" applyFont="true" applyBorder="true" applyAlignment="true" applyProtection="false">
      <alignment horizontal="left" vertical="bottom" textRotation="0" wrapText="false" indent="0" shrinkToFit="false"/>
      <protection locked="true" hidden="false"/>
    </xf>
    <xf numFmtId="191" fontId="49" fillId="17" borderId="9" xfId="0" applyFont="true" applyBorder="true" applyAlignment="true" applyProtection="false">
      <alignment horizontal="left" vertical="bottom" textRotation="0" wrapText="false" indent="0" shrinkToFit="false"/>
      <protection locked="true" hidden="false"/>
    </xf>
    <xf numFmtId="191" fontId="49" fillId="17" borderId="0" xfId="0" applyFont="true" applyBorder="true" applyAlignment="false" applyProtection="false">
      <alignment horizontal="general" vertical="bottom" textRotation="0" wrapText="false" indent="0" shrinkToFit="false"/>
      <protection locked="true" hidden="false"/>
    </xf>
    <xf numFmtId="191" fontId="49" fillId="17" borderId="9" xfId="0" applyFont="true" applyBorder="true" applyAlignment="false" applyProtection="false">
      <alignment horizontal="general" vertical="bottom" textRotation="0" wrapText="false" indent="0" shrinkToFit="false"/>
      <protection locked="true" hidden="false"/>
    </xf>
    <xf numFmtId="164" fontId="4" fillId="17" borderId="35" xfId="0" applyFont="true" applyBorder="true" applyAlignment="false" applyProtection="false">
      <alignment horizontal="general" vertical="bottom" textRotation="0" wrapText="false" indent="0" shrinkToFit="false"/>
      <protection locked="true" hidden="false"/>
    </xf>
    <xf numFmtId="164" fontId="4" fillId="17" borderId="11" xfId="0" applyFont="true" applyBorder="true" applyAlignment="false" applyProtection="false">
      <alignment horizontal="general" vertical="bottom" textRotation="0" wrapText="false" indent="0" shrinkToFit="false"/>
      <protection locked="true" hidden="false"/>
    </xf>
    <xf numFmtId="164" fontId="4" fillId="17" borderId="12" xfId="0" applyFont="true" applyBorder="true" applyAlignment="false" applyProtection="false">
      <alignment horizontal="general" vertical="bottom" textRotation="0" wrapText="false" indent="0" shrinkToFit="false"/>
      <protection locked="true" hidden="false"/>
    </xf>
    <xf numFmtId="164" fontId="4" fillId="17" borderId="0" xfId="0" applyFont="true" applyBorder="false" applyAlignment="false" applyProtection="false">
      <alignment horizontal="general" vertical="bottom" textRotation="0" wrapText="false" indent="0" shrinkToFit="false"/>
      <protection locked="true" hidden="false"/>
    </xf>
    <xf numFmtId="164" fontId="14" fillId="17" borderId="0" xfId="0" applyFont="true" applyBorder="false" applyAlignment="false" applyProtection="false">
      <alignment horizontal="general" vertical="bottom" textRotation="0" wrapText="false" indent="0" shrinkToFit="false"/>
      <protection locked="true" hidden="false"/>
    </xf>
    <xf numFmtId="164" fontId="23" fillId="17" borderId="8" xfId="0" applyFont="true" applyBorder="true" applyAlignment="false" applyProtection="false">
      <alignment horizontal="general" vertical="bottom" textRotation="0" wrapText="false" indent="0" shrinkToFit="false"/>
      <protection locked="true" hidden="false"/>
    </xf>
    <xf numFmtId="164" fontId="24" fillId="17" borderId="0" xfId="0" applyFont="true" applyBorder="true" applyAlignment="true" applyProtection="false">
      <alignment horizontal="center" vertical="bottom" textRotation="0" wrapText="false" indent="0" shrinkToFit="false"/>
      <protection locked="true" hidden="false"/>
    </xf>
    <xf numFmtId="164" fontId="50" fillId="17" borderId="0" xfId="0" applyFont="true" applyBorder="true" applyAlignment="true" applyProtection="false">
      <alignment horizontal="center" vertical="bottom" textRotation="0" wrapText="false" indent="0" shrinkToFit="false"/>
      <protection locked="true" hidden="false"/>
    </xf>
    <xf numFmtId="164" fontId="23" fillId="17" borderId="0" xfId="0" applyFont="true" applyBorder="true" applyAlignment="false" applyProtection="false">
      <alignment horizontal="general" vertical="bottom" textRotation="0" wrapText="false" indent="0" shrinkToFit="false"/>
      <protection locked="true" hidden="false"/>
    </xf>
    <xf numFmtId="164" fontId="24" fillId="17" borderId="11" xfId="0" applyFont="true" applyBorder="true" applyAlignment="true" applyProtection="false">
      <alignment horizontal="center" vertical="bottom" textRotation="0" wrapText="false" indent="0" shrinkToFit="false"/>
      <protection locked="true" hidden="false"/>
    </xf>
    <xf numFmtId="164" fontId="23" fillId="17" borderId="9" xfId="0" applyFont="true" applyBorder="true" applyAlignment="false" applyProtection="false">
      <alignment horizontal="general" vertical="bottom" textRotation="0" wrapText="false" indent="0" shrinkToFit="false"/>
      <protection locked="true" hidden="false"/>
    </xf>
    <xf numFmtId="164" fontId="23" fillId="17" borderId="0" xfId="0" applyFont="true" applyBorder="false" applyAlignment="false" applyProtection="false">
      <alignment horizontal="general" vertical="bottom" textRotation="0" wrapText="false" indent="0" shrinkToFit="false"/>
      <protection locked="true" hidden="false"/>
    </xf>
    <xf numFmtId="164" fontId="51" fillId="13" borderId="4" xfId="0" applyFont="true" applyBorder="true" applyAlignment="true" applyProtection="false">
      <alignment horizontal="center" vertical="bottom" textRotation="0" wrapText="true" indent="0" shrinkToFit="false"/>
      <protection locked="true" hidden="false"/>
    </xf>
    <xf numFmtId="164" fontId="47" fillId="17" borderId="0" xfId="0" applyFont="true" applyBorder="true" applyAlignment="true" applyProtection="false">
      <alignment horizontal="center" vertical="bottom" textRotation="0" wrapText="true" indent="0" shrinkToFit="false"/>
      <protection locked="true" hidden="false"/>
    </xf>
    <xf numFmtId="164" fontId="47" fillId="17" borderId="0" xfId="0" applyFont="true" applyBorder="true" applyAlignment="true" applyProtection="false">
      <alignment horizontal="left" vertical="bottom" textRotation="0" wrapText="false" indent="0" shrinkToFit="false"/>
      <protection locked="true" hidden="false"/>
    </xf>
    <xf numFmtId="164" fontId="26" fillId="20" borderId="4" xfId="0" applyFont="true" applyBorder="true" applyAlignment="true" applyProtection="false">
      <alignment horizontal="center" vertical="bottom" textRotation="0" wrapText="true" indent="0" shrinkToFit="false"/>
      <protection locked="true" hidden="false"/>
    </xf>
    <xf numFmtId="164" fontId="26" fillId="17" borderId="4" xfId="0" applyFont="true" applyBorder="true" applyAlignment="true" applyProtection="false">
      <alignment horizontal="center" vertical="bottom" textRotation="0" wrapText="false" indent="0" shrinkToFit="false"/>
      <protection locked="true" hidden="false"/>
    </xf>
    <xf numFmtId="164" fontId="26" fillId="17" borderId="0" xfId="0" applyFont="true" applyBorder="true" applyAlignment="true" applyProtection="false">
      <alignment horizontal="center" vertical="bottom" textRotation="0" wrapText="false" indent="0" shrinkToFit="false"/>
      <protection locked="true" hidden="false"/>
    </xf>
    <xf numFmtId="164" fontId="0" fillId="17"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9" fillId="17" borderId="14" xfId="0" applyFont="true" applyBorder="true" applyAlignment="true" applyProtection="false">
      <alignment horizontal="center" vertical="bottom" textRotation="0" wrapText="false" indent="0" shrinkToFit="false"/>
      <protection locked="true" hidden="false"/>
    </xf>
    <xf numFmtId="164" fontId="27" fillId="17" borderId="9" xfId="0" applyFont="true" applyBorder="true" applyAlignment="true" applyProtection="false">
      <alignment horizontal="center" vertical="bottom" textRotation="0" wrapText="false" indent="0" shrinkToFit="false"/>
      <protection locked="true" hidden="false"/>
    </xf>
    <xf numFmtId="164" fontId="27" fillId="17" borderId="0" xfId="0" applyFont="true" applyBorder="false" applyAlignment="true" applyProtection="false">
      <alignment horizontal="center" vertical="bottom" textRotation="0" wrapText="false" indent="0" shrinkToFit="false"/>
      <protection locked="true" hidden="false"/>
    </xf>
    <xf numFmtId="164" fontId="0" fillId="17" borderId="8" xfId="0" applyFont="false" applyBorder="true" applyAlignment="true" applyProtection="false">
      <alignment horizontal="center" vertical="bottom" textRotation="0" wrapText="false" indent="0" shrinkToFit="false"/>
      <protection locked="true" hidden="false"/>
    </xf>
    <xf numFmtId="164" fontId="42" fillId="17" borderId="36" xfId="0" applyFont="true" applyBorder="true" applyAlignment="true" applyProtection="false">
      <alignment horizontal="center" vertical="bottom" textRotation="0" wrapText="false" indent="0" shrinkToFit="false"/>
      <protection locked="true" hidden="false"/>
    </xf>
    <xf numFmtId="164" fontId="42" fillId="17" borderId="0"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true" applyProtection="false">
      <alignment horizontal="center" vertical="bottom" textRotation="0" wrapText="false" indent="0" shrinkToFit="false"/>
      <protection locked="true" hidden="false"/>
    </xf>
    <xf numFmtId="164" fontId="0" fillId="17" borderId="27" xfId="0" applyFont="false" applyBorder="true" applyAlignment="true" applyProtection="false">
      <alignment horizontal="center" vertical="bottom" textRotation="0" wrapText="false" indent="0" shrinkToFit="false"/>
      <protection locked="true" hidden="false"/>
    </xf>
    <xf numFmtId="164" fontId="42" fillId="17" borderId="37" xfId="0" applyFont="true" applyBorder="true" applyAlignment="true" applyProtection="false">
      <alignment horizontal="center" vertical="bottom" textRotation="0" wrapText="false" indent="0" shrinkToFit="false"/>
      <protection locked="true" hidden="false"/>
    </xf>
    <xf numFmtId="164" fontId="42" fillId="17" borderId="13" xfId="0" applyFont="true" applyBorder="true" applyAlignment="true" applyProtection="false">
      <alignment horizontal="center" vertical="bottom" textRotation="0" wrapText="false" indent="0" shrinkToFit="false"/>
      <protection locked="true" hidden="false"/>
    </xf>
    <xf numFmtId="164" fontId="0" fillId="17" borderId="9" xfId="0" applyFont="false" applyBorder="true" applyAlignment="true" applyProtection="false">
      <alignment horizontal="center" vertical="bottom" textRotation="0" wrapText="false" indent="0" shrinkToFit="false"/>
      <protection locked="true" hidden="false"/>
    </xf>
    <xf numFmtId="164" fontId="0" fillId="17" borderId="0" xfId="0" applyFont="false" applyBorder="false" applyAlignment="true" applyProtection="false">
      <alignment horizontal="center" vertical="bottom" textRotation="0" wrapText="false" indent="0" shrinkToFit="false"/>
      <protection locked="true" hidden="false"/>
    </xf>
    <xf numFmtId="192" fontId="42" fillId="17" borderId="28" xfId="0" applyFont="true" applyBorder="true" applyAlignment="false" applyProtection="false">
      <alignment horizontal="general" vertical="bottom" textRotation="0" wrapText="false" indent="0" shrinkToFit="false"/>
      <protection locked="true" hidden="false"/>
    </xf>
    <xf numFmtId="192" fontId="43" fillId="17" borderId="28" xfId="0" applyFont="true" applyBorder="true" applyAlignment="false" applyProtection="false">
      <alignment horizontal="general" vertical="bottom" textRotation="0" wrapText="false" indent="0" shrinkToFit="false"/>
      <protection locked="true" hidden="false"/>
    </xf>
    <xf numFmtId="192" fontId="43" fillId="17" borderId="0" xfId="0" applyFont="true" applyBorder="true" applyAlignment="false" applyProtection="false">
      <alignment horizontal="general" vertical="bottom" textRotation="0" wrapText="false" indent="0" shrinkToFit="false"/>
      <protection locked="true" hidden="false"/>
    </xf>
    <xf numFmtId="164" fontId="48" fillId="17" borderId="0" xfId="0" applyFont="true" applyBorder="true" applyAlignment="true" applyProtection="false">
      <alignment horizontal="left" vertical="bottom" textRotation="0" wrapText="false" indent="0" shrinkToFit="false"/>
      <protection locked="true" hidden="false"/>
    </xf>
    <xf numFmtId="192" fontId="0" fillId="17" borderId="0" xfId="0" applyFont="false" applyBorder="true" applyAlignment="false" applyProtection="false">
      <alignment horizontal="general" vertical="bottom" textRotation="0" wrapText="false" indent="0" shrinkToFit="false"/>
      <protection locked="true" hidden="false"/>
    </xf>
    <xf numFmtId="192" fontId="27" fillId="17" borderId="28" xfId="0" applyFont="true" applyBorder="true" applyAlignment="false" applyProtection="false">
      <alignment horizontal="general" vertical="bottom" textRotation="0" wrapText="false" indent="0" shrinkToFit="false"/>
      <protection locked="true" hidden="false"/>
    </xf>
    <xf numFmtId="192" fontId="42" fillId="17" borderId="0" xfId="0" applyFont="true" applyBorder="true" applyAlignment="false" applyProtection="false">
      <alignment horizontal="general" vertical="bottom" textRotation="0" wrapText="false" indent="0" shrinkToFit="false"/>
      <protection locked="true" hidden="false"/>
    </xf>
    <xf numFmtId="192" fontId="42" fillId="17" borderId="30" xfId="0" applyFont="true" applyBorder="true" applyAlignment="false" applyProtection="false">
      <alignment horizontal="general" vertical="bottom" textRotation="0" wrapText="false" indent="0" shrinkToFit="false"/>
      <protection locked="true" hidden="false"/>
    </xf>
    <xf numFmtId="192" fontId="42" fillId="17" borderId="27" xfId="0" applyFont="true" applyBorder="true" applyAlignment="false" applyProtection="false">
      <alignment horizontal="general" vertical="bottom" textRotation="0" wrapText="false" indent="0" shrinkToFit="false"/>
      <protection locked="true" hidden="false"/>
    </xf>
    <xf numFmtId="164" fontId="42" fillId="17" borderId="21" xfId="0" applyFont="true" applyBorder="true" applyAlignment="true" applyProtection="false">
      <alignment horizontal="center" vertical="bottom" textRotation="0" wrapText="false" indent="0" shrinkToFit="false"/>
      <protection locked="true" hidden="false"/>
    </xf>
    <xf numFmtId="164" fontId="37" fillId="17" borderId="0" xfId="0" applyFont="true" applyBorder="true" applyAlignment="true" applyProtection="false">
      <alignment horizontal="left" vertical="bottom" textRotation="0" wrapText="false" indent="0" shrinkToFit="false"/>
      <protection locked="true" hidden="false"/>
    </xf>
    <xf numFmtId="192" fontId="43" fillId="17" borderId="27" xfId="0" applyFont="true" applyBorder="true" applyAlignment="false" applyProtection="false">
      <alignment horizontal="general" vertical="bottom" textRotation="0" wrapText="false" indent="0" shrinkToFit="false"/>
      <protection locked="true" hidden="false"/>
    </xf>
    <xf numFmtId="192" fontId="52" fillId="17" borderId="30" xfId="0" applyFont="true" applyBorder="true" applyAlignment="true" applyProtection="false">
      <alignment horizontal="left" vertical="bottom" textRotation="0" wrapText="false" indent="1" shrinkToFit="false"/>
      <protection locked="true" hidden="false"/>
    </xf>
    <xf numFmtId="164" fontId="27" fillId="17" borderId="8" xfId="0" applyFont="true" applyBorder="true" applyAlignment="false" applyProtection="false">
      <alignment horizontal="general" vertical="bottom" textRotation="0" wrapText="false" indent="0" shrinkToFit="false"/>
      <protection locked="true" hidden="false"/>
    </xf>
    <xf numFmtId="195" fontId="43" fillId="17" borderId="0" xfId="0" applyFont="true" applyBorder="true" applyAlignment="false" applyProtection="false">
      <alignment horizontal="general" vertical="bottom" textRotation="0" wrapText="false" indent="0" shrinkToFit="false"/>
      <protection locked="true" hidden="false"/>
    </xf>
    <xf numFmtId="164" fontId="53" fillId="17" borderId="0" xfId="0" applyFont="true" applyBorder="true" applyAlignment="true" applyProtection="false">
      <alignment horizontal="left" vertical="bottom" textRotation="0" wrapText="false" indent="0" shrinkToFit="false"/>
      <protection locked="true" hidden="false"/>
    </xf>
    <xf numFmtId="192" fontId="27" fillId="17" borderId="0" xfId="0" applyFont="true" applyBorder="true" applyAlignment="false" applyProtection="false">
      <alignment horizontal="general" vertical="bottom" textRotation="0" wrapText="false" indent="0" shrinkToFit="false"/>
      <protection locked="true" hidden="false"/>
    </xf>
    <xf numFmtId="192" fontId="27" fillId="17" borderId="27" xfId="0" applyFont="true" applyBorder="true" applyAlignment="false" applyProtection="false">
      <alignment horizontal="general" vertical="bottom" textRotation="0" wrapText="false" indent="0" shrinkToFit="false"/>
      <protection locked="true" hidden="false"/>
    </xf>
    <xf numFmtId="164" fontId="27" fillId="17" borderId="9" xfId="0" applyFont="true" applyBorder="true" applyAlignment="false" applyProtection="false">
      <alignment horizontal="general" vertical="bottom" textRotation="0" wrapText="false" indent="0" shrinkToFit="false"/>
      <protection locked="true" hidden="false"/>
    </xf>
    <xf numFmtId="164" fontId="27" fillId="17" borderId="0" xfId="0" applyFont="true" applyBorder="false" applyAlignment="false" applyProtection="false">
      <alignment horizontal="general" vertical="bottom" textRotation="0" wrapText="false" indent="0" shrinkToFit="false"/>
      <protection locked="true" hidden="false"/>
    </xf>
    <xf numFmtId="192" fontId="27" fillId="17" borderId="0" xfId="0" applyFont="true" applyBorder="false" applyAlignment="false" applyProtection="false">
      <alignment horizontal="general" vertical="bottom" textRotation="0" wrapText="false" indent="0" shrinkToFit="false"/>
      <protection locked="true" hidden="false"/>
    </xf>
    <xf numFmtId="164" fontId="52" fillId="17" borderId="0" xfId="0" applyFont="true" applyBorder="true" applyAlignment="true" applyProtection="false">
      <alignment horizontal="left" vertical="bottom" textRotation="0" wrapText="false" indent="0" shrinkToFit="false"/>
      <protection locked="true" hidden="false"/>
    </xf>
    <xf numFmtId="172" fontId="52" fillId="17" borderId="30" xfId="0" applyFont="true" applyBorder="true" applyAlignment="true" applyProtection="false">
      <alignment horizontal="left" vertical="bottom" textRotation="0" wrapText="false" indent="1" shrinkToFit="false"/>
      <protection locked="true" hidden="false"/>
    </xf>
    <xf numFmtId="192" fontId="53" fillId="17" borderId="30" xfId="0" applyFont="true" applyBorder="true" applyAlignment="true" applyProtection="false">
      <alignment horizontal="left" vertical="bottom" textRotation="0" wrapText="false" indent="1" shrinkToFit="false"/>
      <protection locked="true" hidden="false"/>
    </xf>
    <xf numFmtId="164" fontId="27" fillId="17" borderId="0" xfId="0" applyFont="true" applyBorder="false" applyAlignment="true" applyProtection="false">
      <alignment horizontal="left" vertical="bottom" textRotation="0" wrapText="false" indent="0" shrinkToFit="false"/>
      <protection locked="true" hidden="false"/>
    </xf>
    <xf numFmtId="192" fontId="31" fillId="17" borderId="27" xfId="0" applyFont="true" applyBorder="true" applyAlignment="false" applyProtection="false">
      <alignment horizontal="general" vertical="bottom" textRotation="0" wrapText="false" indent="0" shrinkToFit="false"/>
      <protection locked="true" hidden="false"/>
    </xf>
    <xf numFmtId="192" fontId="0" fillId="17" borderId="0" xfId="0" applyFont="false" applyBorder="false" applyAlignment="false" applyProtection="false">
      <alignment horizontal="general" vertical="bottom" textRotation="0" wrapText="false" indent="0" shrinkToFit="false"/>
      <protection locked="true" hidden="false"/>
    </xf>
    <xf numFmtId="192" fontId="0" fillId="17" borderId="27" xfId="0" applyFont="false" applyBorder="true" applyAlignment="false" applyProtection="false">
      <alignment horizontal="general" vertical="bottom" textRotation="0" wrapText="false" indent="0" shrinkToFit="false"/>
      <protection locked="true" hidden="false"/>
    </xf>
    <xf numFmtId="192" fontId="42" fillId="17" borderId="27" xfId="0" applyFont="true" applyBorder="true" applyAlignment="true" applyProtection="false">
      <alignment horizontal="right" vertical="bottom" textRotation="0" wrapText="false" indent="0" shrinkToFit="false"/>
      <protection locked="true" hidden="false"/>
    </xf>
    <xf numFmtId="192" fontId="42" fillId="17" borderId="0" xfId="0" applyFont="true" applyBorder="true" applyAlignment="true" applyProtection="false">
      <alignment horizontal="right" vertical="bottom" textRotation="0" wrapText="false" indent="0" shrinkToFit="false"/>
      <protection locked="true" hidden="false"/>
    </xf>
    <xf numFmtId="192" fontId="0" fillId="17" borderId="0" xfId="0" applyFont="false" applyBorder="true" applyAlignment="true" applyProtection="false">
      <alignment horizontal="right" vertical="bottom" textRotation="0" wrapText="false" indent="0" shrinkToFit="false"/>
      <protection locked="true" hidden="false"/>
    </xf>
    <xf numFmtId="164" fontId="54" fillId="17" borderId="0" xfId="0" applyFont="true" applyBorder="true" applyAlignment="true" applyProtection="false">
      <alignment horizontal="left" vertical="bottom" textRotation="0" wrapText="false" indent="0" shrinkToFit="false"/>
      <protection locked="true" hidden="false"/>
    </xf>
    <xf numFmtId="192" fontId="0" fillId="17" borderId="28" xfId="0" applyFont="false" applyBorder="true" applyAlignment="false" applyProtection="false">
      <alignment horizontal="general" vertical="bottom" textRotation="0" wrapText="false" indent="0" shrinkToFit="false"/>
      <protection locked="true" hidden="false"/>
    </xf>
    <xf numFmtId="196" fontId="48" fillId="17" borderId="8" xfId="0" applyFont="true" applyBorder="true" applyAlignment="false" applyProtection="false">
      <alignment horizontal="general" vertical="bottom" textRotation="0" wrapText="false" indent="0" shrinkToFit="false"/>
      <protection locked="true" hidden="false"/>
    </xf>
    <xf numFmtId="192" fontId="48" fillId="17" borderId="0" xfId="0" applyFont="true" applyBorder="true" applyAlignment="false" applyProtection="false">
      <alignment horizontal="general" vertical="bottom" textRotation="0" wrapText="false" indent="0" shrinkToFit="false"/>
      <protection locked="true" hidden="false"/>
    </xf>
    <xf numFmtId="196" fontId="48" fillId="17" borderId="9" xfId="0" applyFont="true" applyBorder="true" applyAlignment="false" applyProtection="false">
      <alignment horizontal="general" vertical="bottom" textRotation="0" wrapText="false" indent="0" shrinkToFit="false"/>
      <protection locked="true" hidden="false"/>
    </xf>
    <xf numFmtId="196" fontId="48" fillId="17" borderId="0" xfId="0" applyFont="true" applyBorder="false" applyAlignment="false" applyProtection="false">
      <alignment horizontal="general" vertical="bottom" textRotation="0" wrapText="false" indent="0" shrinkToFit="false"/>
      <protection locked="true" hidden="false"/>
    </xf>
    <xf numFmtId="192" fontId="48" fillId="17" borderId="0" xfId="0" applyFont="true" applyBorder="false" applyAlignment="false" applyProtection="false">
      <alignment horizontal="general" vertical="bottom" textRotation="0" wrapText="false" indent="0" shrinkToFit="false"/>
      <protection locked="true" hidden="false"/>
    </xf>
    <xf numFmtId="192" fontId="53" fillId="17" borderId="27" xfId="0" applyFont="true" applyBorder="true" applyAlignment="false" applyProtection="false">
      <alignment horizontal="general" vertical="bottom" textRotation="0" wrapText="false" indent="0" shrinkToFit="false"/>
      <protection locked="true" hidden="false"/>
    </xf>
    <xf numFmtId="192" fontId="53" fillId="17" borderId="0" xfId="0" applyFont="true" applyBorder="true" applyAlignment="false" applyProtection="false">
      <alignment horizontal="general" vertical="bottom" textRotation="0" wrapText="false" indent="0" shrinkToFit="false"/>
      <protection locked="true" hidden="false"/>
    </xf>
    <xf numFmtId="196" fontId="53" fillId="17" borderId="0" xfId="0" applyFont="true" applyBorder="true" applyAlignment="true" applyProtection="false">
      <alignment horizontal="left" vertical="bottom" textRotation="0" wrapText="false" indent="0" shrinkToFit="false"/>
      <protection locked="true" hidden="false"/>
    </xf>
    <xf numFmtId="192" fontId="48" fillId="17" borderId="27" xfId="0" applyFont="true" applyBorder="true" applyAlignment="false" applyProtection="false">
      <alignment horizontal="general" vertical="bottom" textRotation="0" wrapText="false" indent="0" shrinkToFit="false"/>
      <protection locked="true" hidden="false"/>
    </xf>
    <xf numFmtId="196" fontId="42" fillId="17" borderId="0" xfId="0" applyFont="true" applyBorder="true" applyAlignment="true" applyProtection="false">
      <alignment horizontal="left" vertical="bottom" textRotation="0" wrapText="false" indent="0" shrinkToFit="false"/>
      <protection locked="true" hidden="false"/>
    </xf>
    <xf numFmtId="192" fontId="52" fillId="17" borderId="27" xfId="0" applyFont="true" applyBorder="true" applyAlignment="false" applyProtection="false">
      <alignment horizontal="general" vertical="bottom" textRotation="0" wrapText="false" indent="0" shrinkToFit="false"/>
      <protection locked="true" hidden="false"/>
    </xf>
    <xf numFmtId="192" fontId="52" fillId="17" borderId="0" xfId="0" applyFont="true" applyBorder="true" applyAlignment="false" applyProtection="false">
      <alignment horizontal="general" vertical="bottom" textRotation="0" wrapText="false" indent="0" shrinkToFit="false"/>
      <protection locked="true" hidden="false"/>
    </xf>
    <xf numFmtId="192" fontId="52" fillId="17" borderId="28" xfId="0" applyFont="true" applyBorder="true" applyAlignment="false" applyProtection="false">
      <alignment horizontal="general" vertical="bottom" textRotation="0" wrapText="false" indent="0" shrinkToFit="false"/>
      <protection locked="true" hidden="false"/>
    </xf>
    <xf numFmtId="192" fontId="53" fillId="17" borderId="1" xfId="0" applyFont="true" applyBorder="true" applyAlignment="false" applyProtection="false">
      <alignment horizontal="general" vertical="bottom" textRotation="0" wrapText="false" indent="0" shrinkToFit="false"/>
      <protection locked="true" hidden="false"/>
    </xf>
    <xf numFmtId="192" fontId="53" fillId="17" borderId="38" xfId="0" applyFont="true" applyBorder="true" applyAlignment="false" applyProtection="false">
      <alignment horizontal="general" vertical="bottom" textRotation="0" wrapText="false" indent="0" shrinkToFit="false"/>
      <protection locked="true" hidden="false"/>
    </xf>
    <xf numFmtId="192" fontId="37" fillId="17" borderId="30" xfId="0" applyFont="true" applyBorder="true" applyAlignment="true" applyProtection="false">
      <alignment horizontal="left" vertical="bottom" textRotation="0" wrapText="false" indent="1" shrinkToFit="false"/>
      <protection locked="true" hidden="false"/>
    </xf>
    <xf numFmtId="192" fontId="27" fillId="17" borderId="39" xfId="0" applyFont="true" applyBorder="true" applyAlignment="false" applyProtection="false">
      <alignment horizontal="general" vertical="bottom" textRotation="0" wrapText="false" indent="0" shrinkToFit="false"/>
      <protection locked="true" hidden="false"/>
    </xf>
    <xf numFmtId="192" fontId="27" fillId="0" borderId="39" xfId="0" applyFont="true" applyBorder="true" applyAlignment="false" applyProtection="false">
      <alignment horizontal="general" vertical="bottom" textRotation="0" wrapText="false" indent="0" shrinkToFit="false"/>
      <protection locked="true" hidden="false"/>
    </xf>
    <xf numFmtId="192" fontId="37" fillId="17" borderId="14" xfId="0" applyFont="true" applyBorder="true" applyAlignment="true" applyProtection="false">
      <alignment horizontal="left" vertical="bottom" textRotation="0" wrapText="false" indent="1" shrinkToFit="false"/>
      <protection locked="true" hidden="false"/>
    </xf>
    <xf numFmtId="164" fontId="27" fillId="17" borderId="11" xfId="0" applyFont="true" applyBorder="true" applyAlignment="false" applyProtection="false">
      <alignment horizontal="general" vertical="bottom" textRotation="0" wrapText="false" indent="0" shrinkToFit="false"/>
      <protection locked="true" hidden="false"/>
    </xf>
    <xf numFmtId="192" fontId="27" fillId="17" borderId="11" xfId="0" applyFont="true" applyBorder="true" applyAlignment="true" applyProtection="false">
      <alignment horizontal="center" vertical="bottom" textRotation="0" wrapText="false" indent="0" shrinkToFit="false"/>
      <protection locked="true" hidden="false"/>
    </xf>
    <xf numFmtId="164" fontId="27" fillId="17" borderId="11" xfId="0" applyFont="true" applyBorder="true" applyAlignment="true" applyProtection="false">
      <alignment horizontal="center" vertical="bottom" textRotation="0" wrapText="false" indent="0" shrinkToFit="false"/>
      <protection locked="true" hidden="false"/>
    </xf>
    <xf numFmtId="197" fontId="0" fillId="17"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18" borderId="0" xfId="0" applyFont="false" applyBorder="false" applyAlignment="false" applyProtection="false">
      <alignment horizontal="general" vertical="bottom" textRotation="0" wrapText="false" indent="0" shrinkToFit="false"/>
      <protection locked="true" hidden="false"/>
    </xf>
    <xf numFmtId="164" fontId="0" fillId="18"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98" fontId="0" fillId="17" borderId="6" xfId="0" applyFont="false" applyBorder="true" applyAlignment="false" applyProtection="false">
      <alignment horizontal="general" vertical="bottom" textRotation="0" wrapText="false" indent="0" shrinkToFit="false"/>
      <protection locked="true" hidden="false"/>
    </xf>
    <xf numFmtId="195" fontId="0" fillId="17" borderId="6" xfId="0" applyFont="false" applyBorder="true" applyAlignment="false" applyProtection="false">
      <alignment horizontal="general" vertical="bottom" textRotation="0" wrapText="false" indent="0" shrinkToFit="false"/>
      <protection locked="true" hidden="false"/>
    </xf>
    <xf numFmtId="198" fontId="0" fillId="17" borderId="0" xfId="0" applyFont="false" applyBorder="true" applyAlignment="false" applyProtection="false">
      <alignment horizontal="general" vertical="bottom" textRotation="0" wrapText="false" indent="0" shrinkToFit="false"/>
      <protection locked="true" hidden="false"/>
    </xf>
    <xf numFmtId="195" fontId="0" fillId="17" borderId="0" xfId="0" applyFont="false" applyBorder="true" applyAlignment="false" applyProtection="false">
      <alignment horizontal="general" vertical="bottom" textRotation="0" wrapText="false" indent="0" shrinkToFit="false"/>
      <protection locked="true" hidden="false"/>
    </xf>
    <xf numFmtId="164" fontId="0" fillId="17" borderId="23"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27" fillId="0" borderId="2" xfId="0" applyFont="true" applyBorder="true" applyAlignment="true" applyProtection="false">
      <alignment horizontal="center" vertical="bottom" textRotation="0" wrapText="true" indent="0" shrinkToFit="false"/>
      <protection locked="true" hidden="false"/>
    </xf>
    <xf numFmtId="164" fontId="27" fillId="0" borderId="2" xfId="0" applyFont="true" applyBorder="true" applyAlignment="true" applyProtection="false">
      <alignment horizontal="center" vertical="bottom" textRotation="0" wrapText="false" indent="0" shrinkToFit="false"/>
      <protection locked="true" hidden="false"/>
    </xf>
    <xf numFmtId="164" fontId="27" fillId="0" borderId="2" xfId="0" applyFont="true" applyBorder="true" applyAlignment="true" applyProtection="false">
      <alignment horizontal="left" vertical="bottom" textRotation="0" wrapText="false" indent="0" shrinkToFit="false"/>
      <protection locked="true" hidden="false"/>
    </xf>
    <xf numFmtId="172" fontId="27" fillId="0" borderId="19" xfId="0" applyFont="true" applyBorder="true" applyAlignment="true" applyProtection="false">
      <alignment horizontal="center" vertical="bottom" textRotation="0" wrapText="true" indent="0" shrinkToFit="false"/>
      <protection locked="true" hidden="false"/>
    </xf>
    <xf numFmtId="172" fontId="27" fillId="0" borderId="0" xfId="0" applyFont="true" applyBorder="true" applyAlignment="true" applyProtection="false">
      <alignment horizontal="center" vertical="bottom" textRotation="0" wrapText="true" indent="0" shrinkToFit="false"/>
      <protection locked="true" hidden="false"/>
    </xf>
    <xf numFmtId="172" fontId="27" fillId="18" borderId="1" xfId="0" applyFont="true" applyBorder="true" applyAlignment="true" applyProtection="false">
      <alignment horizontal="center" vertical="bottom" textRotation="0" wrapText="true" indent="0" shrinkToFit="false"/>
      <protection locked="true" hidden="false"/>
    </xf>
    <xf numFmtId="172" fontId="27" fillId="0" borderId="0" xfId="0" applyFont="true" applyBorder="true" applyAlignment="true" applyProtection="false">
      <alignment horizontal="right" vertical="bottom" textRotation="0" wrapText="true" indent="0" shrinkToFit="false"/>
      <protection locked="true" hidden="false"/>
    </xf>
    <xf numFmtId="172" fontId="29" fillId="13" borderId="28" xfId="0" applyFont="true" applyBorder="true" applyAlignment="true" applyProtection="false">
      <alignment horizontal="center" vertical="bottom" textRotation="0" wrapText="false" indent="0" shrinkToFit="false"/>
      <protection locked="true" hidden="false"/>
    </xf>
    <xf numFmtId="172" fontId="29" fillId="15" borderId="1" xfId="0" applyFont="true" applyBorder="true" applyAlignment="true" applyProtection="false">
      <alignment horizontal="right" vertical="bottom" textRotation="0" wrapText="true" indent="0" shrinkToFit="false"/>
      <protection locked="true" hidden="false"/>
    </xf>
    <xf numFmtId="172" fontId="29" fillId="0" borderId="1" xfId="0" applyFont="true" applyBorder="true" applyAlignment="true" applyProtection="false">
      <alignment horizontal="right" vertical="bottom" textRotation="0" wrapText="true" indent="0" shrinkToFit="false"/>
      <protection locked="true" hidden="false"/>
    </xf>
    <xf numFmtId="164" fontId="0" fillId="0" borderId="9" xfId="0" applyFont="false" applyBorder="true" applyAlignment="true" applyProtection="false">
      <alignment horizontal="right" vertical="bottom" textRotation="0" wrapText="false" indent="0" shrinkToFit="false"/>
      <protection locked="true" hidden="false"/>
    </xf>
    <xf numFmtId="164" fontId="0" fillId="0" borderId="20" xfId="0" applyFont="false" applyBorder="true" applyAlignment="true" applyProtection="false">
      <alignment horizontal="center" vertical="bottom" textRotation="0" wrapText="false" indent="0" shrinkToFit="false"/>
      <protection locked="true" hidden="false"/>
    </xf>
    <xf numFmtId="199"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99" fontId="0" fillId="0" borderId="0" xfId="0" applyFont="true" applyBorder="true" applyAlignment="true" applyProtection="false">
      <alignment horizontal="left" vertical="bottom" textRotation="0" wrapText="false" indent="0" shrinkToFit="false"/>
      <protection locked="true" hidden="false"/>
    </xf>
    <xf numFmtId="199" fontId="0" fillId="0" borderId="21" xfId="0" applyFont="false" applyBorder="true" applyAlignment="true" applyProtection="false">
      <alignment horizontal="right" vertical="bottom" textRotation="0" wrapText="false" indent="0" shrinkToFit="false"/>
      <protection locked="true" hidden="false"/>
    </xf>
    <xf numFmtId="199" fontId="0" fillId="0" borderId="0" xfId="0" applyFont="false" applyBorder="true" applyAlignment="true" applyProtection="false">
      <alignment horizontal="right" vertical="bottom" textRotation="0" wrapText="false" indent="0" shrinkToFit="false"/>
      <protection locked="true" hidden="false"/>
    </xf>
    <xf numFmtId="199" fontId="0" fillId="18" borderId="27" xfId="0" applyFont="false" applyBorder="true" applyAlignment="true" applyProtection="false">
      <alignment horizontal="right" vertical="bottom" textRotation="0" wrapText="false" indent="0" shrinkToFit="false"/>
      <protection locked="true" hidden="false"/>
    </xf>
    <xf numFmtId="199" fontId="0" fillId="13" borderId="27" xfId="0" applyFont="false" applyBorder="true" applyAlignment="true" applyProtection="false">
      <alignment horizontal="right" vertical="bottom" textRotation="0" wrapText="false" indent="0" shrinkToFit="false"/>
      <protection locked="true" hidden="false"/>
    </xf>
    <xf numFmtId="199" fontId="0" fillId="15" borderId="27" xfId="0" applyFont="false" applyBorder="true" applyAlignment="true" applyProtection="false">
      <alignment horizontal="right" vertical="bottom" textRotation="0" wrapText="false" indent="0" shrinkToFit="false"/>
      <protection locked="true" hidden="false"/>
    </xf>
    <xf numFmtId="199" fontId="0" fillId="0" borderId="27" xfId="0" applyFont="false" applyBorder="true" applyAlignment="true" applyProtection="false">
      <alignment horizontal="right" vertical="bottom" textRotation="0" wrapText="false" indent="0" shrinkToFit="false"/>
      <protection locked="true" hidden="false"/>
    </xf>
    <xf numFmtId="199" fontId="0" fillId="0" borderId="0" xfId="0" applyFont="false" applyBorder="false" applyAlignment="true" applyProtection="false">
      <alignment horizontal="right" vertical="bottom" textRotation="0" wrapText="false" indent="0" shrinkToFit="false"/>
      <protection locked="true" hidden="false"/>
    </xf>
    <xf numFmtId="164" fontId="0" fillId="13" borderId="27"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27" xfId="0" applyFont="false" applyBorder="true" applyAlignment="true" applyProtection="false">
      <alignment horizontal="right" vertical="bottom" textRotation="0" wrapText="false" indent="0" shrinkToFit="false"/>
      <protection locked="true" hidden="false"/>
    </xf>
    <xf numFmtId="199" fontId="0" fillId="0" borderId="0" xfId="0" applyFont="false" applyBorder="fals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29" fillId="0" borderId="8" xfId="0" applyFont="true" applyBorder="true" applyAlignment="false" applyProtection="false">
      <alignment horizontal="general" vertical="bottom" textRotation="0" wrapText="false" indent="0" shrinkToFit="false"/>
      <protection locked="true" hidden="false"/>
    </xf>
    <xf numFmtId="164" fontId="29" fillId="0" borderId="22" xfId="0" applyFont="true" applyBorder="true" applyAlignment="false" applyProtection="false">
      <alignment horizontal="general" vertical="bottom" textRotation="0" wrapText="false" indent="0" shrinkToFit="false"/>
      <protection locked="true" hidden="false"/>
    </xf>
    <xf numFmtId="164" fontId="29" fillId="0" borderId="23" xfId="0" applyFont="true" applyBorder="true" applyAlignment="false" applyProtection="false">
      <alignment horizontal="general" vertical="bottom" textRotation="0" wrapText="false" indent="0" shrinkToFit="false"/>
      <protection locked="true" hidden="false"/>
    </xf>
    <xf numFmtId="199" fontId="29" fillId="0" borderId="23" xfId="0" applyFont="true" applyBorder="true" applyAlignment="false" applyProtection="false">
      <alignment horizontal="general" vertical="bottom" textRotation="0" wrapText="false" indent="0" shrinkToFit="false"/>
      <protection locked="true" hidden="false"/>
    </xf>
    <xf numFmtId="164" fontId="29" fillId="0" borderId="23" xfId="0" applyFont="true" applyBorder="true" applyAlignment="true" applyProtection="false">
      <alignment horizontal="left" vertical="bottom" textRotation="0" wrapText="false" indent="0" shrinkToFit="false"/>
      <protection locked="true" hidden="false"/>
    </xf>
    <xf numFmtId="199" fontId="29" fillId="0" borderId="24" xfId="0" applyFont="true" applyBorder="true" applyAlignment="true" applyProtection="false">
      <alignment horizontal="right" vertical="bottom" textRotation="0" wrapText="false" indent="0" shrinkToFit="false"/>
      <protection locked="true" hidden="false"/>
    </xf>
    <xf numFmtId="199" fontId="29" fillId="0" borderId="0" xfId="0" applyFont="true" applyBorder="true" applyAlignment="true" applyProtection="false">
      <alignment horizontal="right" vertical="bottom" textRotation="0" wrapText="false" indent="0" shrinkToFit="false"/>
      <protection locked="true" hidden="false"/>
    </xf>
    <xf numFmtId="199" fontId="27" fillId="18" borderId="1" xfId="0" applyFont="true" applyBorder="true" applyAlignment="false" applyProtection="false">
      <alignment horizontal="general" vertical="bottom" textRotation="0" wrapText="false" indent="0" shrinkToFit="false"/>
      <protection locked="true" hidden="false"/>
    </xf>
    <xf numFmtId="199" fontId="29" fillId="0" borderId="0" xfId="0" applyFont="true" applyBorder="true" applyAlignment="false" applyProtection="false">
      <alignment horizontal="general" vertical="bottom" textRotation="0" wrapText="false" indent="0" shrinkToFit="false"/>
      <protection locked="true" hidden="false"/>
    </xf>
    <xf numFmtId="199" fontId="27" fillId="13" borderId="1" xfId="0" applyFont="true" applyBorder="true" applyAlignment="false" applyProtection="false">
      <alignment horizontal="general" vertical="bottom" textRotation="0" wrapText="false" indent="0" shrinkToFit="false"/>
      <protection locked="true" hidden="false"/>
    </xf>
    <xf numFmtId="199" fontId="27" fillId="15" borderId="1" xfId="0" applyFont="true" applyBorder="true" applyAlignment="false" applyProtection="false">
      <alignment horizontal="general" vertical="bottom" textRotation="0" wrapText="false" indent="0" shrinkToFit="false"/>
      <protection locked="true" hidden="false"/>
    </xf>
    <xf numFmtId="199" fontId="27" fillId="0" borderId="1" xfId="0" applyFont="true" applyBorder="true" applyAlignment="false" applyProtection="false">
      <alignment horizontal="general" vertical="bottom" textRotation="0" wrapText="false" indent="0" shrinkToFit="false"/>
      <protection locked="true" hidden="false"/>
    </xf>
    <xf numFmtId="164" fontId="29" fillId="0" borderId="9"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99" fontId="29" fillId="0" borderId="0"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99" fontId="27" fillId="0" borderId="0" xfId="0" applyFont="true" applyBorder="true" applyAlignment="true" applyProtection="false">
      <alignment horizontal="right" vertical="bottom" textRotation="0" wrapText="false" indent="0" shrinkToFit="false"/>
      <protection locked="true" hidden="false"/>
    </xf>
    <xf numFmtId="199" fontId="27" fillId="0" borderId="0" xfId="0" applyFont="true" applyBorder="false" applyAlignment="true" applyProtection="false">
      <alignment horizontal="right" vertical="bottom" textRotation="0" wrapText="false" indent="0" shrinkToFit="false"/>
      <protection locked="true" hidden="false"/>
    </xf>
    <xf numFmtId="195" fontId="27" fillId="0" borderId="0" xfId="0" applyFont="true" applyBorder="true" applyAlignment="true" applyProtection="false">
      <alignment horizontal="right" vertical="bottom" textRotation="0" wrapText="false" indent="0" shrinkToFit="false"/>
      <protection locked="true" hidden="false"/>
    </xf>
    <xf numFmtId="164" fontId="27" fillId="0" borderId="1" xfId="0" applyFont="true" applyBorder="true" applyAlignment="true" applyProtection="false">
      <alignment horizontal="center" vertical="bottom" textRotation="0" wrapText="false" indent="0" shrinkToFit="false"/>
      <protection locked="true" hidden="false"/>
    </xf>
    <xf numFmtId="164" fontId="27" fillId="0" borderId="23"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29" fillId="18" borderId="40" xfId="0" applyFont="true" applyBorder="true" applyAlignment="true" applyProtection="false">
      <alignment horizontal="center" vertical="bottom" textRotation="0" wrapText="true" indent="0" shrinkToFit="false"/>
      <protection locked="true" hidden="false"/>
    </xf>
    <xf numFmtId="164" fontId="29" fillId="18" borderId="1" xfId="0" applyFont="true" applyBorder="true" applyAlignment="true" applyProtection="false">
      <alignment horizontal="center" vertical="bottom" textRotation="0" wrapText="tru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true" indent="0" shrinkToFit="false"/>
      <protection locked="true" hidden="false"/>
    </xf>
    <xf numFmtId="172" fontId="29" fillId="18" borderId="40" xfId="0" applyFont="true" applyBorder="true" applyAlignment="true" applyProtection="false">
      <alignment horizontal="center" vertical="bottom" textRotation="0" wrapText="true" indent="0" shrinkToFit="false"/>
      <protection locked="true" hidden="false"/>
    </xf>
    <xf numFmtId="172" fontId="29" fillId="18" borderId="1" xfId="0" applyFont="true" applyBorder="true" applyAlignment="true" applyProtection="false">
      <alignment horizontal="center" vertical="bottom" textRotation="0" wrapText="true" indent="0" shrinkToFit="false"/>
      <protection locked="true" hidden="false"/>
    </xf>
    <xf numFmtId="172" fontId="55" fillId="0" borderId="0" xfId="0" applyFont="true" applyBorder="true" applyAlignment="true" applyProtection="false">
      <alignment horizontal="right" vertical="bottom" textRotation="0" wrapText="true" indent="0" shrinkToFit="false"/>
      <protection locked="true" hidden="false"/>
    </xf>
    <xf numFmtId="172" fontId="29" fillId="13" borderId="1" xfId="0" applyFont="true" applyBorder="true" applyAlignment="true" applyProtection="false">
      <alignment horizontal="center" vertical="bottom" textRotation="0" wrapText="false" indent="0" shrinkToFit="false"/>
      <protection locked="true" hidden="false"/>
    </xf>
    <xf numFmtId="172" fontId="29" fillId="0" borderId="0" xfId="0" applyFont="true" applyBorder="true" applyAlignment="true" applyProtection="false">
      <alignment horizontal="center" vertical="bottom" textRotation="0" wrapText="false" indent="0" shrinkToFit="false"/>
      <protection locked="true" hidden="false"/>
    </xf>
    <xf numFmtId="172" fontId="29" fillId="15" borderId="40" xfId="0" applyFont="true" applyBorder="true" applyAlignment="true" applyProtection="false">
      <alignment horizontal="center" vertical="bottom" textRotation="0" wrapText="false" indent="0" shrinkToFit="false"/>
      <protection locked="true" hidden="false"/>
    </xf>
    <xf numFmtId="172" fontId="29" fillId="0" borderId="1" xfId="0" applyFont="true" applyBorder="true" applyAlignment="true" applyProtection="false">
      <alignment horizontal="center" vertical="bottom" textRotation="0" wrapText="false" indent="0" shrinkToFit="false"/>
      <protection locked="true" hidden="false"/>
    </xf>
    <xf numFmtId="172" fontId="29" fillId="0" borderId="26" xfId="0" applyFont="true" applyBorder="true" applyAlignment="true" applyProtection="false">
      <alignment horizontal="center" vertical="bottom" textRotation="0" wrapText="false" indent="0" shrinkToFit="false"/>
      <protection locked="true" hidden="false"/>
    </xf>
    <xf numFmtId="164" fontId="29" fillId="0" borderId="9" xfId="0" applyFont="true" applyBorder="true" applyAlignment="true" applyProtection="false">
      <alignment horizontal="left" vertical="bottom" textRotation="0" wrapText="false" indent="0" shrinkToFit="false"/>
      <protection locked="true" hidden="false"/>
    </xf>
    <xf numFmtId="164" fontId="27" fillId="18" borderId="20" xfId="0" applyFont="true" applyBorder="true" applyAlignment="true" applyProtection="false">
      <alignment horizontal="center" vertical="bottom" textRotation="0" wrapText="false" indent="0" shrinkToFit="false"/>
      <protection locked="true" hidden="false"/>
    </xf>
    <xf numFmtId="164" fontId="27" fillId="18" borderId="27" xfId="0" applyFont="true" applyBorder="true" applyAlignment="true" applyProtection="false">
      <alignment horizontal="center" vertical="bottom" textRotation="0" wrapText="false" indent="0" shrinkToFit="false"/>
      <protection locked="true" hidden="false"/>
    </xf>
    <xf numFmtId="164" fontId="27" fillId="13" borderId="27" xfId="0" applyFont="true" applyBorder="true" applyAlignment="true" applyProtection="false">
      <alignment horizontal="center" vertical="bottom" textRotation="0" wrapText="false" indent="0" shrinkToFit="false"/>
      <protection locked="true" hidden="false"/>
    </xf>
    <xf numFmtId="198" fontId="27" fillId="15" borderId="20" xfId="0" applyFont="true" applyBorder="true" applyAlignment="false" applyProtection="false">
      <alignment horizontal="general" vertical="bottom" textRotation="0" wrapText="false" indent="0" shrinkToFit="false"/>
      <protection locked="true" hidden="false"/>
    </xf>
    <xf numFmtId="164" fontId="27" fillId="0" borderId="20" xfId="0" applyFont="true" applyBorder="true" applyAlignment="true" applyProtection="false">
      <alignment horizontal="center" vertical="bottom" textRotation="0" wrapText="false" indent="0" shrinkToFit="false"/>
      <protection locked="true" hidden="false"/>
    </xf>
    <xf numFmtId="164" fontId="27" fillId="0" borderId="37" xfId="0" applyFont="true" applyBorder="true" applyAlignment="true" applyProtection="false">
      <alignment horizontal="center" vertical="bottom" textRotation="0" wrapText="false" indent="0" shrinkToFit="false"/>
      <protection locked="true" hidden="false"/>
    </xf>
    <xf numFmtId="164" fontId="27" fillId="0" borderId="9" xfId="0" applyFont="true" applyBorder="true" applyAlignment="true" applyProtection="false">
      <alignment horizontal="right" vertical="bottom" textRotation="0" wrapText="false" indent="0" shrinkToFit="false"/>
      <protection locked="true" hidden="false"/>
    </xf>
    <xf numFmtId="199" fontId="27" fillId="18" borderId="20" xfId="0" applyFont="true" applyBorder="true" applyAlignment="true" applyProtection="false">
      <alignment horizontal="right" vertical="bottom" textRotation="0" wrapText="false" indent="0" shrinkToFit="false"/>
      <protection locked="true" hidden="false"/>
    </xf>
    <xf numFmtId="199" fontId="27" fillId="18" borderId="27" xfId="0" applyFont="true" applyBorder="true" applyAlignment="true" applyProtection="false">
      <alignment horizontal="right" vertical="bottom" textRotation="0" wrapText="false" indent="0" shrinkToFit="false"/>
      <protection locked="true" hidden="false"/>
    </xf>
    <xf numFmtId="199" fontId="31" fillId="0" borderId="0" xfId="0" applyFont="true" applyBorder="true" applyAlignment="true" applyProtection="false">
      <alignment horizontal="right" vertical="bottom" textRotation="0" wrapText="false" indent="0" shrinkToFit="false"/>
      <protection locked="true" hidden="false"/>
    </xf>
    <xf numFmtId="199" fontId="27" fillId="13" borderId="27" xfId="0" applyFont="true" applyBorder="true" applyAlignment="true" applyProtection="false">
      <alignment horizontal="right" vertical="bottom" textRotation="0" wrapText="false" indent="0" shrinkToFit="false"/>
      <protection locked="true" hidden="false"/>
    </xf>
    <xf numFmtId="199" fontId="27" fillId="0" borderId="27" xfId="0" applyFont="true" applyBorder="true" applyAlignment="true" applyProtection="false">
      <alignment horizontal="right" vertical="bottom" textRotation="0" wrapText="false" indent="0" shrinkToFit="false"/>
      <protection locked="true" hidden="false"/>
    </xf>
    <xf numFmtId="200" fontId="56" fillId="0" borderId="9" xfId="0" applyFont="true" applyBorder="true" applyAlignment="true" applyProtection="false">
      <alignment horizontal="right" vertical="bottom" textRotation="0" wrapText="false" indent="0" shrinkToFit="false"/>
      <protection locked="true" hidden="false"/>
    </xf>
    <xf numFmtId="164" fontId="0" fillId="0" borderId="6" xfId="0" applyFont="true" applyBorder="true" applyAlignment="true" applyProtection="false">
      <alignment horizontal="right" vertical="bottom" textRotation="0" wrapText="false" indent="0" shrinkToFit="false"/>
      <protection locked="true" hidden="false"/>
    </xf>
    <xf numFmtId="164" fontId="0" fillId="0" borderId="7" xfId="0" applyFont="true" applyBorder="true" applyAlignment="true" applyProtection="false">
      <alignment horizontal="right" vertical="bottom" textRotation="0" wrapText="false" indent="0" shrinkToFit="false"/>
      <protection locked="true" hidden="false"/>
    </xf>
    <xf numFmtId="164" fontId="27" fillId="15" borderId="20" xfId="0" applyFont="true" applyBorder="true" applyAlignment="true" applyProtection="false">
      <alignment horizontal="center" vertical="bottom" textRotation="0" wrapText="false" indent="0" shrinkToFit="false"/>
      <protection locked="true" hidden="false"/>
    </xf>
    <xf numFmtId="164" fontId="27" fillId="0" borderId="27" xfId="0" applyFont="true" applyBorder="true" applyAlignment="true" applyProtection="false">
      <alignment horizontal="center" vertical="bottom" textRotation="0" wrapText="false" indent="0" shrinkToFit="false"/>
      <protection locked="true" hidden="false"/>
    </xf>
    <xf numFmtId="200" fontId="27" fillId="0" borderId="9" xfId="0" applyFont="true" applyBorder="true" applyAlignment="true" applyProtection="false">
      <alignment horizontal="right"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98" fontId="0" fillId="18" borderId="20" xfId="0" applyFont="false" applyBorder="true" applyAlignment="true" applyProtection="false">
      <alignment horizontal="general" vertical="bottom" textRotation="0" wrapText="false" indent="0" shrinkToFit="false"/>
      <protection locked="true" hidden="false"/>
    </xf>
    <xf numFmtId="198" fontId="0" fillId="18" borderId="27" xfId="0" applyFont="false" applyBorder="true" applyAlignment="true" applyProtection="false">
      <alignment horizontal="general" vertical="bottom" textRotation="0" wrapText="false" indent="0" shrinkToFit="false"/>
      <protection locked="true" hidden="false"/>
    </xf>
    <xf numFmtId="198" fontId="0" fillId="0" borderId="0" xfId="0" applyFont="false" applyBorder="true" applyAlignment="true" applyProtection="false">
      <alignment horizontal="general" vertical="bottom" textRotation="0" wrapText="false" indent="0" shrinkToFit="false"/>
      <protection locked="true" hidden="false"/>
    </xf>
    <xf numFmtId="198" fontId="0" fillId="0" borderId="0" xfId="0" applyFont="false" applyBorder="true" applyAlignment="false" applyProtection="false">
      <alignment horizontal="general" vertical="bottom" textRotation="0" wrapText="false" indent="0" shrinkToFit="false"/>
      <protection locked="true" hidden="false"/>
    </xf>
    <xf numFmtId="198" fontId="0" fillId="18" borderId="20" xfId="0" applyFont="false" applyBorder="true" applyAlignment="false" applyProtection="false">
      <alignment horizontal="general" vertical="bottom" textRotation="0" wrapText="false" indent="0" shrinkToFit="false"/>
      <protection locked="true" hidden="false"/>
    </xf>
    <xf numFmtId="198" fontId="0" fillId="18" borderId="27" xfId="0" applyFont="false" applyBorder="true" applyAlignment="false" applyProtection="false">
      <alignment horizontal="general" vertical="bottom" textRotation="0" wrapText="false" indent="0" shrinkToFit="false"/>
      <protection locked="true" hidden="false"/>
    </xf>
    <xf numFmtId="198" fontId="0" fillId="13" borderId="27" xfId="0" applyFont="false" applyBorder="true" applyAlignment="false" applyProtection="false">
      <alignment horizontal="general" vertical="bottom" textRotation="0" wrapText="false" indent="0" shrinkToFit="false"/>
      <protection locked="true" hidden="false"/>
    </xf>
    <xf numFmtId="198" fontId="0" fillId="15" borderId="20" xfId="0" applyFont="false" applyBorder="true" applyAlignment="false" applyProtection="false">
      <alignment horizontal="general" vertical="bottom" textRotation="0" wrapText="false" indent="0" shrinkToFit="false"/>
      <protection locked="true" hidden="false"/>
    </xf>
    <xf numFmtId="198" fontId="0" fillId="0" borderId="20" xfId="0" applyFont="false" applyBorder="true" applyAlignment="false" applyProtection="false">
      <alignment horizontal="general" vertical="bottom" textRotation="0" wrapText="false" indent="0" shrinkToFit="false"/>
      <protection locked="true" hidden="false"/>
    </xf>
    <xf numFmtId="198" fontId="0" fillId="0" borderId="27" xfId="0" applyFont="false" applyBorder="true" applyAlignment="false" applyProtection="false">
      <alignment horizontal="general" vertical="bottom" textRotation="0" wrapText="false" indent="0" shrinkToFit="false"/>
      <protection locked="true" hidden="false"/>
    </xf>
    <xf numFmtId="200" fontId="0" fillId="0" borderId="9" xfId="0" applyFont="false" applyBorder="true" applyAlignment="true" applyProtection="false">
      <alignment horizontal="right"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98" fontId="27" fillId="18" borderId="20" xfId="0" applyFont="true" applyBorder="true" applyAlignment="true" applyProtection="false">
      <alignment horizontal="general" vertical="bottom" textRotation="0" wrapText="false" indent="0" shrinkToFit="false"/>
      <protection locked="true" hidden="false"/>
    </xf>
    <xf numFmtId="198" fontId="27" fillId="0" borderId="0" xfId="0" applyFont="true" applyBorder="true" applyAlignment="true" applyProtection="false">
      <alignment horizontal="general" vertical="bottom" textRotation="0" wrapText="false" indent="0" shrinkToFit="false"/>
      <protection locked="true" hidden="false"/>
    </xf>
    <xf numFmtId="198" fontId="27" fillId="0" borderId="0" xfId="0" applyFont="true" applyBorder="true" applyAlignment="false" applyProtection="false">
      <alignment horizontal="general" vertical="bottom" textRotation="0" wrapText="false" indent="0" shrinkToFit="false"/>
      <protection locked="true" hidden="false"/>
    </xf>
    <xf numFmtId="198" fontId="27" fillId="18" borderId="20" xfId="0" applyFont="true" applyBorder="true" applyAlignment="false" applyProtection="false">
      <alignment horizontal="general" vertical="bottom" textRotation="0" wrapText="false" indent="0" shrinkToFit="false"/>
      <protection locked="true" hidden="false"/>
    </xf>
    <xf numFmtId="198" fontId="27" fillId="18" borderId="27" xfId="0" applyFont="true" applyBorder="true" applyAlignment="false" applyProtection="false">
      <alignment horizontal="general" vertical="bottom" textRotation="0" wrapText="false" indent="0" shrinkToFit="false"/>
      <protection locked="true" hidden="false"/>
    </xf>
    <xf numFmtId="198" fontId="31" fillId="0" borderId="0" xfId="0" applyFont="true" applyBorder="true" applyAlignment="true" applyProtection="false">
      <alignment horizontal="right" vertical="bottom" textRotation="0" wrapText="false" indent="0" shrinkToFit="false"/>
      <protection locked="true" hidden="false"/>
    </xf>
    <xf numFmtId="198" fontId="27" fillId="13" borderId="27" xfId="0" applyFont="true" applyBorder="true" applyAlignment="false" applyProtection="false">
      <alignment horizontal="general" vertical="bottom" textRotation="0" wrapText="false" indent="0" shrinkToFit="false"/>
      <protection locked="true" hidden="false"/>
    </xf>
    <xf numFmtId="198" fontId="27" fillId="0" borderId="20" xfId="0" applyFont="true" applyBorder="true" applyAlignment="false" applyProtection="false">
      <alignment horizontal="general" vertical="bottom" textRotation="0" wrapText="false" indent="0" shrinkToFit="false"/>
      <protection locked="true" hidden="false"/>
    </xf>
    <xf numFmtId="198" fontId="27" fillId="0" borderId="27"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98" fontId="0" fillId="0" borderId="0" xfId="0" applyFont="false" applyBorder="true" applyAlignment="true" applyProtection="false">
      <alignment horizontal="right" vertical="bottom" textRotation="0" wrapText="false" indent="0" shrinkToFit="false"/>
      <protection locked="true" hidden="false"/>
    </xf>
    <xf numFmtId="198" fontId="0" fillId="18" borderId="20" xfId="0" applyFont="false" applyBorder="true" applyAlignment="true" applyProtection="false">
      <alignment horizontal="right" vertical="bottom" textRotation="0" wrapText="false" indent="0" shrinkToFit="false"/>
      <protection locked="true" hidden="false"/>
    </xf>
    <xf numFmtId="198" fontId="0" fillId="18" borderId="27" xfId="0" applyFont="false" applyBorder="true" applyAlignment="true" applyProtection="false">
      <alignment horizontal="right" vertical="bottom" textRotation="0" wrapText="false" indent="0" shrinkToFit="false"/>
      <protection locked="true" hidden="false"/>
    </xf>
    <xf numFmtId="198" fontId="0" fillId="13" borderId="27" xfId="0" applyFont="false" applyBorder="true" applyAlignment="true" applyProtection="false">
      <alignment horizontal="right" vertical="bottom" textRotation="0" wrapText="false" indent="0" shrinkToFit="false"/>
      <protection locked="true" hidden="false"/>
    </xf>
    <xf numFmtId="198" fontId="0" fillId="15" borderId="20" xfId="0" applyFont="false" applyBorder="true" applyAlignment="true" applyProtection="false">
      <alignment horizontal="right" vertical="bottom" textRotation="0" wrapText="false" indent="0" shrinkToFit="false"/>
      <protection locked="true" hidden="false"/>
    </xf>
    <xf numFmtId="198" fontId="0" fillId="0" borderId="20" xfId="0" applyFont="false" applyBorder="true" applyAlignment="true" applyProtection="false">
      <alignment horizontal="right" vertical="bottom" textRotation="0" wrapText="false" indent="0" shrinkToFit="false"/>
      <protection locked="true" hidden="false"/>
    </xf>
    <xf numFmtId="198" fontId="0" fillId="0" borderId="27" xfId="0" applyFont="false" applyBorder="true" applyAlignment="true" applyProtection="false">
      <alignment horizontal="right" vertical="bottom" textRotation="0" wrapText="false" indent="0" shrinkToFit="false"/>
      <protection locked="true" hidden="false"/>
    </xf>
    <xf numFmtId="198" fontId="27" fillId="0" borderId="0" xfId="0" applyFont="true" applyBorder="true" applyAlignment="true" applyProtection="false">
      <alignment horizontal="right"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98" fontId="31" fillId="0" borderId="0" xfId="0" applyFont="true" applyBorder="true" applyAlignment="true" applyProtection="false">
      <alignment horizontal="right" vertical="bottom" textRotation="0" wrapText="true" indent="0" shrinkToFit="false"/>
      <protection locked="true" hidden="false"/>
    </xf>
    <xf numFmtId="198" fontId="27" fillId="0" borderId="9" xfId="0" applyFont="true" applyBorder="true" applyAlignment="false" applyProtection="false">
      <alignment horizontal="general" vertical="bottom" textRotation="0" wrapText="false" indent="0" shrinkToFit="false"/>
      <protection locked="true" hidden="false"/>
    </xf>
    <xf numFmtId="198" fontId="27" fillId="18" borderId="27" xfId="0" applyFont="true" applyBorder="true" applyAlignment="true" applyProtection="false">
      <alignment horizontal="general" vertical="bottom" textRotation="0" wrapText="false" indent="0" shrinkToFit="false"/>
      <protection locked="true" hidden="false"/>
    </xf>
    <xf numFmtId="198" fontId="0" fillId="0" borderId="28" xfId="0" applyFont="false" applyBorder="true" applyAlignment="false" applyProtection="false">
      <alignment horizontal="general" vertical="bottom" textRotation="0" wrapText="false" indent="0" shrinkToFit="false"/>
      <protection locked="true" hidden="false"/>
    </xf>
    <xf numFmtId="198" fontId="43" fillId="18" borderId="40" xfId="0" applyFont="true" applyBorder="true" applyAlignment="true" applyProtection="false">
      <alignment horizontal="general" vertical="bottom" textRotation="0" wrapText="false" indent="0" shrinkToFit="false"/>
      <protection locked="true" hidden="false"/>
    </xf>
    <xf numFmtId="198" fontId="43" fillId="18" borderId="1" xfId="0" applyFont="true" applyBorder="true" applyAlignment="true" applyProtection="false">
      <alignment horizontal="general" vertical="bottom" textRotation="0" wrapText="false" indent="0" shrinkToFit="false"/>
      <protection locked="true" hidden="false"/>
    </xf>
    <xf numFmtId="198" fontId="43" fillId="0" borderId="0" xfId="0" applyFont="true" applyBorder="true" applyAlignment="true" applyProtection="false">
      <alignment horizontal="general" vertical="bottom" textRotation="0" wrapText="false" indent="0" shrinkToFit="false"/>
      <protection locked="true" hidden="false"/>
    </xf>
    <xf numFmtId="198" fontId="43" fillId="0" borderId="0" xfId="0" applyFont="true" applyBorder="true" applyAlignment="true" applyProtection="false">
      <alignment horizontal="right" vertical="bottom" textRotation="0" wrapText="false" indent="0" shrinkToFit="false"/>
      <protection locked="true" hidden="false"/>
    </xf>
    <xf numFmtId="198" fontId="43" fillId="0" borderId="0" xfId="0" applyFont="true" applyBorder="true" applyAlignment="false" applyProtection="false">
      <alignment horizontal="general" vertical="bottom" textRotation="0" wrapText="false" indent="0" shrinkToFit="false"/>
      <protection locked="true" hidden="false"/>
    </xf>
    <xf numFmtId="198" fontId="43" fillId="18" borderId="41" xfId="0" applyFont="true" applyBorder="true" applyAlignment="false" applyProtection="false">
      <alignment horizontal="general" vertical="bottom" textRotation="0" wrapText="false" indent="0" shrinkToFit="false"/>
      <protection locked="true" hidden="false"/>
    </xf>
    <xf numFmtId="198" fontId="43" fillId="18" borderId="42" xfId="0" applyFont="true" applyBorder="true" applyAlignment="false" applyProtection="false">
      <alignment horizontal="general" vertical="bottom" textRotation="0" wrapText="false" indent="0" shrinkToFit="false"/>
      <protection locked="true" hidden="false"/>
    </xf>
    <xf numFmtId="198" fontId="43" fillId="13" borderId="42" xfId="0" applyFont="true" applyBorder="true" applyAlignment="false" applyProtection="false">
      <alignment horizontal="general" vertical="bottom" textRotation="0" wrapText="false" indent="0" shrinkToFit="false"/>
      <protection locked="true" hidden="false"/>
    </xf>
    <xf numFmtId="198" fontId="43" fillId="15" borderId="41" xfId="0" applyFont="true" applyBorder="true" applyAlignment="false" applyProtection="false">
      <alignment horizontal="general" vertical="bottom" textRotation="0" wrapText="false" indent="0" shrinkToFit="false"/>
      <protection locked="true" hidden="false"/>
    </xf>
    <xf numFmtId="198" fontId="43" fillId="0" borderId="42" xfId="0" applyFont="true" applyBorder="true" applyAlignment="false" applyProtection="false">
      <alignment horizontal="general" vertical="bottom" textRotation="0" wrapText="false" indent="0" shrinkToFit="false"/>
      <protection locked="true" hidden="false"/>
    </xf>
    <xf numFmtId="198" fontId="43" fillId="0" borderId="43" xfId="0" applyFont="true" applyBorder="true" applyAlignment="false" applyProtection="false">
      <alignment horizontal="general" vertical="bottom" textRotation="0" wrapText="false" indent="0" shrinkToFit="false"/>
      <protection locked="true" hidden="false"/>
    </xf>
    <xf numFmtId="198" fontId="43" fillId="18" borderId="22" xfId="0" applyFont="true" applyBorder="true" applyAlignment="true" applyProtection="false">
      <alignment horizontal="general" vertical="bottom" textRotation="0" wrapText="false" indent="0" shrinkToFit="false"/>
      <protection locked="true" hidden="false"/>
    </xf>
    <xf numFmtId="198" fontId="43" fillId="18" borderId="28" xfId="0" applyFont="true" applyBorder="true" applyAlignment="true" applyProtection="false">
      <alignment horizontal="general" vertical="bottom" textRotation="0" wrapText="false" indent="0" shrinkToFit="false"/>
      <protection locked="true" hidden="false"/>
    </xf>
    <xf numFmtId="198" fontId="43" fillId="18" borderId="22" xfId="0" applyFont="true" applyBorder="true" applyAlignment="false" applyProtection="false">
      <alignment horizontal="general" vertical="bottom" textRotation="0" wrapText="false" indent="0" shrinkToFit="false"/>
      <protection locked="true" hidden="false"/>
    </xf>
    <xf numFmtId="198" fontId="43" fillId="18" borderId="28" xfId="0" applyFont="true" applyBorder="true" applyAlignment="false" applyProtection="false">
      <alignment horizontal="general" vertical="bottom" textRotation="0" wrapText="false" indent="0" shrinkToFit="false"/>
      <protection locked="true" hidden="false"/>
    </xf>
    <xf numFmtId="198" fontId="43" fillId="13" borderId="28" xfId="0" applyFont="true" applyBorder="true" applyAlignment="false" applyProtection="false">
      <alignment horizontal="general" vertical="bottom" textRotation="0" wrapText="false" indent="0" shrinkToFit="false"/>
      <protection locked="true" hidden="false"/>
    </xf>
    <xf numFmtId="198" fontId="43" fillId="15" borderId="22" xfId="0" applyFont="true" applyBorder="true" applyAlignment="false" applyProtection="false">
      <alignment horizontal="general" vertical="bottom" textRotation="0" wrapText="false" indent="0" shrinkToFit="false"/>
      <protection locked="true" hidden="false"/>
    </xf>
    <xf numFmtId="198" fontId="43" fillId="0" borderId="28" xfId="0" applyFont="true" applyBorder="true" applyAlignment="false" applyProtection="false">
      <alignment horizontal="general" vertical="bottom" textRotation="0" wrapText="false" indent="0" shrinkToFit="false"/>
      <protection locked="true" hidden="false"/>
    </xf>
    <xf numFmtId="198" fontId="43" fillId="0" borderId="24" xfId="0" applyFont="true" applyBorder="true" applyAlignment="false" applyProtection="false">
      <alignment horizontal="general" vertical="bottom" textRotation="0" wrapText="false" indent="0" shrinkToFit="false"/>
      <protection locked="true" hidden="false"/>
    </xf>
    <xf numFmtId="164" fontId="58" fillId="0" borderId="5" xfId="0" applyFont="true" applyBorder="true" applyAlignment="false" applyProtection="false">
      <alignment horizontal="general" vertical="bottom" textRotation="0" wrapText="false" indent="0" shrinkToFit="false"/>
      <protection locked="true" hidden="false"/>
    </xf>
    <xf numFmtId="198" fontId="43" fillId="0" borderId="6" xfId="0" applyFont="true" applyBorder="true" applyAlignment="true" applyProtection="false">
      <alignment horizontal="right" vertical="bottom" textRotation="0" wrapText="true" indent="0" shrinkToFit="false"/>
      <protection locked="true" hidden="false"/>
    </xf>
    <xf numFmtId="198" fontId="43" fillId="0" borderId="6" xfId="0" applyFont="true" applyBorder="true" applyAlignment="true" applyProtection="false">
      <alignment horizontal="right" vertical="bottom" textRotation="0" wrapText="false" indent="0" shrinkToFit="false"/>
      <protection locked="true" hidden="false"/>
    </xf>
    <xf numFmtId="164" fontId="27" fillId="0" borderId="7" xfId="0" applyFont="true" applyBorder="true" applyAlignment="true" applyProtection="false">
      <alignment horizontal="right" vertical="bottom" textRotation="0" wrapText="false" indent="0" shrinkToFit="false"/>
      <protection locked="true" hidden="false"/>
    </xf>
    <xf numFmtId="198" fontId="58" fillId="0" borderId="5" xfId="0" applyFont="true" applyBorder="true" applyAlignment="true" applyProtection="false">
      <alignment horizontal="right" vertical="bottom" textRotation="0" wrapText="false" indent="0" shrinkToFit="false"/>
      <protection locked="true" hidden="false"/>
    </xf>
    <xf numFmtId="198" fontId="43" fillId="0" borderId="6" xfId="0" applyFont="true" applyBorder="true" applyAlignment="false" applyProtection="false">
      <alignment horizontal="general" vertical="bottom" textRotation="0" wrapText="false" indent="0" shrinkToFit="false"/>
      <protection locked="true" hidden="false"/>
    </xf>
    <xf numFmtId="198" fontId="43" fillId="0" borderId="7" xfId="0" applyFont="true" applyBorder="true" applyAlignment="false" applyProtection="false">
      <alignment horizontal="general" vertical="bottom" textRotation="0" wrapText="false" indent="0" shrinkToFit="false"/>
      <protection locked="true" hidden="false"/>
    </xf>
    <xf numFmtId="199" fontId="0" fillId="0" borderId="0" xfId="0" applyFont="false" applyBorder="true" applyAlignment="false" applyProtection="false">
      <alignment horizontal="general" vertical="bottom" textRotation="0" wrapText="false" indent="0" shrinkToFit="false"/>
      <protection locked="true" hidden="false"/>
    </xf>
    <xf numFmtId="199" fontId="43" fillId="0" borderId="0" xfId="0" applyFont="true" applyBorder="true" applyAlignment="true" applyProtection="false">
      <alignment horizontal="general" vertical="bottom" textRotation="0" wrapText="false" indent="0" shrinkToFit="false"/>
      <protection locked="true" hidden="false"/>
    </xf>
    <xf numFmtId="199" fontId="43" fillId="0" borderId="0" xfId="0" applyFont="true" applyBorder="true" applyAlignment="true" applyProtection="false">
      <alignment horizontal="right" vertical="bottom" textRotation="0" wrapText="false" indent="0" shrinkToFit="false"/>
      <protection locked="true" hidden="false"/>
    </xf>
    <xf numFmtId="199" fontId="0" fillId="0" borderId="9" xfId="0" applyFont="false" applyBorder="true" applyAlignment="false" applyProtection="false">
      <alignment horizontal="general" vertical="bottom" textRotation="0" wrapText="false" indent="0" shrinkToFit="false"/>
      <protection locked="true" hidden="false"/>
    </xf>
    <xf numFmtId="198" fontId="42" fillId="0" borderId="8" xfId="0" applyFont="true" applyBorder="true" applyAlignment="true" applyProtection="false">
      <alignment horizontal="right" vertical="bottom" textRotation="0" wrapText="false" indent="0" shrinkToFit="false"/>
      <protection locked="true" hidden="false"/>
    </xf>
    <xf numFmtId="198" fontId="43" fillId="0" borderId="9" xfId="0" applyFont="true" applyBorder="true" applyAlignment="false" applyProtection="false">
      <alignment horizontal="general" vertical="bottom" textRotation="0" wrapText="false" indent="0" shrinkToFit="false"/>
      <protection locked="true" hidden="false"/>
    </xf>
    <xf numFmtId="195" fontId="43" fillId="0" borderId="0" xfId="0" applyFont="true" applyBorder="true" applyAlignment="false" applyProtection="false">
      <alignment horizontal="general" vertical="bottom" textRotation="0" wrapText="false" indent="0" shrinkToFit="false"/>
      <protection locked="true" hidden="false"/>
    </xf>
    <xf numFmtId="195" fontId="43" fillId="0" borderId="9" xfId="0" applyFont="true" applyBorder="true" applyAlignment="false" applyProtection="false">
      <alignment horizontal="general" vertical="bottom" textRotation="0" wrapText="false" indent="0" shrinkToFit="false"/>
      <protection locked="true" hidden="false"/>
    </xf>
    <xf numFmtId="199" fontId="43" fillId="0" borderId="0" xfId="0" applyFont="true" applyBorder="true" applyAlignment="false" applyProtection="false">
      <alignment horizontal="general" vertical="bottom" textRotation="0" wrapText="false" indent="0" shrinkToFit="false"/>
      <protection locked="true" hidden="false"/>
    </xf>
    <xf numFmtId="199" fontId="43" fillId="0" borderId="9" xfId="0" applyFont="true" applyBorder="true" applyAlignment="false" applyProtection="false">
      <alignment horizontal="general" vertical="bottom" textRotation="0" wrapText="false" indent="0" shrinkToFit="false"/>
      <protection locked="true" hidden="false"/>
    </xf>
    <xf numFmtId="198" fontId="43" fillId="0" borderId="8" xfId="0" applyFont="true" applyBorder="true" applyAlignment="false" applyProtection="false">
      <alignment horizontal="general" vertical="bottom" textRotation="0" wrapText="false" indent="0" shrinkToFit="false"/>
      <protection locked="true" hidden="false"/>
    </xf>
    <xf numFmtId="164" fontId="27" fillId="0" borderId="8" xfId="0" applyFont="true" applyBorder="true" applyAlignment="false" applyProtection="false">
      <alignment horizontal="general" vertical="bottom" textRotation="0" wrapText="false" indent="0" shrinkToFit="false"/>
      <protection locked="true" hidden="false"/>
    </xf>
    <xf numFmtId="199" fontId="27" fillId="0" borderId="0" xfId="0" applyFont="true" applyBorder="true" applyAlignment="false" applyProtection="false">
      <alignment horizontal="general" vertical="bottom" textRotation="0" wrapText="false" indent="0" shrinkToFit="false"/>
      <protection locked="true" hidden="false"/>
    </xf>
    <xf numFmtId="199" fontId="27" fillId="0" borderId="44" xfId="0" applyFont="true" applyBorder="true" applyAlignment="false" applyProtection="false">
      <alignment horizontal="general" vertical="bottom" textRotation="0" wrapText="false" indent="0" shrinkToFit="false"/>
      <protection locked="true" hidden="false"/>
    </xf>
    <xf numFmtId="164" fontId="43" fillId="0" borderId="10" xfId="0" applyFont="true" applyBorder="true" applyAlignment="false" applyProtection="false">
      <alignment horizontal="general" vertical="bottom" textRotation="0" wrapText="false" indent="0" shrinkToFit="false"/>
      <protection locked="true" hidden="false"/>
    </xf>
    <xf numFmtId="198" fontId="43" fillId="0" borderId="11" xfId="0" applyFont="true" applyBorder="true" applyAlignment="true" applyProtection="false">
      <alignment horizontal="general" vertical="bottom" textRotation="0" wrapText="false" indent="0" shrinkToFit="false"/>
      <protection locked="true" hidden="false"/>
    </xf>
    <xf numFmtId="198" fontId="43" fillId="0" borderId="11" xfId="0" applyFont="true" applyBorder="true" applyAlignment="true" applyProtection="fals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left" vertical="bottom" textRotation="0" wrapText="true" indent="0" shrinkToFit="true"/>
      <protection locked="true" hidden="false"/>
    </xf>
    <xf numFmtId="198" fontId="0" fillId="0" borderId="11" xfId="0" applyFont="false" applyBorder="true" applyAlignment="true" applyProtection="false">
      <alignment horizontal="left" vertical="bottom" textRotation="0" wrapText="false" indent="0" shrinkToFit="false"/>
      <protection locked="true" hidden="false"/>
    </xf>
    <xf numFmtId="198" fontId="0" fillId="0" borderId="11"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true" applyProtection="false">
      <alignment horizontal="right" vertical="bottom" textRotation="0" wrapText="false" indent="0" shrinkToFit="false"/>
      <protection locked="true" hidden="false"/>
    </xf>
    <xf numFmtId="199" fontId="0" fillId="0" borderId="0" xfId="0" applyFont="false" applyBorder="true" applyAlignment="true" applyProtection="false">
      <alignment horizontal="left" vertical="bottom" textRotation="0" wrapText="false" indent="0" shrinkToFit="false"/>
      <protection locked="true" hidden="false"/>
    </xf>
    <xf numFmtId="199" fontId="27" fillId="0" borderId="0" xfId="0" applyFont="true" applyBorder="true" applyAlignment="true" applyProtection="false">
      <alignment horizontal="right" vertical="bottom" textRotation="0" wrapText="false" indent="0" shrinkToFit="false"/>
      <protection locked="true" hidden="false"/>
    </xf>
    <xf numFmtId="198"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17" borderId="0" xfId="0" applyFont="false" applyBorder="true" applyAlignment="true" applyProtection="false">
      <alignment horizontal="general" vertical="center" textRotation="0" wrapText="false" indent="0" shrinkToFit="false"/>
      <protection locked="true" hidden="false"/>
    </xf>
    <xf numFmtId="164" fontId="0" fillId="17" borderId="5" xfId="0" applyFont="false" applyBorder="true" applyAlignment="true" applyProtection="false">
      <alignment horizontal="general" vertical="center" textRotation="0" wrapText="false" indent="0" shrinkToFit="false"/>
      <protection locked="true" hidden="false"/>
    </xf>
    <xf numFmtId="164" fontId="0" fillId="17" borderId="6" xfId="0" applyFont="false" applyBorder="true" applyAlignment="true" applyProtection="false">
      <alignment horizontal="general" vertical="center" textRotation="0" wrapText="false" indent="0" shrinkToFit="false"/>
      <protection locked="true" hidden="false"/>
    </xf>
    <xf numFmtId="164" fontId="0" fillId="17" borderId="7" xfId="0" applyFont="false" applyBorder="true" applyAlignment="true" applyProtection="false">
      <alignment horizontal="general" vertical="center" textRotation="0" wrapText="false" indent="0" shrinkToFit="false"/>
      <protection locked="true" hidden="false"/>
    </xf>
    <xf numFmtId="198" fontId="0" fillId="17" borderId="8" xfId="0" applyFont="fals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98" fontId="0" fillId="0" borderId="45" xfId="0" applyFont="false" applyBorder="true" applyAlignment="false" applyProtection="false">
      <alignment horizontal="general" vertical="bottom" textRotation="0" wrapText="false" indent="0" shrinkToFit="false"/>
      <protection locked="true" hidden="false"/>
    </xf>
    <xf numFmtId="198" fontId="0" fillId="0" borderId="46" xfId="0" applyFont="false" applyBorder="true" applyAlignment="false" applyProtection="false">
      <alignment horizontal="general" vertical="bottom" textRotation="0" wrapText="false" indent="0" shrinkToFit="false"/>
      <protection locked="true" hidden="false"/>
    </xf>
    <xf numFmtId="164" fontId="47" fillId="18" borderId="8" xfId="0" applyFont="true" applyBorder="true" applyAlignment="false" applyProtection="false">
      <alignment horizontal="general" vertical="bottom" textRotation="0" wrapText="false" indent="0" shrinkToFit="false"/>
      <protection locked="true" hidden="false"/>
    </xf>
    <xf numFmtId="201" fontId="0" fillId="18" borderId="18" xfId="0" applyFont="false" applyBorder="true" applyAlignment="false" applyProtection="false">
      <alignment horizontal="general" vertical="bottom" textRotation="0" wrapText="false" indent="0" shrinkToFit="false"/>
      <protection locked="true" hidden="false"/>
    </xf>
    <xf numFmtId="201" fontId="0" fillId="18" borderId="2" xfId="0" applyFont="false" applyBorder="true" applyAlignment="false" applyProtection="false">
      <alignment horizontal="general" vertical="bottom" textRotation="0" wrapText="false" indent="0" shrinkToFit="false"/>
      <protection locked="true" hidden="false"/>
    </xf>
    <xf numFmtId="201" fontId="0" fillId="0" borderId="2" xfId="0" applyFont="false" applyBorder="true" applyAlignment="false" applyProtection="false">
      <alignment horizontal="general" vertical="bottom" textRotation="0" wrapText="false" indent="0" shrinkToFit="false"/>
      <protection locked="true" hidden="false"/>
    </xf>
    <xf numFmtId="198" fontId="0" fillId="0" borderId="37" xfId="0" applyFont="true" applyBorder="true" applyAlignment="false" applyProtection="false">
      <alignment horizontal="general" vertical="bottom" textRotation="0" wrapText="false" indent="0" shrinkToFit="false"/>
      <protection locked="true" hidden="false"/>
    </xf>
    <xf numFmtId="172" fontId="47" fillId="0" borderId="0" xfId="0" applyFont="true" applyBorder="true" applyAlignment="true" applyProtection="false">
      <alignment horizontal="center" vertical="bottom" textRotation="0" wrapText="true" indent="0" shrinkToFit="false"/>
      <protection locked="true" hidden="false"/>
    </xf>
    <xf numFmtId="164" fontId="47" fillId="18" borderId="13" xfId="0" applyFont="true" applyBorder="true" applyAlignment="true" applyProtection="false">
      <alignment horizontal="center" vertical="bottom" textRotation="0" wrapText="false" indent="0" shrinkToFit="false"/>
      <protection locked="true" hidden="false"/>
    </xf>
    <xf numFmtId="164" fontId="47" fillId="0" borderId="0" xfId="0" applyFont="true" applyBorder="true" applyAlignment="true" applyProtection="false">
      <alignment horizontal="center" vertical="bottom" textRotation="0" wrapText="false" indent="0" shrinkToFit="false"/>
      <protection locked="true" hidden="false"/>
    </xf>
    <xf numFmtId="164" fontId="47" fillId="18" borderId="13"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true" applyAlignment="true" applyProtection="false">
      <alignment horizontal="left" vertical="bottom" textRotation="0" wrapText="false" indent="0" shrinkToFit="false"/>
      <protection locked="true" hidden="false"/>
    </xf>
    <xf numFmtId="164" fontId="47" fillId="0" borderId="9" xfId="0" applyFont="true" applyBorder="true" applyAlignment="false" applyProtection="false">
      <alignment horizontal="general" vertical="bottom" textRotation="0" wrapText="false" indent="0" shrinkToFit="false"/>
      <protection locked="true" hidden="false"/>
    </xf>
    <xf numFmtId="198" fontId="0" fillId="18" borderId="18" xfId="0" applyFont="false" applyBorder="true" applyAlignment="false" applyProtection="false">
      <alignment horizontal="general" vertical="bottom" textRotation="0" wrapText="false" indent="0" shrinkToFit="false"/>
      <protection locked="true" hidden="false"/>
    </xf>
    <xf numFmtId="198" fontId="0" fillId="18" borderId="2" xfId="0" applyFont="false" applyBorder="true" applyAlignment="false" applyProtection="false">
      <alignment horizontal="general" vertical="bottom" textRotation="0" wrapText="false" indent="0" shrinkToFit="false"/>
      <protection locked="true" hidden="false"/>
    </xf>
    <xf numFmtId="198" fontId="0" fillId="0" borderId="2" xfId="0" applyFont="false" applyBorder="true" applyAlignment="false" applyProtection="false">
      <alignment horizontal="general" vertical="bottom" textRotation="0" wrapText="false" indent="0" shrinkToFit="false"/>
      <protection locked="true" hidden="false"/>
    </xf>
    <xf numFmtId="198" fontId="0" fillId="0" borderId="37" xfId="0" applyFont="false" applyBorder="true" applyAlignment="false" applyProtection="false">
      <alignment horizontal="general" vertical="bottom" textRotation="0" wrapText="false" indent="0" shrinkToFit="false"/>
      <protection locked="true" hidden="false"/>
    </xf>
    <xf numFmtId="198" fontId="0" fillId="18" borderId="30" xfId="0" applyFont="false" applyBorder="true" applyAlignment="false" applyProtection="false">
      <alignment horizontal="general" vertical="bottom" textRotation="0" wrapText="false" indent="0" shrinkToFit="false"/>
      <protection locked="true" hidden="false"/>
    </xf>
    <xf numFmtId="199" fontId="0" fillId="18" borderId="30" xfId="0" applyFont="false" applyBorder="true" applyAlignment="false" applyProtection="false">
      <alignment horizontal="general" vertical="bottom" textRotation="0" wrapText="false" indent="0" shrinkToFit="false"/>
      <protection locked="true" hidden="false"/>
    </xf>
    <xf numFmtId="198" fontId="0" fillId="18"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202" fontId="0" fillId="0" borderId="0" xfId="0" applyFont="true" applyBorder="true" applyAlignment="true" applyProtection="false">
      <alignment horizontal="general" vertical="bottom" textRotation="0" wrapText="true" indent="0" shrinkToFit="false"/>
      <protection locked="true" hidden="false"/>
    </xf>
    <xf numFmtId="164" fontId="0" fillId="18" borderId="30" xfId="0" applyFont="fals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27" fillId="0" borderId="8" xfId="0" applyFont="true" applyBorder="true" applyAlignment="false" applyProtection="false">
      <alignment horizontal="general" vertical="bottom" textRotation="0" wrapText="false" indent="0" shrinkToFit="false"/>
      <protection locked="true" hidden="false"/>
    </xf>
    <xf numFmtId="198" fontId="0" fillId="18" borderId="40" xfId="0" applyFont="false" applyBorder="true" applyAlignment="false" applyProtection="false">
      <alignment horizontal="general" vertical="bottom" textRotation="0" wrapText="false" indent="0" shrinkToFit="false"/>
      <protection locked="true" hidden="false"/>
    </xf>
    <xf numFmtId="198" fontId="0" fillId="18" borderId="25" xfId="0" applyFont="false" applyBorder="true" applyAlignment="false" applyProtection="false">
      <alignment horizontal="general" vertical="bottom" textRotation="0" wrapText="false" indent="0" shrinkToFit="false"/>
      <protection locked="true" hidden="false"/>
    </xf>
    <xf numFmtId="198" fontId="0" fillId="0" borderId="25" xfId="0" applyFont="false" applyBorder="true" applyAlignment="false" applyProtection="false">
      <alignment horizontal="general" vertical="bottom" textRotation="0" wrapText="false" indent="0" shrinkToFit="false"/>
      <protection locked="true" hidden="false"/>
    </xf>
    <xf numFmtId="198" fontId="0" fillId="0" borderId="1" xfId="0" applyFont="false" applyBorder="true" applyAlignment="false" applyProtection="false">
      <alignment horizontal="general" vertical="bottom" textRotation="0" wrapText="false" indent="0" shrinkToFit="false"/>
      <protection locked="true" hidden="false"/>
    </xf>
    <xf numFmtId="199" fontId="27" fillId="0" borderId="25" xfId="0" applyFont="true" applyBorder="true" applyAlignment="false" applyProtection="false">
      <alignment horizontal="general" vertical="bottom" textRotation="0" wrapText="false" indent="0" shrinkToFit="false"/>
      <protection locked="true" hidden="false"/>
    </xf>
    <xf numFmtId="199" fontId="27" fillId="18" borderId="17" xfId="0" applyFont="true" applyBorder="true" applyAlignment="false" applyProtection="false">
      <alignment horizontal="general" vertical="bottom" textRotation="0" wrapText="false" indent="0" shrinkToFit="false"/>
      <protection locked="true" hidden="false"/>
    </xf>
    <xf numFmtId="198" fontId="27" fillId="9" borderId="4" xfId="0" applyFont="true" applyBorder="true" applyAlignment="false" applyProtection="false">
      <alignment horizontal="general" vertical="bottom" textRotation="0" wrapText="false" indent="0" shrinkToFit="false"/>
      <protection locked="true" hidden="false"/>
    </xf>
    <xf numFmtId="195" fontId="27" fillId="0" borderId="0" xfId="0" applyFont="true" applyBorder="true" applyAlignment="false" applyProtection="false">
      <alignment horizontal="general" vertical="bottom" textRotation="0" wrapText="false" indent="0" shrinkToFit="false"/>
      <protection locked="true" hidden="false"/>
    </xf>
    <xf numFmtId="198" fontId="0" fillId="18" borderId="37" xfId="0" applyFont="true" applyBorder="true" applyAlignment="false" applyProtection="false">
      <alignment horizontal="general" vertical="bottom" textRotation="0" wrapText="false" indent="0" shrinkToFit="false"/>
      <protection locked="true" hidden="false"/>
    </xf>
    <xf numFmtId="172" fontId="47" fillId="0" borderId="0" xfId="0" applyFont="true" applyBorder="true" applyAlignment="false" applyProtection="false">
      <alignment horizontal="general" vertical="bottom" textRotation="0" wrapText="false" indent="0" shrinkToFit="false"/>
      <protection locked="true" hidden="false"/>
    </xf>
    <xf numFmtId="172" fontId="47" fillId="0" borderId="0" xfId="0" applyFont="true" applyBorder="true" applyAlignment="false" applyProtection="false">
      <alignment horizontal="general" vertical="bottom" textRotation="0" wrapText="false" indent="0" shrinkToFit="false"/>
      <protection locked="true" hidden="false"/>
    </xf>
    <xf numFmtId="164" fontId="47" fillId="18" borderId="30" xfId="0" applyFont="true" applyBorder="true" applyAlignment="true" applyProtection="false">
      <alignment horizontal="right" vertical="bottom" textRotation="0" wrapText="false" indent="0" shrinkToFit="false"/>
      <protection locked="true" hidden="false"/>
    </xf>
    <xf numFmtId="164" fontId="47" fillId="0" borderId="0" xfId="0" applyFont="true" applyBorder="true" applyAlignment="true" applyProtection="false">
      <alignment horizontal="right" vertical="bottom" textRotation="0" wrapText="false" indent="0" shrinkToFit="false"/>
      <protection locked="true" hidden="false"/>
    </xf>
    <xf numFmtId="164" fontId="47" fillId="18" borderId="30" xfId="0" applyFont="true" applyBorder="true" applyAlignment="true" applyProtection="false">
      <alignment horizontal="center" vertical="bottom" textRotation="0" wrapText="true" indent="0" shrinkToFit="false"/>
      <protection locked="true" hidden="false"/>
    </xf>
    <xf numFmtId="198" fontId="27" fillId="0" borderId="25" xfId="0" applyFont="true" applyBorder="true" applyAlignment="false" applyProtection="false">
      <alignment horizontal="general" vertical="bottom" textRotation="0" wrapText="false" indent="0" shrinkToFit="false"/>
      <protection locked="true" hidden="false"/>
    </xf>
    <xf numFmtId="198" fontId="27" fillId="18" borderId="17" xfId="0" applyFont="true" applyBorder="true" applyAlignment="false" applyProtection="false">
      <alignment horizontal="general" vertical="bottom" textRotation="0" wrapText="false" indent="0" shrinkToFit="false"/>
      <protection locked="true" hidden="false"/>
    </xf>
    <xf numFmtId="198" fontId="27" fillId="0" borderId="0" xfId="0" applyFont="true" applyBorder="true" applyAlignment="false" applyProtection="false">
      <alignment horizontal="general" vertical="bottom" textRotation="0" wrapText="false" indent="0" shrinkToFit="false"/>
      <protection locked="true" hidden="false"/>
    </xf>
    <xf numFmtId="203" fontId="0" fillId="0" borderId="0" xfId="0" applyFont="false" applyBorder="true" applyAlignment="false" applyProtection="false">
      <alignment horizontal="general" vertical="bottom" textRotation="0" wrapText="false" indent="0" shrinkToFit="false"/>
      <protection locked="true" hidden="false"/>
    </xf>
    <xf numFmtId="164" fontId="0" fillId="18" borderId="14" xfId="0" applyFont="false" applyBorder="true" applyAlignment="false" applyProtection="false">
      <alignment horizontal="general" vertical="bottom" textRotation="0" wrapText="false" indent="0" shrinkToFit="false"/>
      <protection locked="true" hidden="false"/>
    </xf>
    <xf numFmtId="164" fontId="47" fillId="0" borderId="8" xfId="0" applyFont="true" applyBorder="true" applyAlignment="false" applyProtection="false">
      <alignment horizontal="general" vertical="bottom" textRotation="0" wrapText="false" indent="0" shrinkToFit="false"/>
      <protection locked="true" hidden="false"/>
    </xf>
    <xf numFmtId="164" fontId="30" fillId="17" borderId="8" xfId="0" applyFont="true" applyBorder="true" applyAlignment="false" applyProtection="false">
      <alignment horizontal="general" vertical="bottom" textRotation="0" wrapText="false" indent="0" shrinkToFit="false"/>
      <protection locked="true" hidden="false"/>
    </xf>
    <xf numFmtId="164" fontId="30" fillId="0" borderId="5" xfId="0" applyFont="true" applyBorder="true" applyAlignment="false" applyProtection="false">
      <alignment horizontal="general" vertical="bottom" textRotation="0" wrapText="false" indent="0" shrinkToFit="false"/>
      <protection locked="true" hidden="false"/>
    </xf>
    <xf numFmtId="164" fontId="30" fillId="17" borderId="6" xfId="0" applyFont="true" applyBorder="true" applyAlignment="false" applyProtection="false">
      <alignment horizontal="general" vertical="bottom" textRotation="0" wrapText="false" indent="0" shrinkToFit="false"/>
      <protection locked="true" hidden="false"/>
    </xf>
    <xf numFmtId="164" fontId="29" fillId="17" borderId="6" xfId="0" applyFont="true" applyBorder="true" applyAlignment="true" applyProtection="false">
      <alignment horizontal="center" vertical="bottom" textRotation="0" wrapText="false" indent="0" shrinkToFit="false"/>
      <protection locked="true" hidden="false"/>
    </xf>
    <xf numFmtId="164" fontId="29" fillId="17" borderId="6" xfId="0" applyFont="true" applyBorder="true" applyAlignment="false" applyProtection="false">
      <alignment horizontal="general" vertical="bottom" textRotation="0" wrapText="false" indent="0" shrinkToFit="false"/>
      <protection locked="true" hidden="false"/>
    </xf>
    <xf numFmtId="164" fontId="30" fillId="17" borderId="7" xfId="0" applyFont="true" applyBorder="true" applyAlignment="false" applyProtection="false">
      <alignment horizontal="general" vertical="bottom" textRotation="0" wrapText="false" indent="0" shrinkToFit="false"/>
      <protection locked="true" hidden="false"/>
    </xf>
    <xf numFmtId="164" fontId="36" fillId="17" borderId="0" xfId="0" applyFont="true" applyBorder="true" applyAlignment="true" applyProtection="true">
      <alignment horizontal="general" vertical="bottom" textRotation="0" wrapText="false" indent="0" shrinkToFit="false"/>
      <protection locked="false" hidden="false"/>
    </xf>
    <xf numFmtId="164" fontId="30" fillId="17" borderId="0" xfId="0" applyFont="true" applyBorder="false" applyAlignment="false" applyProtection="false">
      <alignment horizontal="general" vertical="bottom" textRotation="0" wrapText="false" indent="0" shrinkToFit="false"/>
      <protection locked="true" hidden="false"/>
    </xf>
    <xf numFmtId="164" fontId="30" fillId="17" borderId="47" xfId="0" applyFont="true" applyBorder="true" applyAlignment="false" applyProtection="false">
      <alignment horizontal="general" vertical="bottom" textRotation="0" wrapText="false" indent="0" shrinkToFit="false"/>
      <protection locked="true" hidden="false"/>
    </xf>
    <xf numFmtId="164" fontId="30" fillId="17" borderId="23" xfId="0" applyFont="true" applyBorder="true" applyAlignment="false" applyProtection="false">
      <alignment horizontal="general" vertical="bottom" textRotation="0" wrapText="false" indent="0" shrinkToFit="false"/>
      <protection locked="true" hidden="false"/>
    </xf>
    <xf numFmtId="164" fontId="29" fillId="17" borderId="23" xfId="0" applyFont="true" applyBorder="true" applyAlignment="true" applyProtection="false">
      <alignment horizontal="center" vertical="bottom" textRotation="0" wrapText="false" indent="0" shrinkToFit="false"/>
      <protection locked="true" hidden="false"/>
    </xf>
    <xf numFmtId="164" fontId="29" fillId="17" borderId="33" xfId="0" applyFont="true" applyBorder="true" applyAlignment="true" applyProtection="false">
      <alignment horizontal="center" vertical="bottom" textRotation="0" wrapText="false" indent="0" shrinkToFit="false"/>
      <protection locked="true" hidden="false"/>
    </xf>
    <xf numFmtId="164" fontId="29" fillId="17" borderId="0" xfId="0" applyFont="true" applyBorder="true" applyAlignment="true" applyProtection="false">
      <alignment horizontal="center" vertical="bottom" textRotation="0" wrapText="false" indent="0" shrinkToFit="false"/>
      <protection locked="true" hidden="false"/>
    </xf>
    <xf numFmtId="164" fontId="29" fillId="17" borderId="8" xfId="0" applyFont="true" applyBorder="true" applyAlignment="false" applyProtection="false">
      <alignment horizontal="general" vertical="bottom" textRotation="0" wrapText="false" indent="0" shrinkToFit="false"/>
      <protection locked="true" hidden="false"/>
    </xf>
    <xf numFmtId="164" fontId="59" fillId="17" borderId="21" xfId="0" applyFont="true" applyBorder="true" applyAlignment="false" applyProtection="false">
      <alignment horizontal="general" vertical="bottom" textRotation="0" wrapText="false" indent="0" shrinkToFit="false"/>
      <protection locked="true" hidden="false"/>
    </xf>
    <xf numFmtId="191" fontId="30" fillId="17" borderId="20" xfId="0" applyFont="true" applyBorder="true" applyAlignment="false" applyProtection="false">
      <alignment horizontal="general" vertical="bottom" textRotation="0" wrapText="false" indent="0" shrinkToFit="false"/>
      <protection locked="true" hidden="false"/>
    </xf>
    <xf numFmtId="198" fontId="30" fillId="17" borderId="0" xfId="0" applyFont="true" applyBorder="true" applyAlignment="false" applyProtection="false">
      <alignment horizontal="general" vertical="bottom" textRotation="0" wrapText="false" indent="0" shrinkToFit="false"/>
      <protection locked="true" hidden="false"/>
    </xf>
    <xf numFmtId="191" fontId="30" fillId="17" borderId="0" xfId="0" applyFont="true" applyBorder="true" applyAlignment="false" applyProtection="false">
      <alignment horizontal="general" vertical="bottom" textRotation="0" wrapText="false" indent="0" shrinkToFit="false"/>
      <protection locked="true" hidden="false"/>
    </xf>
    <xf numFmtId="191" fontId="30" fillId="17" borderId="0" xfId="0" applyFont="true" applyBorder="true" applyAlignment="false" applyProtection="true">
      <alignment horizontal="general" vertical="bottom" textRotation="0" wrapText="false" indent="0" shrinkToFit="false"/>
      <protection locked="false" hidden="false"/>
    </xf>
    <xf numFmtId="191" fontId="30" fillId="17" borderId="19" xfId="0" applyFont="true" applyBorder="true" applyAlignment="false" applyProtection="false">
      <alignment horizontal="general" vertical="bottom" textRotation="0" wrapText="false" indent="0" shrinkToFit="false"/>
      <protection locked="true" hidden="false"/>
    </xf>
    <xf numFmtId="191" fontId="29" fillId="17" borderId="19" xfId="0" applyFont="true" applyBorder="true" applyAlignment="true" applyProtection="false">
      <alignment horizontal="center" vertical="bottom" textRotation="0" wrapText="false" indent="0" shrinkToFit="false"/>
      <protection locked="true" hidden="false"/>
    </xf>
    <xf numFmtId="164" fontId="30" fillId="17" borderId="9" xfId="0" applyFont="true" applyBorder="true" applyAlignment="false" applyProtection="false">
      <alignment horizontal="general" vertical="bottom" textRotation="0" wrapText="false" indent="0" shrinkToFit="false"/>
      <protection locked="true" hidden="false"/>
    </xf>
    <xf numFmtId="164" fontId="30" fillId="17" borderId="0" xfId="0" applyFont="true" applyBorder="true" applyAlignment="true" applyProtection="true">
      <alignment horizontal="left" vertical="bottom" textRotation="0" wrapText="false" indent="5" shrinkToFit="false"/>
      <protection locked="false" hidden="false"/>
    </xf>
    <xf numFmtId="191" fontId="30" fillId="17" borderId="21" xfId="0" applyFont="true" applyBorder="true" applyAlignment="false" applyProtection="false">
      <alignment horizontal="general" vertical="bottom" textRotation="0" wrapText="false" indent="0" shrinkToFit="false"/>
      <protection locked="true" hidden="false"/>
    </xf>
    <xf numFmtId="191" fontId="29" fillId="17" borderId="21" xfId="0" applyFont="true" applyBorder="true" applyAlignment="true" applyProtection="false">
      <alignment horizontal="center" vertical="bottom" textRotation="0" wrapText="false" indent="0" shrinkToFit="false"/>
      <protection locked="true" hidden="false"/>
    </xf>
    <xf numFmtId="164" fontId="29" fillId="17" borderId="0" xfId="0" applyFont="true" applyBorder="true" applyAlignment="true" applyProtection="false">
      <alignment horizontal="left" vertical="bottom" textRotation="0" wrapText="false" indent="0" shrinkToFit="false"/>
      <protection locked="true" hidden="false"/>
    </xf>
    <xf numFmtId="164" fontId="29" fillId="17" borderId="0" xfId="0" applyFont="true" applyBorder="true" applyAlignment="true" applyProtection="false">
      <alignment horizontal="right" vertical="bottom" textRotation="0" wrapText="false" indent="0" shrinkToFit="false"/>
      <protection locked="true" hidden="false"/>
    </xf>
    <xf numFmtId="164" fontId="29" fillId="17" borderId="10" xfId="0" applyFont="true" applyBorder="true" applyAlignment="false" applyProtection="false">
      <alignment horizontal="general" vertical="bottom" textRotation="0" wrapText="false" indent="0" shrinkToFit="false"/>
      <protection locked="true" hidden="false"/>
    </xf>
    <xf numFmtId="164" fontId="59" fillId="17" borderId="48" xfId="0" applyFont="true" applyBorder="true" applyAlignment="false" applyProtection="false">
      <alignment horizontal="general" vertical="bottom" textRotation="0" wrapText="false" indent="0" shrinkToFit="false"/>
      <protection locked="true" hidden="false"/>
    </xf>
    <xf numFmtId="191" fontId="30" fillId="17" borderId="49" xfId="0" applyFont="true" applyBorder="true" applyAlignment="false" applyProtection="false">
      <alignment horizontal="general" vertical="bottom" textRotation="0" wrapText="false" indent="0" shrinkToFit="false"/>
      <protection locked="true" hidden="false"/>
    </xf>
    <xf numFmtId="198" fontId="30" fillId="17" borderId="11" xfId="0" applyFont="true" applyBorder="true" applyAlignment="false" applyProtection="false">
      <alignment horizontal="general" vertical="bottom" textRotation="0" wrapText="false" indent="0" shrinkToFit="false"/>
      <protection locked="true" hidden="false"/>
    </xf>
    <xf numFmtId="191" fontId="30" fillId="17" borderId="11" xfId="0" applyFont="true" applyBorder="true" applyAlignment="false" applyProtection="false">
      <alignment horizontal="general" vertical="bottom" textRotation="0" wrapText="false" indent="0" shrinkToFit="false"/>
      <protection locked="true" hidden="false"/>
    </xf>
    <xf numFmtId="191" fontId="30" fillId="17" borderId="11" xfId="0" applyFont="true" applyBorder="true" applyAlignment="false" applyProtection="true">
      <alignment horizontal="general" vertical="bottom" textRotation="0" wrapText="false" indent="0" shrinkToFit="false"/>
      <protection locked="false" hidden="false"/>
    </xf>
    <xf numFmtId="191" fontId="30" fillId="17" borderId="48" xfId="0" applyFont="true" applyBorder="true" applyAlignment="false" applyProtection="false">
      <alignment horizontal="general" vertical="bottom" textRotation="0" wrapText="false" indent="0" shrinkToFit="false"/>
      <protection locked="true" hidden="false"/>
    </xf>
    <xf numFmtId="191" fontId="29" fillId="17" borderId="48" xfId="0" applyFont="true" applyBorder="true" applyAlignment="true" applyProtection="false">
      <alignment horizontal="center" vertical="bottom" textRotation="0" wrapText="false" indent="0" shrinkToFit="false"/>
      <protection locked="true" hidden="false"/>
    </xf>
    <xf numFmtId="164" fontId="30" fillId="17" borderId="12" xfId="0" applyFont="true" applyBorder="true" applyAlignment="false" applyProtection="false">
      <alignment horizontal="general" vertical="bottom" textRotation="0" wrapText="false" indent="0" shrinkToFit="false"/>
      <protection locked="true" hidden="false"/>
    </xf>
    <xf numFmtId="164" fontId="29" fillId="17" borderId="0" xfId="0" applyFont="true" applyBorder="true" applyAlignment="false" applyProtection="false">
      <alignment horizontal="general" vertical="bottom" textRotation="0" wrapText="false" indent="0" shrinkToFit="false"/>
      <protection locked="true" hidden="false"/>
    </xf>
    <xf numFmtId="191" fontId="29" fillId="17" borderId="0" xfId="0" applyFont="true" applyBorder="true" applyAlignment="true" applyProtection="false">
      <alignment horizontal="right" vertical="bottom" textRotation="0" wrapText="false" indent="0" shrinkToFit="false"/>
      <protection locked="true" hidden="false"/>
    </xf>
    <xf numFmtId="164" fontId="36" fillId="17" borderId="0" xfId="0" applyFont="true" applyBorder="true" applyAlignment="true" applyProtection="true">
      <alignment horizontal="left" vertical="bottom" textRotation="0" wrapText="false" indent="0" shrinkToFit="false"/>
      <protection locked="false" hidden="false"/>
    </xf>
    <xf numFmtId="164" fontId="30" fillId="17" borderId="0" xfId="0" applyFont="true" applyBorder="true" applyAlignment="true" applyProtection="true">
      <alignment horizontal="left" vertical="bottom" textRotation="0" wrapText="false" indent="1" shrinkToFit="false"/>
      <protection locked="false" hidden="false"/>
    </xf>
    <xf numFmtId="164" fontId="60" fillId="17" borderId="0" xfId="0" applyFont="true" applyBorder="true" applyAlignment="false" applyProtection="false">
      <alignment horizontal="general" vertical="bottom" textRotation="0" wrapText="false" indent="0" shrinkToFit="false"/>
      <protection locked="true" hidden="false"/>
    </xf>
    <xf numFmtId="164" fontId="0" fillId="18" borderId="5" xfId="0" applyFont="true" applyBorder="true" applyAlignment="false" applyProtection="false">
      <alignment horizontal="general" vertical="bottom" textRotation="0" wrapText="false" indent="0" shrinkToFit="false"/>
      <protection locked="true" hidden="false"/>
    </xf>
    <xf numFmtId="164" fontId="0" fillId="18" borderId="6" xfId="0" applyFont="false" applyBorder="true" applyAlignment="false" applyProtection="false">
      <alignment horizontal="general" vertical="bottom" textRotation="0" wrapText="false" indent="0" shrinkToFit="false"/>
      <protection locked="true" hidden="false"/>
    </xf>
    <xf numFmtId="164" fontId="0" fillId="18" borderId="7" xfId="0" applyFont="false" applyBorder="true" applyAlignment="false" applyProtection="false">
      <alignment horizontal="general" vertical="bottom" textRotation="0" wrapText="false" indent="0" shrinkToFit="false"/>
      <protection locked="true" hidden="false"/>
    </xf>
    <xf numFmtId="164" fontId="0" fillId="18" borderId="10" xfId="0" applyFont="false" applyBorder="true" applyAlignment="false" applyProtection="false">
      <alignment horizontal="general" vertical="bottom" textRotation="0" wrapText="false" indent="0" shrinkToFit="false"/>
      <protection locked="true" hidden="false"/>
    </xf>
    <xf numFmtId="164" fontId="0" fillId="18" borderId="11" xfId="0" applyFont="false" applyBorder="true" applyAlignment="false" applyProtection="false">
      <alignment horizontal="general" vertical="bottom" textRotation="0" wrapText="false" indent="0" shrinkToFit="false"/>
      <protection locked="true" hidden="false"/>
    </xf>
    <xf numFmtId="164" fontId="0" fillId="18" borderId="12" xfId="0" applyFont="false" applyBorder="true" applyAlignment="false" applyProtection="false">
      <alignment horizontal="general" vertical="bottom" textRotation="0" wrapText="false" indent="0" shrinkToFit="false"/>
      <protection locked="true" hidden="false"/>
    </xf>
    <xf numFmtId="164" fontId="63" fillId="17" borderId="0" xfId="0" applyFont="true" applyBorder="false" applyAlignment="false" applyProtection="false">
      <alignment horizontal="general" vertical="bottom" textRotation="0" wrapText="false" indent="0" shrinkToFit="false"/>
      <protection locked="true" hidden="false"/>
    </xf>
    <xf numFmtId="164" fontId="63" fillId="17" borderId="0" xfId="0" applyFont="true" applyBorder="true" applyAlignment="false" applyProtection="false">
      <alignment horizontal="general" vertical="bottom" textRotation="0" wrapText="false" indent="0" shrinkToFit="false"/>
      <protection locked="true" hidden="false"/>
    </xf>
    <xf numFmtId="198" fontId="0" fillId="17" borderId="0" xfId="0" applyFont="false" applyBorder="false" applyAlignment="false" applyProtection="false">
      <alignment horizontal="general" vertical="bottom" textRotation="0" wrapText="false" indent="0" shrinkToFit="false"/>
      <protection locked="true" hidden="false"/>
    </xf>
    <xf numFmtId="195" fontId="0" fillId="17" borderId="0" xfId="0" applyFont="false" applyBorder="false" applyAlignment="false" applyProtection="false">
      <alignment horizontal="general" vertical="bottom" textRotation="0" wrapText="false" indent="0" shrinkToFit="false"/>
      <protection locked="true" hidden="false"/>
    </xf>
    <xf numFmtId="195" fontId="69" fillId="0" borderId="0" xfId="0" applyFont="true" applyBorder="true" applyAlignment="false" applyProtection="false">
      <alignment horizontal="general" vertical="bottom" textRotation="0" wrapText="false" indent="0" shrinkToFit="false"/>
      <protection locked="true" hidden="false"/>
    </xf>
    <xf numFmtId="164" fontId="0" fillId="17" borderId="8" xfId="0" applyFont="false" applyBorder="true" applyAlignment="true" applyProtection="false">
      <alignment horizontal="general" vertical="bottom" textRotation="0" wrapText="true" indent="0" shrinkToFit="false"/>
      <protection locked="true" hidden="false"/>
    </xf>
    <xf numFmtId="198" fontId="27" fillId="19" borderId="31" xfId="0" applyFont="true" applyBorder="true" applyAlignment="true" applyProtection="false">
      <alignment horizontal="center" vertical="bottom" textRotation="0" wrapText="true" indent="0" shrinkToFit="false"/>
      <protection locked="true" hidden="false"/>
    </xf>
    <xf numFmtId="198" fontId="27" fillId="19" borderId="50" xfId="0" applyFont="true" applyBorder="true" applyAlignment="true" applyProtection="false">
      <alignment horizontal="center" vertical="bottom" textRotation="0" wrapText="true" indent="0" shrinkToFit="false"/>
      <protection locked="true" hidden="false"/>
    </xf>
    <xf numFmtId="198" fontId="27" fillId="19" borderId="7" xfId="0" applyFont="true" applyBorder="true" applyAlignment="true" applyProtection="false">
      <alignment horizontal="center" vertical="bottom" textRotation="0" wrapText="true" indent="0" shrinkToFit="false"/>
      <protection locked="true" hidden="false"/>
    </xf>
    <xf numFmtId="164" fontId="0" fillId="17" borderId="0" xfId="0" applyFont="false" applyBorder="true" applyAlignment="true" applyProtection="false">
      <alignment horizontal="center" vertical="bottom" textRotation="0" wrapText="true" indent="0" shrinkToFit="false"/>
      <protection locked="true" hidden="false"/>
    </xf>
    <xf numFmtId="198" fontId="27" fillId="19" borderId="5" xfId="0" applyFont="true" applyBorder="true" applyAlignment="true" applyProtection="false">
      <alignment horizontal="center" vertical="bottom" textRotation="0" wrapText="true" indent="0" shrinkToFit="false"/>
      <protection locked="true" hidden="false"/>
    </xf>
    <xf numFmtId="198" fontId="27" fillId="19" borderId="36" xfId="0" applyFont="true" applyBorder="true" applyAlignment="true" applyProtection="false">
      <alignment horizontal="center" vertical="bottom" textRotation="0" wrapText="true" indent="0" shrinkToFit="false"/>
      <protection locked="true" hidden="false"/>
    </xf>
    <xf numFmtId="164" fontId="0" fillId="17" borderId="9" xfId="0" applyFont="false" applyBorder="true" applyAlignment="true" applyProtection="false">
      <alignment horizontal="general" vertical="bottom" textRotation="0" wrapText="true" indent="0" shrinkToFit="false"/>
      <protection locked="true" hidden="false"/>
    </xf>
    <xf numFmtId="164" fontId="0" fillId="17" borderId="0" xfId="0" applyFont="false" applyBorder="false" applyAlignment="true" applyProtection="false">
      <alignment horizontal="general" vertical="bottom" textRotation="0" wrapText="true" indent="0" shrinkToFit="false"/>
      <protection locked="true" hidden="false"/>
    </xf>
    <xf numFmtId="195" fontId="27" fillId="19" borderId="35" xfId="0" applyFont="true" applyBorder="true" applyAlignment="true" applyProtection="false">
      <alignment horizontal="center" vertical="bottom" textRotation="0" wrapText="false" indent="0" shrinkToFit="false"/>
      <protection locked="true" hidden="false"/>
    </xf>
    <xf numFmtId="195" fontId="27" fillId="19" borderId="51" xfId="0" applyFont="true" applyBorder="true" applyAlignment="true" applyProtection="false">
      <alignment horizontal="center" vertical="bottom" textRotation="0" wrapText="false" indent="0" shrinkToFit="false"/>
      <protection locked="true" hidden="false"/>
    </xf>
    <xf numFmtId="198" fontId="27" fillId="19" borderId="12" xfId="0" applyFont="true" applyBorder="true" applyAlignment="true" applyProtection="false">
      <alignment horizontal="center" vertical="bottom" textRotation="0" wrapText="false" indent="0" shrinkToFit="false"/>
      <protection locked="true" hidden="false"/>
    </xf>
    <xf numFmtId="198" fontId="27" fillId="19" borderId="10" xfId="0" applyFont="true" applyBorder="true" applyAlignment="true" applyProtection="false">
      <alignment horizontal="center" vertical="bottom" textRotation="0" wrapText="false" indent="0" shrinkToFit="false"/>
      <protection locked="true" hidden="false"/>
    </xf>
    <xf numFmtId="164" fontId="0" fillId="17" borderId="9" xfId="0" applyFont="false" applyBorder="true" applyAlignment="true" applyProtection="false">
      <alignment horizontal="right" vertical="bottom" textRotation="0" wrapText="false" indent="0" shrinkToFit="false"/>
      <protection locked="true" hidden="false"/>
    </xf>
    <xf numFmtId="198" fontId="27" fillId="17" borderId="0" xfId="0" applyFont="true" applyBorder="true" applyAlignment="true" applyProtection="false">
      <alignment horizontal="center" vertical="bottom" textRotation="0" wrapText="true" indent="0" shrinkToFit="false"/>
      <protection locked="true" hidden="false"/>
    </xf>
    <xf numFmtId="164" fontId="27" fillId="17" borderId="8" xfId="0" applyFont="true" applyBorder="true" applyAlignment="true" applyProtection="false">
      <alignment horizontal="left" vertical="bottom" textRotation="0" wrapText="false" indent="1" shrinkToFit="false"/>
      <protection locked="true" hidden="false"/>
    </xf>
    <xf numFmtId="198" fontId="27" fillId="17" borderId="1" xfId="0" applyFont="true" applyBorder="true" applyAlignment="false" applyProtection="false">
      <alignment horizontal="general" vertical="bottom" textRotation="0" wrapText="false" indent="0" shrinkToFit="false"/>
      <protection locked="true" hidden="false"/>
    </xf>
    <xf numFmtId="195" fontId="27" fillId="17" borderId="1" xfId="0" applyFont="true" applyBorder="true" applyAlignment="true" applyProtection="false">
      <alignment horizontal="center" vertical="bottom" textRotation="0" wrapText="false" indent="0" shrinkToFit="false"/>
      <protection locked="true" hidden="false"/>
    </xf>
    <xf numFmtId="198" fontId="27" fillId="17" borderId="1" xfId="0" applyFont="true" applyBorder="true" applyAlignment="true" applyProtection="false">
      <alignment horizontal="center" vertical="bottom" textRotation="0" wrapText="false" indent="0" shrinkToFit="false"/>
      <protection locked="true" hidden="false"/>
    </xf>
    <xf numFmtId="164" fontId="0" fillId="17" borderId="8" xfId="0" applyFont="false" applyBorder="true" applyAlignment="true" applyProtection="false">
      <alignment horizontal="left" vertical="bottom" textRotation="0" wrapText="false" indent="1" shrinkToFit="false"/>
      <protection locked="true" hidden="false"/>
    </xf>
    <xf numFmtId="198" fontId="0" fillId="17" borderId="37" xfId="0" applyFont="false" applyBorder="true" applyAlignment="false" applyProtection="false">
      <alignment horizontal="general" vertical="bottom" textRotation="0" wrapText="false" indent="0" shrinkToFit="false"/>
      <protection locked="true" hidden="false"/>
    </xf>
    <xf numFmtId="195" fontId="0" fillId="17" borderId="37" xfId="0" applyFont="false" applyBorder="true" applyAlignment="true" applyProtection="false">
      <alignment horizontal="center" vertical="bottom" textRotation="0" wrapText="false" indent="0" shrinkToFit="false"/>
      <protection locked="true" hidden="false"/>
    </xf>
    <xf numFmtId="198" fontId="0" fillId="17" borderId="37" xfId="0" applyFont="false" applyBorder="true" applyAlignment="true" applyProtection="false">
      <alignment horizontal="center" vertical="bottom" textRotation="0" wrapText="false" indent="0" shrinkToFit="false"/>
      <protection locked="true" hidden="false"/>
    </xf>
    <xf numFmtId="198" fontId="0" fillId="17" borderId="27" xfId="0" applyFont="false" applyBorder="true" applyAlignment="false" applyProtection="false">
      <alignment horizontal="general" vertical="bottom" textRotation="0" wrapText="false" indent="0" shrinkToFit="false"/>
      <protection locked="true" hidden="false"/>
    </xf>
    <xf numFmtId="195" fontId="0" fillId="17" borderId="27" xfId="0" applyFont="false" applyBorder="true" applyAlignment="true" applyProtection="false">
      <alignment horizontal="center" vertical="bottom" textRotation="0" wrapText="false" indent="0" shrinkToFit="false"/>
      <protection locked="true" hidden="false"/>
    </xf>
    <xf numFmtId="198" fontId="0" fillId="17" borderId="27" xfId="0" applyFont="false" applyBorder="true" applyAlignment="true" applyProtection="false">
      <alignment horizontal="center" vertical="bottom" textRotation="0" wrapText="false" indent="0" shrinkToFit="false"/>
      <protection locked="true" hidden="false"/>
    </xf>
    <xf numFmtId="198" fontId="0" fillId="17" borderId="8" xfId="0" applyFont="false" applyBorder="true" applyAlignment="true" applyProtection="false">
      <alignment horizontal="left" vertical="bottom" textRotation="0" wrapText="false" indent="1" shrinkToFit="false"/>
      <protection locked="true" hidden="false"/>
    </xf>
    <xf numFmtId="198" fontId="63" fillId="17" borderId="8" xfId="0" applyFont="true" applyBorder="true" applyAlignment="true" applyProtection="false">
      <alignment horizontal="left" vertical="bottom" textRotation="0" wrapText="false" indent="1" shrinkToFit="false"/>
      <protection locked="true" hidden="false"/>
    </xf>
    <xf numFmtId="198" fontId="0" fillId="17" borderId="27" xfId="0" applyFont="false" applyBorder="true" applyAlignment="true" applyProtection="false">
      <alignment horizontal="right" vertical="bottom" textRotation="0" wrapText="false" indent="0" shrinkToFit="false"/>
      <protection locked="true" hidden="false"/>
    </xf>
    <xf numFmtId="204" fontId="0" fillId="17" borderId="27" xfId="0" applyFont="false" applyBorder="true" applyAlignment="true" applyProtection="false">
      <alignment horizontal="center" vertical="bottom" textRotation="0" wrapText="false" indent="0" shrinkToFit="false"/>
      <protection locked="true" hidden="false"/>
    </xf>
    <xf numFmtId="199" fontId="0" fillId="17" borderId="27" xfId="0" applyFont="false" applyBorder="true" applyAlignment="true" applyProtection="false">
      <alignment horizontal="center" vertical="bottom" textRotation="0" wrapText="false" indent="0" shrinkToFit="false"/>
      <protection locked="true" hidden="false"/>
    </xf>
    <xf numFmtId="198" fontId="27" fillId="17" borderId="1" xfId="0" applyFont="true" applyBorder="true" applyAlignment="true" applyProtection="false">
      <alignment horizontal="right" vertical="bottom" textRotation="0" wrapText="false" indent="0" shrinkToFit="false"/>
      <protection locked="true" hidden="false"/>
    </xf>
    <xf numFmtId="204" fontId="27" fillId="17" borderId="1" xfId="0" applyFont="true" applyBorder="true" applyAlignment="true" applyProtection="false">
      <alignment horizontal="center" vertical="bottom" textRotation="0" wrapText="false" indent="0" shrinkToFit="false"/>
      <protection locked="true" hidden="false"/>
    </xf>
    <xf numFmtId="199" fontId="27" fillId="17" borderId="1" xfId="0" applyFont="true" applyBorder="true" applyAlignment="true" applyProtection="false">
      <alignment horizontal="center" vertical="bottom" textRotation="0" wrapText="false" indent="0" shrinkToFit="false"/>
      <protection locked="true" hidden="false"/>
    </xf>
    <xf numFmtId="198" fontId="0" fillId="17" borderId="28" xfId="0" applyFont="false" applyBorder="true" applyAlignment="true" applyProtection="false">
      <alignment horizontal="right" vertical="bottom" textRotation="0" wrapText="false" indent="0" shrinkToFit="false"/>
      <protection locked="true" hidden="false"/>
    </xf>
    <xf numFmtId="198" fontId="27" fillId="0" borderId="4" xfId="0" applyFont="true" applyBorder="true" applyAlignment="true" applyProtection="false">
      <alignment horizontal="right" vertical="bottom" textRotation="0" wrapText="false" indent="0" shrinkToFit="false"/>
      <protection locked="true" hidden="false"/>
    </xf>
    <xf numFmtId="195" fontId="27" fillId="0" borderId="4" xfId="0" applyFont="true" applyBorder="true" applyAlignment="true" applyProtection="false">
      <alignment horizontal="center" vertical="bottom" textRotation="0" wrapText="false" indent="0" shrinkToFit="false"/>
      <protection locked="true" hidden="false"/>
    </xf>
    <xf numFmtId="199" fontId="27" fillId="0" borderId="4" xfId="0" applyFont="true" applyBorder="true" applyAlignment="true" applyProtection="false">
      <alignment horizontal="center" vertical="bottom" textRotation="0" wrapText="false" indent="0" shrinkToFit="false"/>
      <protection locked="true" hidden="false"/>
    </xf>
    <xf numFmtId="198" fontId="27" fillId="0" borderId="14" xfId="0" applyFont="true" applyBorder="true" applyAlignment="true" applyProtection="false">
      <alignment horizontal="right" vertical="bottom" textRotation="0" wrapText="false" indent="0" shrinkToFit="false"/>
      <protection locked="true" hidden="false"/>
    </xf>
    <xf numFmtId="198" fontId="0" fillId="17" borderId="11" xfId="0" applyFont="false" applyBorder="true" applyAlignment="false" applyProtection="false">
      <alignment horizontal="general" vertical="bottom" textRotation="0" wrapText="false" indent="0" shrinkToFit="false"/>
      <protection locked="true" hidden="false"/>
    </xf>
    <xf numFmtId="195" fontId="0" fillId="17" borderId="11" xfId="0" applyFont="false" applyBorder="true" applyAlignment="false" applyProtection="false">
      <alignment horizontal="general" vertical="bottom" textRotation="0" wrapText="false" indent="0" shrinkToFit="false"/>
      <protection locked="true" hidden="false"/>
    </xf>
    <xf numFmtId="195" fontId="0" fillId="0" borderId="0" xfId="19" applyFont="true" applyBorder="true" applyAlignment="true" applyProtection="true">
      <alignment horizontal="center" vertical="bottom" textRotation="0" wrapText="false" indent="0" shrinkToFit="false"/>
      <protection locked="true" hidden="false"/>
    </xf>
    <xf numFmtId="195" fontId="0" fillId="0" borderId="1" xfId="19" applyFont="true" applyBorder="true" applyAlignment="true" applyProtection="true">
      <alignment horizontal="general" vertical="bottom" textRotation="55" wrapText="false" indent="0" shrinkToFit="false"/>
      <protection locked="true" hidden="false"/>
    </xf>
    <xf numFmtId="195" fontId="0" fillId="13" borderId="0" xfId="19" applyFont="true" applyBorder="true" applyAlignment="true" applyProtection="true">
      <alignment horizontal="right" vertical="bottom" textRotation="0" wrapText="false" indent="0" shrinkToFit="false"/>
      <protection locked="true" hidden="false"/>
    </xf>
    <xf numFmtId="204" fontId="0" fillId="0" borderId="0" xfId="0" applyFont="false" applyBorder="false" applyAlignment="false" applyProtection="false">
      <alignment horizontal="general" vertical="bottom" textRotation="0" wrapText="false" indent="0" shrinkToFit="false"/>
      <protection locked="true" hidden="false"/>
    </xf>
    <xf numFmtId="195" fontId="0" fillId="0" borderId="0" xfId="0" applyFont="false" applyBorder="false" applyAlignment="false" applyProtection="false">
      <alignment horizontal="general" vertical="bottom" textRotation="0" wrapText="false" indent="0" shrinkToFit="false"/>
      <protection locked="true" hidden="false"/>
    </xf>
    <xf numFmtId="195" fontId="0" fillId="0" borderId="0" xfId="19" applyFont="true" applyBorder="true" applyAlignment="true" applyProtection="true">
      <alignment horizontal="general" vertical="bottom" textRotation="55" wrapText="false" indent="0" shrinkToFit="false"/>
      <protection locked="true" hidden="false"/>
    </xf>
    <xf numFmtId="195" fontId="0" fillId="0" borderId="0" xfId="19" applyFont="true" applyBorder="true" applyAlignment="true" applyProtection="true">
      <alignment horizontal="right" vertical="bottom" textRotation="0" wrapText="false" indent="0" shrinkToFit="false"/>
      <protection locked="true" hidden="false"/>
    </xf>
    <xf numFmtId="198" fontId="0" fillId="17" borderId="5" xfId="0" applyFont="false" applyBorder="true" applyAlignment="false" applyProtection="false">
      <alignment horizontal="general" vertical="bottom" textRotation="0" wrapText="false" indent="0" shrinkToFit="false"/>
      <protection locked="true" hidden="false"/>
    </xf>
    <xf numFmtId="172" fontId="0" fillId="0" borderId="27" xfId="19" applyFont="true" applyBorder="true" applyAlignment="true" applyProtection="true">
      <alignment horizontal="general" vertical="bottom" textRotation="0" wrapText="false" indent="0" shrinkToFit="false"/>
      <protection locked="true" hidden="false"/>
    </xf>
    <xf numFmtId="195" fontId="0" fillId="0" borderId="0" xfId="0" applyFont="false" applyBorder="false" applyAlignment="false" applyProtection="false">
      <alignment horizontal="general" vertical="bottom" textRotation="0" wrapText="false" indent="0" shrinkToFit="false"/>
      <protection locked="true" hidden="false"/>
    </xf>
    <xf numFmtId="204" fontId="0" fillId="0" borderId="0" xfId="0" applyFont="false" applyBorder="false" applyAlignment="false" applyProtection="false">
      <alignment horizontal="general" vertical="bottom" textRotation="0" wrapText="false" indent="0" shrinkToFit="false"/>
      <protection locked="true" hidden="false"/>
    </xf>
    <xf numFmtId="195" fontId="25" fillId="0" borderId="4" xfId="19" applyFont="true" applyBorder="true" applyAlignment="true" applyProtection="true">
      <alignment horizontal="center" vertical="center" textRotation="0" wrapText="true" indent="0" shrinkToFit="false"/>
      <protection locked="true" hidden="false"/>
    </xf>
    <xf numFmtId="195" fontId="27" fillId="0" borderId="13" xfId="19" applyFont="true" applyBorder="true" applyAlignment="true" applyProtection="true">
      <alignment horizontal="center" vertical="center" textRotation="0" wrapText="true" indent="0" shrinkToFit="false"/>
      <protection locked="true" hidden="false"/>
    </xf>
    <xf numFmtId="164" fontId="0" fillId="0" borderId="26" xfId="0" applyFont="true" applyBorder="true" applyAlignment="true" applyProtection="false">
      <alignment horizontal="general" vertical="bottom" textRotation="75" wrapText="false" indent="0" shrinkToFit="false"/>
      <protection locked="true" hidden="false"/>
    </xf>
    <xf numFmtId="164" fontId="0" fillId="0" borderId="1" xfId="0" applyFont="true" applyBorder="true" applyAlignment="true" applyProtection="false">
      <alignment horizontal="general" vertical="bottom" textRotation="75" wrapText="false" indent="0" shrinkToFit="false"/>
      <protection locked="true" hidden="false"/>
    </xf>
    <xf numFmtId="164" fontId="0" fillId="0" borderId="1" xfId="0" applyFont="true" applyBorder="true" applyAlignment="true" applyProtection="false">
      <alignment horizontal="general" vertical="bottom" textRotation="75" wrapText="false" indent="0" shrinkToFit="false"/>
      <protection locked="true" hidden="false"/>
    </xf>
    <xf numFmtId="164" fontId="27" fillId="13" borderId="1" xfId="0" applyFont="true" applyBorder="true" applyAlignment="true" applyProtection="false">
      <alignment horizontal="general" vertical="bottom" textRotation="75" wrapText="false" indent="0" shrinkToFit="false"/>
      <protection locked="true" hidden="false"/>
    </xf>
    <xf numFmtId="164" fontId="27" fillId="0" borderId="9"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204" fontId="27" fillId="0" borderId="0" xfId="0" applyFont="true" applyBorder="false" applyAlignment="false" applyProtection="false">
      <alignment horizontal="general" vertical="bottom" textRotation="0" wrapText="false" indent="0" shrinkToFit="false"/>
      <protection locked="true" hidden="false"/>
    </xf>
    <xf numFmtId="164" fontId="27" fillId="0" borderId="8" xfId="0" applyFont="true" applyBorder="true" applyAlignment="true" applyProtection="false">
      <alignment horizontal="left" vertical="bottom" textRotation="0" wrapText="false" indent="0" shrinkToFit="false"/>
      <protection locked="true" hidden="false"/>
    </xf>
    <xf numFmtId="195" fontId="0" fillId="13" borderId="1" xfId="19" applyFont="true" applyBorder="true" applyAlignment="true" applyProtection="true">
      <alignment horizontal="center" vertical="bottom" textRotation="0" wrapText="true" indent="0" shrinkToFit="false"/>
      <protection locked="true" hidden="false"/>
    </xf>
    <xf numFmtId="195" fontId="0" fillId="0" borderId="28" xfId="19" applyFont="true" applyBorder="true" applyAlignment="true" applyProtection="true">
      <alignment horizontal="center" vertical="bottom" textRotation="0" wrapText="true" indent="0" shrinkToFit="false"/>
      <protection locked="true" hidden="false"/>
    </xf>
    <xf numFmtId="195" fontId="0" fillId="13" borderId="28" xfId="19" applyFont="true" applyBorder="true" applyAlignment="true" applyProtection="true">
      <alignment horizontal="right" vertical="bottom" textRotation="0" wrapText="true" indent="0" shrinkToFit="false"/>
      <protection locked="true" hidden="false"/>
    </xf>
    <xf numFmtId="164" fontId="27" fillId="0" borderId="0" xfId="0" applyFont="true" applyBorder="false" applyAlignment="true" applyProtection="false">
      <alignment horizontal="right" vertical="bottom" textRotation="0" wrapText="false" indent="0" shrinkToFit="false"/>
      <protection locked="true" hidden="false"/>
    </xf>
    <xf numFmtId="204" fontId="27" fillId="0" borderId="0" xfId="0" applyFont="true" applyBorder="false" applyAlignment="true" applyProtection="false">
      <alignment horizontal="right" vertical="bottom" textRotation="0" wrapText="false" indent="0" shrinkToFit="false"/>
      <protection locked="true" hidden="false"/>
    </xf>
    <xf numFmtId="164" fontId="57" fillId="0" borderId="8" xfId="0" applyFont="true" applyBorder="true" applyAlignment="false" applyProtection="false">
      <alignment horizontal="general" vertical="bottom" textRotation="0" wrapText="false" indent="0" shrinkToFit="false"/>
      <protection locked="true" hidden="false"/>
    </xf>
    <xf numFmtId="195" fontId="0" fillId="13" borderId="1" xfId="19" applyFont="true" applyBorder="true" applyAlignment="true" applyProtection="true">
      <alignment horizontal="center" vertical="bottom" textRotation="0" wrapText="false" indent="0" shrinkToFit="false"/>
      <protection locked="true" hidden="false"/>
    </xf>
    <xf numFmtId="195" fontId="0" fillId="0" borderId="1" xfId="19" applyFont="true" applyBorder="true" applyAlignment="true" applyProtection="true">
      <alignment horizontal="general" vertical="bottom" textRotation="0" wrapText="false" indent="0" shrinkToFit="false"/>
      <protection locked="true" hidden="false"/>
    </xf>
    <xf numFmtId="195" fontId="0" fillId="13" borderId="1" xfId="19" applyFont="true" applyBorder="true" applyAlignment="true" applyProtection="true">
      <alignment horizontal="right" vertical="bottom" textRotation="0" wrapText="false" indent="0" shrinkToFit="false"/>
      <protection locked="true" hidden="false"/>
    </xf>
    <xf numFmtId="195" fontId="0" fillId="0" borderId="9" xfId="0" applyFont="false" applyBorder="true" applyAlignment="false" applyProtection="false">
      <alignment horizontal="general" vertical="bottom" textRotation="0" wrapText="false" indent="0" shrinkToFit="false"/>
      <protection locked="true" hidden="false"/>
    </xf>
    <xf numFmtId="204" fontId="0" fillId="13" borderId="0" xfId="0" applyFont="false" applyBorder="false" applyAlignment="false" applyProtection="false">
      <alignment horizontal="general" vertical="bottom" textRotation="0" wrapText="false" indent="0" shrinkToFit="false"/>
      <protection locked="true" hidden="false"/>
    </xf>
    <xf numFmtId="164" fontId="43" fillId="9" borderId="8" xfId="0" applyFont="true" applyBorder="true" applyAlignment="false" applyProtection="false">
      <alignment horizontal="general" vertical="bottom" textRotation="0" wrapText="false" indent="0" shrinkToFit="false"/>
      <protection locked="true" hidden="false"/>
    </xf>
    <xf numFmtId="195" fontId="27" fillId="9" borderId="1" xfId="19" applyFont="true" applyBorder="true" applyAlignment="true" applyProtection="true">
      <alignment horizontal="center" vertical="bottom" textRotation="0" wrapText="false" indent="0" shrinkToFit="false"/>
      <protection locked="true" hidden="false"/>
    </xf>
    <xf numFmtId="195" fontId="27" fillId="9" borderId="1" xfId="19" applyFont="true" applyBorder="true" applyAlignment="true" applyProtection="true">
      <alignment horizontal="general" vertical="bottom" textRotation="0" wrapText="false" indent="0" shrinkToFit="false"/>
      <protection locked="true" hidden="false"/>
    </xf>
    <xf numFmtId="195" fontId="27" fillId="13" borderId="1" xfId="19" applyFont="true" applyBorder="true" applyAlignment="true" applyProtection="true">
      <alignment horizontal="general" vertical="bottom" textRotation="0" wrapText="false" indent="0" shrinkToFit="false"/>
      <protection locked="true" hidden="false"/>
    </xf>
    <xf numFmtId="195" fontId="0" fillId="0" borderId="52" xfId="0" applyFont="false" applyBorder="true" applyAlignment="false" applyProtection="false">
      <alignment horizontal="general" vertical="bottom" textRotation="0" wrapText="false" indent="0" shrinkToFit="false"/>
      <protection locked="true" hidden="false"/>
    </xf>
    <xf numFmtId="164" fontId="27" fillId="9" borderId="0" xfId="0" applyFont="true" applyBorder="false" applyAlignment="false" applyProtection="false">
      <alignment horizontal="general" vertical="bottom" textRotation="0" wrapText="false" indent="0" shrinkToFit="false"/>
      <protection locked="true" hidden="false"/>
    </xf>
    <xf numFmtId="195" fontId="27" fillId="9" borderId="0" xfId="0" applyFont="true" applyBorder="false" applyAlignment="false" applyProtection="false">
      <alignment horizontal="general" vertical="bottom" textRotation="0" wrapText="false" indent="0" shrinkToFit="false"/>
      <protection locked="true" hidden="false"/>
    </xf>
    <xf numFmtId="164" fontId="47" fillId="18" borderId="5" xfId="0" applyFont="true" applyBorder="true" applyAlignment="false" applyProtection="false">
      <alignment horizontal="general" vertical="bottom" textRotation="0" wrapText="false" indent="0" shrinkToFit="false"/>
      <protection locked="true" hidden="false"/>
    </xf>
    <xf numFmtId="195" fontId="0" fillId="18" borderId="6" xfId="19" applyFont="true" applyBorder="true" applyAlignment="true" applyProtection="true">
      <alignment horizontal="center" vertical="bottom" textRotation="0" wrapText="false" indent="0" shrinkToFit="false"/>
      <protection locked="true" hidden="false"/>
    </xf>
    <xf numFmtId="195" fontId="0" fillId="18" borderId="6" xfId="19" applyFont="true" applyBorder="true" applyAlignment="true" applyProtection="true">
      <alignment horizontal="general" vertical="bottom" textRotation="55" wrapText="false" indent="0" shrinkToFit="false"/>
      <protection locked="true" hidden="false"/>
    </xf>
    <xf numFmtId="195" fontId="0" fillId="18" borderId="7" xfId="19" applyFont="true" applyBorder="true" applyAlignment="true" applyProtection="true">
      <alignment horizontal="general" vertical="bottom" textRotation="55" wrapText="false" indent="0" shrinkToFit="false"/>
      <protection locked="true" hidden="false"/>
    </xf>
    <xf numFmtId="164" fontId="27" fillId="18" borderId="8" xfId="0" applyFont="true" applyBorder="true" applyAlignment="false" applyProtection="false">
      <alignment horizontal="general" vertical="bottom" textRotation="0" wrapText="false" indent="0" shrinkToFit="false"/>
      <protection locked="true" hidden="false"/>
    </xf>
    <xf numFmtId="164" fontId="0" fillId="18" borderId="9" xfId="0" applyFont="false" applyBorder="true" applyAlignment="false" applyProtection="false">
      <alignment horizontal="general" vertical="bottom" textRotation="0" wrapText="false" indent="0" shrinkToFit="false"/>
      <protection locked="true" hidden="false"/>
    </xf>
    <xf numFmtId="195" fontId="0" fillId="18" borderId="0" xfId="19" applyFont="true" applyBorder="true" applyAlignment="true" applyProtection="true">
      <alignment horizontal="center" vertical="bottom" textRotation="0" wrapText="false" indent="0" shrinkToFit="false"/>
      <protection locked="true" hidden="false"/>
    </xf>
    <xf numFmtId="195" fontId="0" fillId="18" borderId="0" xfId="19" applyFont="true" applyBorder="true" applyAlignment="true" applyProtection="true">
      <alignment horizontal="general" vertical="bottom" textRotation="55" wrapText="false" indent="0" shrinkToFit="false"/>
      <protection locked="true" hidden="false"/>
    </xf>
    <xf numFmtId="195" fontId="0" fillId="18" borderId="9" xfId="19" applyFont="true" applyBorder="true" applyAlignment="true" applyProtection="true">
      <alignment horizontal="general" vertical="bottom" textRotation="55" wrapText="false" indent="0" shrinkToFit="false"/>
      <protection locked="true" hidden="false"/>
    </xf>
    <xf numFmtId="164" fontId="27" fillId="18" borderId="10" xfId="0" applyFont="true" applyBorder="true" applyAlignment="false" applyProtection="false">
      <alignment horizontal="general" vertical="bottom" textRotation="0" wrapText="false" indent="0" shrinkToFit="false"/>
      <protection locked="true" hidden="false"/>
    </xf>
    <xf numFmtId="195" fontId="0" fillId="18" borderId="11" xfId="19" applyFont="true" applyBorder="true" applyAlignment="true" applyProtection="true">
      <alignment horizontal="center" vertical="bottom" textRotation="0" wrapText="false" indent="0" shrinkToFit="false"/>
      <protection locked="true" hidden="false"/>
    </xf>
    <xf numFmtId="195" fontId="0" fillId="18" borderId="11" xfId="19" applyFont="true" applyBorder="true" applyAlignment="true" applyProtection="true">
      <alignment horizontal="general" vertical="bottom" textRotation="55" wrapText="false" indent="0" shrinkToFit="false"/>
      <protection locked="true" hidden="false"/>
    </xf>
    <xf numFmtId="195" fontId="27" fillId="13" borderId="1" xfId="19" applyFont="true" applyBorder="true" applyAlignment="true" applyProtection="true">
      <alignment horizontal="right" vertical="bottom" textRotation="0" wrapText="false" indent="0" shrinkToFit="false"/>
      <protection locked="true" hidden="false"/>
    </xf>
    <xf numFmtId="164" fontId="0" fillId="9" borderId="0" xfId="0" applyFont="false" applyBorder="false" applyAlignment="false" applyProtection="false">
      <alignment horizontal="general" vertical="bottom" textRotation="0" wrapText="false" indent="0" shrinkToFit="false"/>
      <protection locked="true" hidden="false"/>
    </xf>
    <xf numFmtId="195" fontId="0" fillId="9" borderId="0" xfId="0" applyFont="false" applyBorder="false" applyAlignment="false" applyProtection="false">
      <alignment horizontal="general" vertical="bottom" textRotation="0" wrapText="false" indent="0" shrinkToFit="false"/>
      <protection locked="true" hidden="false"/>
    </xf>
    <xf numFmtId="195" fontId="31" fillId="13" borderId="1" xfId="19" applyFont="true" applyBorder="true" applyAlignment="true" applyProtection="true">
      <alignment horizontal="right" vertical="bottom" textRotation="0" wrapText="false" indent="0" shrinkToFit="false"/>
      <protection locked="true" hidden="false"/>
    </xf>
    <xf numFmtId="195" fontId="27" fillId="9" borderId="1" xfId="19" applyFont="true" applyBorder="true" applyAlignment="true" applyProtection="true">
      <alignment horizontal="right" vertical="bottom" textRotation="0" wrapText="false" indent="0" shrinkToFit="false"/>
      <protection locked="true" hidden="false"/>
    </xf>
    <xf numFmtId="164" fontId="57" fillId="9" borderId="8" xfId="0" applyFont="true" applyBorder="true" applyAlignment="false" applyProtection="false">
      <alignment horizontal="general" vertical="bottom" textRotation="0" wrapText="false" indent="0" shrinkToFit="false"/>
      <protection locked="true" hidden="false"/>
    </xf>
    <xf numFmtId="195" fontId="0" fillId="9" borderId="1" xfId="19" applyFont="true" applyBorder="true" applyAlignment="true" applyProtection="true">
      <alignment horizontal="center" vertical="bottom" textRotation="0" wrapText="false" indent="0" shrinkToFit="false"/>
      <protection locked="true" hidden="false"/>
    </xf>
    <xf numFmtId="195" fontId="0" fillId="9" borderId="1" xfId="19" applyFont="true" applyBorder="true" applyAlignment="true" applyProtection="true">
      <alignment horizontal="general" vertical="bottom" textRotation="0" wrapText="false" indent="0" shrinkToFit="false"/>
      <protection locked="true" hidden="false"/>
    </xf>
    <xf numFmtId="204" fontId="0" fillId="13" borderId="3"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95" fontId="0" fillId="0" borderId="11" xfId="19" applyFont="true" applyBorder="true" applyAlignment="true" applyProtection="true">
      <alignment horizontal="right" vertical="bottom" textRotation="0" wrapText="false" indent="0" shrinkToFit="false"/>
      <protection locked="true" hidden="false"/>
    </xf>
    <xf numFmtId="204" fontId="0" fillId="0" borderId="0" xfId="0" applyFont="false" applyBorder="true" applyAlignment="false" applyProtection="false">
      <alignment horizontal="general" vertical="bottom" textRotation="0" wrapText="false" indent="0" shrinkToFit="false"/>
      <protection locked="true" hidden="false"/>
    </xf>
    <xf numFmtId="195" fontId="0" fillId="0" borderId="0" xfId="0" applyFont="false" applyBorder="true" applyAlignment="false" applyProtection="false">
      <alignment horizontal="general" vertical="bottom" textRotation="0" wrapText="false" indent="0" shrinkToFit="false"/>
      <protection locked="true" hidden="false"/>
    </xf>
    <xf numFmtId="198" fontId="27" fillId="17" borderId="0" xfId="0" applyFont="true" applyBorder="true" applyAlignment="false" applyProtection="false">
      <alignment horizontal="general" vertical="bottom" textRotation="0" wrapText="false" indent="0" shrinkToFit="false"/>
      <protection locked="true" hidden="false"/>
    </xf>
    <xf numFmtId="195" fontId="0" fillId="19" borderId="13" xfId="0" applyFont="false" applyBorder="true" applyAlignment="false" applyProtection="false">
      <alignment horizontal="general" vertical="bottom" textRotation="0" wrapText="false" indent="0" shrinkToFit="false"/>
      <protection locked="true" hidden="false"/>
    </xf>
    <xf numFmtId="195" fontId="27" fillId="19" borderId="6" xfId="0" applyFont="true" applyBorder="true" applyAlignment="false" applyProtection="false">
      <alignment horizontal="general" vertical="bottom" textRotation="0" wrapText="false" indent="0" shrinkToFit="false"/>
      <protection locked="true" hidden="false"/>
    </xf>
    <xf numFmtId="205" fontId="27" fillId="19" borderId="53" xfId="0" applyFont="true" applyBorder="true" applyAlignment="true" applyProtection="false">
      <alignment horizontal="center" vertical="bottom" textRotation="0" wrapText="false" indent="0" shrinkToFit="false"/>
      <protection locked="true" hidden="false"/>
    </xf>
    <xf numFmtId="164" fontId="27" fillId="19" borderId="53" xfId="0" applyFont="true" applyBorder="true" applyAlignment="true" applyProtection="false">
      <alignment horizontal="center" vertical="bottom" textRotation="0" wrapText="false" indent="0" shrinkToFit="false"/>
      <protection locked="true" hidden="false"/>
    </xf>
    <xf numFmtId="164" fontId="0" fillId="19" borderId="53" xfId="0" applyFont="false" applyBorder="true" applyAlignment="false" applyProtection="false">
      <alignment horizontal="general" vertical="bottom" textRotation="0" wrapText="false" indent="0" shrinkToFit="false"/>
      <protection locked="true" hidden="false"/>
    </xf>
    <xf numFmtId="164" fontId="0" fillId="19" borderId="54" xfId="0" applyFont="false" applyBorder="true" applyAlignment="false" applyProtection="false">
      <alignment horizontal="general" vertical="bottom" textRotation="0" wrapText="false" indent="0" shrinkToFit="false"/>
      <protection locked="true" hidden="false"/>
    </xf>
    <xf numFmtId="195" fontId="0" fillId="19" borderId="14" xfId="0" applyFont="false" applyBorder="true" applyAlignment="false" applyProtection="false">
      <alignment horizontal="general" vertical="bottom" textRotation="0" wrapText="false" indent="0" shrinkToFit="false"/>
      <protection locked="true" hidden="false"/>
    </xf>
    <xf numFmtId="195" fontId="27" fillId="19" borderId="11" xfId="0" applyFont="true" applyBorder="true" applyAlignment="false" applyProtection="false">
      <alignment horizontal="general" vertical="bottom" textRotation="0" wrapText="false" indent="0" shrinkToFit="false"/>
      <protection locked="true" hidden="false"/>
    </xf>
    <xf numFmtId="198" fontId="27" fillId="19" borderId="49" xfId="0" applyFont="true" applyBorder="true" applyAlignment="true" applyProtection="false">
      <alignment horizontal="center" vertical="bottom" textRotation="0" wrapText="false" indent="0" shrinkToFit="false"/>
      <protection locked="true" hidden="false"/>
    </xf>
    <xf numFmtId="164" fontId="27" fillId="19" borderId="49" xfId="0" applyFont="true" applyBorder="true" applyAlignment="true" applyProtection="false">
      <alignment horizontal="center" vertical="bottom" textRotation="0" wrapText="false" indent="0" shrinkToFit="false"/>
      <protection locked="true" hidden="false"/>
    </xf>
    <xf numFmtId="164" fontId="27" fillId="19" borderId="55" xfId="0" applyFont="true" applyBorder="true" applyAlignment="false" applyProtection="false">
      <alignment horizontal="general" vertical="bottom" textRotation="0" wrapText="false" indent="0" shrinkToFit="false"/>
      <protection locked="true" hidden="false"/>
    </xf>
    <xf numFmtId="164" fontId="27" fillId="17" borderId="30" xfId="0" applyFont="true" applyBorder="true" applyAlignment="true" applyProtection="false">
      <alignment horizontal="left" vertical="bottom" textRotation="0" wrapText="false" indent="0" shrinkToFit="false"/>
      <protection locked="true" hidden="false"/>
    </xf>
    <xf numFmtId="164" fontId="37" fillId="17" borderId="0" xfId="0" applyFont="true" applyBorder="true" applyAlignment="false" applyProtection="false">
      <alignment horizontal="general" vertical="bottom" textRotation="0" wrapText="false" indent="0" shrinkToFit="false"/>
      <protection locked="true" hidden="false"/>
    </xf>
    <xf numFmtId="198" fontId="37" fillId="17" borderId="20" xfId="0" applyFont="true" applyBorder="true" applyAlignment="true" applyProtection="false">
      <alignment horizontal="general" vertical="bottom" textRotation="0" wrapText="false" indent="0" shrinkToFit="false"/>
      <protection locked="true" hidden="false"/>
    </xf>
    <xf numFmtId="198" fontId="37" fillId="17" borderId="20" xfId="0" applyFont="true" applyBorder="true" applyAlignment="false" applyProtection="false">
      <alignment horizontal="general" vertical="bottom" textRotation="0" wrapText="false" indent="0" shrinkToFit="false"/>
      <protection locked="true" hidden="false"/>
    </xf>
    <xf numFmtId="164" fontId="0" fillId="17" borderId="56" xfId="0" applyFont="true" applyBorder="true" applyAlignment="false" applyProtection="false">
      <alignment horizontal="general" vertical="bottom" textRotation="0" wrapText="false" indent="0" shrinkToFit="false"/>
      <protection locked="true" hidden="false"/>
    </xf>
    <xf numFmtId="164" fontId="27" fillId="17" borderId="56" xfId="0" applyFont="true" applyBorder="true" applyAlignment="false" applyProtection="false">
      <alignment horizontal="general" vertical="bottom" textRotation="0" wrapText="false" indent="0" shrinkToFit="false"/>
      <protection locked="true" hidden="false"/>
    </xf>
    <xf numFmtId="164" fontId="0" fillId="17" borderId="56" xfId="0" applyFont="true" applyBorder="true" applyAlignment="true" applyProtection="false">
      <alignment horizontal="general" vertical="bottom" textRotation="0" wrapText="true" indent="0" shrinkToFit="false"/>
      <protection locked="true" hidden="false"/>
    </xf>
    <xf numFmtId="164" fontId="0" fillId="17" borderId="30" xfId="0" applyFont="false" applyBorder="true" applyAlignment="true" applyProtection="false">
      <alignment horizontal="center" vertical="bottom" textRotation="0" wrapText="false" indent="0" shrinkToFit="false"/>
      <protection locked="true" hidden="false"/>
    </xf>
    <xf numFmtId="198" fontId="27" fillId="17" borderId="56" xfId="0" applyFont="true" applyBorder="true" applyAlignment="false" applyProtection="false">
      <alignment horizontal="general" vertical="bottom" textRotation="0" wrapText="false" indent="0" shrinkToFit="false"/>
      <protection locked="true" hidden="false"/>
    </xf>
    <xf numFmtId="198" fontId="27" fillId="17" borderId="0" xfId="0" applyFont="true" applyBorder="true" applyAlignment="true" applyProtection="false">
      <alignment horizontal="center" vertical="bottom" textRotation="0" wrapText="false" indent="0" shrinkToFit="false"/>
      <protection locked="true" hidden="false"/>
    </xf>
    <xf numFmtId="198" fontId="0" fillId="17" borderId="4" xfId="0" applyFont="false" applyBorder="true" applyAlignment="false" applyProtection="false">
      <alignment horizontal="general" vertical="bottom" textRotation="0" wrapText="false" indent="0" shrinkToFit="false"/>
      <protection locked="true" hidden="false"/>
    </xf>
    <xf numFmtId="164" fontId="0" fillId="17" borderId="57" xfId="0" applyFont="false" applyBorder="true" applyAlignment="false" applyProtection="false">
      <alignment horizontal="general" vertical="bottom" textRotation="0" wrapText="false" indent="0" shrinkToFit="false"/>
      <protection locked="true" hidden="false"/>
    </xf>
    <xf numFmtId="198" fontId="27" fillId="17" borderId="58" xfId="0" applyFont="true" applyBorder="true" applyAlignment="false" applyProtection="false">
      <alignment horizontal="general" vertical="bottom" textRotation="0" wrapText="false" indent="0" shrinkToFit="false"/>
      <protection locked="true" hidden="false"/>
    </xf>
    <xf numFmtId="198" fontId="27" fillId="17" borderId="59" xfId="0" applyFont="true" applyBorder="true" applyAlignment="false" applyProtection="false">
      <alignment horizontal="general" vertical="bottom" textRotation="0" wrapText="false" indent="0" shrinkToFit="false"/>
      <protection locked="true" hidden="false"/>
    </xf>
    <xf numFmtId="198" fontId="47" fillId="17" borderId="0" xfId="0" applyFont="true" applyBorder="true" applyAlignment="false" applyProtection="false">
      <alignment horizontal="general" vertical="bottom" textRotation="0" wrapText="false" indent="0" shrinkToFit="false"/>
      <protection locked="true" hidden="false"/>
    </xf>
    <xf numFmtId="198" fontId="0" fillId="17" borderId="0" xfId="0" applyFont="true" applyBorder="true" applyAlignment="true" applyProtection="false">
      <alignment horizontal="general" vertical="bottom" textRotation="0" wrapText="true" indent="0" shrinkToFit="false"/>
      <protection locked="true" hidden="false"/>
    </xf>
    <xf numFmtId="198" fontId="0" fillId="17" borderId="10" xfId="0" applyFont="false" applyBorder="true" applyAlignment="false" applyProtection="false">
      <alignment horizontal="general" vertical="bottom" textRotation="0" wrapText="false" indent="0" shrinkToFit="false"/>
      <protection locked="true" hidden="false"/>
    </xf>
    <xf numFmtId="194" fontId="70" fillId="17" borderId="8" xfId="15" applyFont="true" applyBorder="true" applyAlignment="true" applyProtection="true">
      <alignment horizontal="general" vertical="bottom" textRotation="0" wrapText="false" indent="0" shrinkToFit="false"/>
      <protection locked="true" hidden="false"/>
    </xf>
    <xf numFmtId="194" fontId="70" fillId="17" borderId="0" xfId="15" applyFont="true" applyBorder="true" applyAlignment="true" applyProtection="true">
      <alignment horizontal="general" vertical="bottom" textRotation="0" wrapText="false" indent="0" shrinkToFit="false"/>
      <protection locked="true" hidden="false"/>
    </xf>
    <xf numFmtId="194" fontId="70" fillId="17" borderId="9" xfId="15" applyFont="true" applyBorder="true" applyAlignment="true" applyProtection="true">
      <alignment horizontal="general" vertical="bottom" textRotation="0" wrapText="false" indent="0" shrinkToFit="false"/>
      <protection locked="true" hidden="false"/>
    </xf>
    <xf numFmtId="194" fontId="27" fillId="17" borderId="0" xfId="15" applyFont="true" applyBorder="true" applyAlignment="true" applyProtection="true">
      <alignment horizontal="general" vertical="bottom" textRotation="0" wrapText="false" indent="0" shrinkToFit="false"/>
      <protection locked="true" hidden="false"/>
    </xf>
    <xf numFmtId="194" fontId="31" fillId="17" borderId="0" xfId="15" applyFont="true" applyBorder="true" applyAlignment="true" applyProtection="true">
      <alignment horizontal="general" vertical="bottom" textRotation="0" wrapText="false" indent="0" shrinkToFit="false"/>
      <protection locked="true" hidden="false"/>
    </xf>
    <xf numFmtId="164" fontId="27" fillId="19" borderId="31" xfId="15" applyFont="true" applyBorder="true" applyAlignment="true" applyProtection="true">
      <alignment horizontal="center" vertical="bottom" textRotation="0" wrapText="false" indent="0" shrinkToFit="false"/>
      <protection locked="true" hidden="false"/>
    </xf>
    <xf numFmtId="194" fontId="27" fillId="19" borderId="36" xfId="15" applyFont="true" applyBorder="true" applyAlignment="true" applyProtection="true">
      <alignment horizontal="general" vertical="bottom" textRotation="0" wrapText="false" indent="0" shrinkToFit="false"/>
      <protection locked="true" hidden="false"/>
    </xf>
    <xf numFmtId="194" fontId="27" fillId="19" borderId="7" xfId="15" applyFont="true" applyBorder="true" applyAlignment="true" applyProtection="true">
      <alignment horizontal="general" vertical="bottom" textRotation="0" wrapText="false" indent="0" shrinkToFit="false"/>
      <protection locked="true" hidden="false"/>
    </xf>
    <xf numFmtId="164" fontId="47" fillId="17" borderId="0" xfId="0" applyFont="true" applyBorder="true" applyAlignment="true" applyProtection="false">
      <alignment horizontal="left" vertical="bottom" textRotation="0" wrapText="false" indent="1" shrinkToFit="false"/>
      <protection locked="true" hidden="false"/>
    </xf>
    <xf numFmtId="194" fontId="27" fillId="0" borderId="0" xfId="15" applyFont="true" applyBorder="true" applyAlignment="true" applyProtection="true">
      <alignment horizontal="general" vertical="bottom" textRotation="0" wrapText="false" indent="0" shrinkToFit="false"/>
      <protection locked="true" hidden="false"/>
    </xf>
    <xf numFmtId="194" fontId="27" fillId="19" borderId="32" xfId="15" applyFont="true" applyBorder="true" applyAlignment="true" applyProtection="true">
      <alignment horizontal="center" vertical="bottom" textRotation="0" wrapText="false" indent="0" shrinkToFit="false"/>
      <protection locked="true" hidden="false"/>
    </xf>
    <xf numFmtId="194" fontId="27" fillId="19" borderId="28" xfId="15" applyFont="true" applyBorder="true" applyAlignment="true" applyProtection="true">
      <alignment horizontal="center" vertical="bottom" textRotation="0" wrapText="false" indent="0" shrinkToFit="false"/>
      <protection locked="true" hidden="false"/>
    </xf>
    <xf numFmtId="194" fontId="27" fillId="19" borderId="33" xfId="15" applyFont="true" applyBorder="true" applyAlignment="true" applyProtection="true">
      <alignment horizontal="center" vertical="bottom" textRotation="0" wrapText="false" indent="0" shrinkToFit="false"/>
      <protection locked="true" hidden="false"/>
    </xf>
    <xf numFmtId="194" fontId="31" fillId="17" borderId="34" xfId="15" applyFont="true" applyBorder="true" applyAlignment="true" applyProtection="true">
      <alignment horizontal="center" vertical="bottom" textRotation="0" wrapText="false" indent="0" shrinkToFit="false"/>
      <protection locked="true" hidden="false"/>
    </xf>
    <xf numFmtId="194" fontId="31" fillId="17" borderId="27" xfId="15" applyFont="true" applyBorder="true" applyAlignment="true" applyProtection="true">
      <alignment horizontal="center" vertical="bottom" textRotation="0" wrapText="false" indent="0" shrinkToFit="false"/>
      <protection locked="true" hidden="false"/>
    </xf>
    <xf numFmtId="194" fontId="31" fillId="17" borderId="9" xfId="15" applyFont="true" applyBorder="true" applyAlignment="true" applyProtection="true">
      <alignment horizontal="center" vertical="bottom" textRotation="0" wrapText="false" indent="0" shrinkToFit="false"/>
      <protection locked="true" hidden="false"/>
    </xf>
    <xf numFmtId="194" fontId="37" fillId="17" borderId="0" xfId="15" applyFont="true" applyBorder="true" applyAlignment="true" applyProtection="true">
      <alignment horizontal="general" vertical="bottom" textRotation="0" wrapText="false" indent="0" shrinkToFit="false"/>
      <protection locked="true" hidden="false"/>
    </xf>
    <xf numFmtId="190" fontId="30" fillId="17" borderId="34" xfId="15" applyFont="true" applyBorder="true" applyAlignment="true" applyProtection="true">
      <alignment horizontal="general" vertical="bottom" textRotation="0" wrapText="false" indent="0" shrinkToFit="false"/>
      <protection locked="true" hidden="false"/>
    </xf>
    <xf numFmtId="190" fontId="30" fillId="17" borderId="27" xfId="15" applyFont="true" applyBorder="true" applyAlignment="true" applyProtection="true">
      <alignment horizontal="general" vertical="bottom" textRotation="0" wrapText="false" indent="0" shrinkToFit="false"/>
      <protection locked="true" hidden="false"/>
    </xf>
    <xf numFmtId="190" fontId="30" fillId="17" borderId="9" xfId="15" applyFont="true" applyBorder="true" applyAlignment="true" applyProtection="true">
      <alignment horizontal="general" vertical="bottom" textRotation="0" wrapText="false" indent="0" shrinkToFit="false"/>
      <protection locked="true" hidden="false"/>
    </xf>
    <xf numFmtId="195" fontId="30" fillId="17" borderId="9" xfId="15" applyFont="true" applyBorder="true" applyAlignment="true" applyProtection="true">
      <alignment horizontal="general" vertical="bottom" textRotation="0" wrapText="false" indent="0" shrinkToFit="false"/>
      <protection locked="true" hidden="false"/>
    </xf>
    <xf numFmtId="194" fontId="48" fillId="17" borderId="0" xfId="15" applyFont="true" applyBorder="true" applyAlignment="true" applyProtection="true">
      <alignment horizontal="general" vertical="bottom" textRotation="0" wrapText="false" indent="0" shrinkToFit="false"/>
      <protection locked="true" hidden="false"/>
    </xf>
    <xf numFmtId="190" fontId="29" fillId="17" borderId="38" xfId="15" applyFont="true" applyBorder="true" applyAlignment="true" applyProtection="true">
      <alignment horizontal="general" vertical="bottom" textRotation="0" wrapText="false" indent="0" shrinkToFit="false"/>
      <protection locked="true" hidden="false"/>
    </xf>
    <xf numFmtId="190" fontId="29" fillId="17" borderId="1" xfId="15" applyFont="true" applyBorder="true" applyAlignment="true" applyProtection="true">
      <alignment horizontal="general" vertical="bottom" textRotation="0" wrapText="false" indent="0" shrinkToFit="false"/>
      <protection locked="true" hidden="false"/>
    </xf>
    <xf numFmtId="190" fontId="29" fillId="17" borderId="44" xfId="15" applyFont="true" applyBorder="true" applyAlignment="true" applyProtection="true">
      <alignment horizontal="general" vertical="bottom" textRotation="0" wrapText="false" indent="0" shrinkToFit="false"/>
      <protection locked="true" hidden="false"/>
    </xf>
    <xf numFmtId="195" fontId="30" fillId="17" borderId="17" xfId="15" applyFont="true" applyBorder="true" applyAlignment="true" applyProtection="true">
      <alignment horizontal="general" vertical="bottom" textRotation="0" wrapText="false" indent="0" shrinkToFit="false"/>
      <protection locked="true" hidden="false"/>
    </xf>
    <xf numFmtId="164" fontId="0" fillId="17" borderId="30" xfId="0" applyFont="true" applyBorder="true" applyAlignment="true" applyProtection="false">
      <alignment horizontal="general" vertical="bottom" textRotation="0" wrapText="true" indent="0" shrinkToFit="false"/>
      <protection locked="true" hidden="false"/>
    </xf>
    <xf numFmtId="190" fontId="30" fillId="17" borderId="32" xfId="15" applyFont="true" applyBorder="true" applyAlignment="true" applyProtection="true">
      <alignment horizontal="general" vertical="bottom" textRotation="0" wrapText="false" indent="0" shrinkToFit="false"/>
      <protection locked="true" hidden="false"/>
    </xf>
    <xf numFmtId="190" fontId="30" fillId="17" borderId="28" xfId="15" applyFont="true" applyBorder="true" applyAlignment="true" applyProtection="true">
      <alignment horizontal="general" vertical="bottom" textRotation="0" wrapText="false" indent="0" shrinkToFit="false"/>
      <protection locked="true" hidden="false"/>
    </xf>
    <xf numFmtId="190" fontId="30" fillId="17" borderId="33" xfId="15" applyFont="true" applyBorder="true" applyAlignment="true" applyProtection="true">
      <alignment horizontal="general" vertical="bottom" textRotation="0" wrapText="false" indent="0" shrinkToFit="false"/>
      <protection locked="true" hidden="false"/>
    </xf>
    <xf numFmtId="190" fontId="29" fillId="17" borderId="35" xfId="15" applyFont="true" applyBorder="true" applyAlignment="true" applyProtection="true">
      <alignment horizontal="general" vertical="bottom" textRotation="0" wrapText="false" indent="0" shrinkToFit="false"/>
      <protection locked="true" hidden="false"/>
    </xf>
    <xf numFmtId="190" fontId="29" fillId="17" borderId="51" xfId="15" applyFont="true" applyBorder="true" applyAlignment="true" applyProtection="true">
      <alignment horizontal="general" vertical="bottom" textRotation="0" wrapText="false" indent="0" shrinkToFit="false"/>
      <protection locked="true" hidden="false"/>
    </xf>
    <xf numFmtId="190" fontId="29" fillId="17" borderId="12" xfId="15" applyFont="true" applyBorder="true" applyAlignment="true" applyProtection="true">
      <alignment horizontal="general" vertical="bottom" textRotation="0" wrapText="false" indent="0" shrinkToFit="false"/>
      <protection locked="true" hidden="false"/>
    </xf>
    <xf numFmtId="195" fontId="30" fillId="17" borderId="12" xfId="15" applyFont="true" applyBorder="true" applyAlignment="true" applyProtection="true">
      <alignment horizontal="general" vertical="bottom" textRotation="0" wrapText="false" indent="0" shrinkToFit="false"/>
      <protection locked="true" hidden="false"/>
    </xf>
    <xf numFmtId="198" fontId="48" fillId="17" borderId="0" xfId="15" applyFont="true" applyBorder="true" applyAlignment="true" applyProtection="true">
      <alignment horizontal="general" vertical="bottom" textRotation="0" wrapText="false" indent="0" shrinkToFit="false"/>
      <protection locked="true" hidden="false"/>
    </xf>
    <xf numFmtId="195" fontId="48" fillId="17" borderId="0" xfId="15" applyFont="true" applyBorder="true" applyAlignment="true" applyProtection="true">
      <alignment horizontal="general" vertical="bottom" textRotation="0" wrapText="false" indent="0" shrinkToFit="false"/>
      <protection locked="true" hidden="false"/>
    </xf>
    <xf numFmtId="164" fontId="71" fillId="17" borderId="30"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false" applyAlignment="true" applyProtection="false">
      <alignment horizontal="general" vertical="center" textRotation="0" wrapText="false" indent="0" shrinkToFit="false"/>
      <protection locked="true" hidden="false"/>
    </xf>
    <xf numFmtId="164" fontId="0" fillId="17" borderId="8" xfId="0" applyFont="false" applyBorder="true" applyAlignment="true" applyProtection="false">
      <alignment horizontal="general" vertical="center" textRotation="0" wrapText="false" indent="0" shrinkToFit="false"/>
      <protection locked="true" hidden="false"/>
    </xf>
    <xf numFmtId="164" fontId="72" fillId="17" borderId="1" xfId="0" applyFont="true" applyBorder="true" applyAlignment="true" applyProtection="false">
      <alignment horizontal="center" vertical="center" textRotation="0" wrapText="true" indent="0" shrinkToFit="false"/>
      <protection locked="true" hidden="false"/>
    </xf>
    <xf numFmtId="164" fontId="0" fillId="17" borderId="9" xfId="0" applyFont="false" applyBorder="true" applyAlignment="true" applyProtection="false">
      <alignment horizontal="general" vertical="center" textRotation="0" wrapText="false" indent="0" shrinkToFit="false"/>
      <protection locked="true" hidden="false"/>
    </xf>
    <xf numFmtId="164" fontId="72" fillId="17" borderId="0" xfId="0" applyFont="true" applyBorder="true" applyAlignment="true" applyProtection="false">
      <alignment horizontal="center" vertical="center" textRotation="0" wrapText="true" indent="0" shrinkToFit="false"/>
      <protection locked="true" hidden="false"/>
    </xf>
    <xf numFmtId="164" fontId="73" fillId="17" borderId="0" xfId="0" applyFont="true" applyBorder="true" applyAlignment="true" applyProtection="false">
      <alignment horizontal="center" vertical="center" textRotation="0" wrapText="false" indent="0" shrinkToFit="false"/>
      <protection locked="true" hidden="false"/>
    </xf>
    <xf numFmtId="164" fontId="27" fillId="17" borderId="0" xfId="0" applyFont="true" applyBorder="true" applyAlignment="true" applyProtection="false">
      <alignment horizontal="general" vertical="center" textRotation="0" wrapText="false" indent="0" shrinkToFit="false"/>
      <protection locked="true" hidden="false"/>
    </xf>
    <xf numFmtId="164" fontId="27" fillId="17" borderId="0" xfId="0" applyFont="true" applyBorder="true" applyAlignment="true" applyProtection="false">
      <alignment horizontal="center" vertical="center" textRotation="0" wrapText="true" indent="0" shrinkToFit="false"/>
      <protection locked="true" hidden="false"/>
    </xf>
    <xf numFmtId="206" fontId="27" fillId="17" borderId="0" xfId="0" applyFont="true" applyBorder="true" applyAlignment="true" applyProtection="false">
      <alignment horizontal="center" vertical="center" textRotation="0" wrapText="true" indent="0" shrinkToFit="false"/>
      <protection locked="true" hidden="false"/>
    </xf>
    <xf numFmtId="193" fontId="27" fillId="17" borderId="23" xfId="15" applyFont="true" applyBorder="true" applyAlignment="true" applyProtection="true">
      <alignment horizontal="general" vertical="center" textRotation="0" wrapText="false" indent="0" shrinkToFit="false"/>
      <protection locked="true" hidden="false"/>
    </xf>
    <xf numFmtId="164" fontId="0" fillId="17" borderId="23" xfId="0" applyFont="false" applyBorder="true" applyAlignment="true" applyProtection="false">
      <alignment horizontal="general" vertical="center" textRotation="0" wrapText="false" indent="0" shrinkToFit="false"/>
      <protection locked="true" hidden="false"/>
    </xf>
    <xf numFmtId="164" fontId="74" fillId="21" borderId="23" xfId="0" applyFont="true" applyBorder="true" applyAlignment="true" applyProtection="false">
      <alignment horizontal="center" vertical="center" textRotation="0" wrapText="false" indent="0" shrinkToFit="false"/>
      <protection locked="true" hidden="false"/>
    </xf>
    <xf numFmtId="164" fontId="75" fillId="17" borderId="23" xfId="0" applyFont="true" applyBorder="true" applyAlignment="true" applyProtection="false">
      <alignment horizontal="center" vertical="center" textRotation="0" wrapText="false" indent="0" shrinkToFit="false"/>
      <protection locked="true" hidden="false"/>
    </xf>
    <xf numFmtId="191" fontId="74" fillId="21" borderId="23" xfId="0" applyFont="true" applyBorder="true" applyAlignment="true" applyProtection="false">
      <alignment horizontal="center" vertical="center" textRotation="0" wrapText="false" indent="0" shrinkToFit="false"/>
      <protection locked="true" hidden="false"/>
    </xf>
    <xf numFmtId="193" fontId="75" fillId="17" borderId="23" xfId="15" applyFont="true" applyBorder="true" applyAlignment="true" applyProtection="true">
      <alignment horizontal="center" vertical="center" textRotation="0" wrapText="false" indent="0" shrinkToFit="false"/>
      <protection locked="true" hidden="false"/>
    </xf>
    <xf numFmtId="193" fontId="0" fillId="17" borderId="0" xfId="15" applyFont="true" applyBorder="true" applyAlignment="true" applyProtection="true">
      <alignment horizontal="general" vertical="center" textRotation="0" wrapText="false" indent="0" shrinkToFit="false"/>
      <protection locked="true" hidden="false"/>
    </xf>
    <xf numFmtId="164" fontId="0" fillId="17" borderId="0" xfId="0" applyFont="true" applyBorder="true" applyAlignment="true" applyProtection="false">
      <alignment horizontal="center" vertical="center" textRotation="0" wrapText="false" indent="0" shrinkToFit="false"/>
      <protection locked="true" hidden="false"/>
    </xf>
    <xf numFmtId="193" fontId="0" fillId="17" borderId="60" xfId="15" applyFont="true" applyBorder="true" applyAlignment="true" applyProtection="true">
      <alignment horizontal="general" vertical="center" textRotation="0" wrapText="false" indent="0" shrinkToFit="false"/>
      <protection locked="true" hidden="false"/>
    </xf>
    <xf numFmtId="164" fontId="0" fillId="17" borderId="61" xfId="0" applyFont="false" applyBorder="true" applyAlignment="true" applyProtection="false">
      <alignment horizontal="general" vertical="center" textRotation="0" wrapText="false" indent="0" shrinkToFit="false"/>
      <protection locked="true" hidden="false"/>
    </xf>
    <xf numFmtId="194" fontId="0" fillId="17" borderId="61" xfId="15" applyFont="true" applyBorder="true" applyAlignment="true" applyProtection="true">
      <alignment horizontal="general" vertical="center" textRotation="0" wrapText="false" indent="0" shrinkToFit="false"/>
      <protection locked="true" hidden="false"/>
    </xf>
    <xf numFmtId="164" fontId="0" fillId="17" borderId="62" xfId="0" applyFont="false" applyBorder="true" applyAlignment="true" applyProtection="false">
      <alignment horizontal="general" vertical="center" textRotation="0" wrapText="true" indent="0" shrinkToFit="false"/>
      <protection locked="true" hidden="false"/>
    </xf>
    <xf numFmtId="193" fontId="76" fillId="17" borderId="63" xfId="15" applyFont="true" applyBorder="true" applyAlignment="true" applyProtection="true">
      <alignment horizontal="general" vertical="center" textRotation="0" wrapText="false" indent="0" shrinkToFit="false"/>
      <protection locked="true" hidden="false"/>
    </xf>
    <xf numFmtId="194" fontId="0" fillId="17" borderId="0" xfId="15" applyFont="true" applyBorder="true" applyAlignment="true" applyProtection="true">
      <alignment horizontal="general" vertical="center" textRotation="0" wrapText="false" indent="0" shrinkToFit="false"/>
      <protection locked="true" hidden="false"/>
    </xf>
    <xf numFmtId="164" fontId="0" fillId="17" borderId="64" xfId="0" applyFont="false" applyBorder="true" applyAlignment="true" applyProtection="false">
      <alignment horizontal="general" vertical="center" textRotation="0" wrapText="true" indent="0" shrinkToFit="false"/>
      <protection locked="true" hidden="false"/>
    </xf>
    <xf numFmtId="193" fontId="27" fillId="17" borderId="63" xfId="15" applyFont="true" applyBorder="true" applyAlignment="true" applyProtection="true">
      <alignment horizontal="general" vertical="center" textRotation="0" wrapText="false" indent="0" shrinkToFit="false"/>
      <protection locked="true" hidden="false"/>
    </xf>
    <xf numFmtId="207" fontId="27" fillId="17" borderId="0" xfId="15" applyFont="true" applyBorder="true" applyAlignment="true" applyProtection="true">
      <alignment horizontal="general" vertical="center" textRotation="0" wrapText="false" indent="0" shrinkToFit="false"/>
      <protection locked="true" hidden="false"/>
    </xf>
    <xf numFmtId="207" fontId="27" fillId="0" borderId="0" xfId="15" applyFont="true" applyBorder="true" applyAlignment="true" applyProtection="true">
      <alignment horizontal="general" vertical="center" textRotation="0" wrapText="false" indent="0" shrinkToFit="false"/>
      <protection locked="true" hidden="false"/>
    </xf>
    <xf numFmtId="193" fontId="0" fillId="17" borderId="63" xfId="15" applyFont="true" applyBorder="true" applyAlignment="true" applyProtection="true">
      <alignment horizontal="general" vertical="center" textRotation="0" wrapText="false" indent="0" shrinkToFit="false"/>
      <protection locked="true" hidden="false"/>
    </xf>
    <xf numFmtId="207" fontId="0" fillId="17" borderId="0" xfId="15" applyFont="true" applyBorder="true" applyAlignment="true" applyProtection="true">
      <alignment horizontal="general" vertical="center" textRotation="0" wrapText="false" indent="0" shrinkToFit="false"/>
      <protection locked="true" hidden="false"/>
    </xf>
    <xf numFmtId="198" fontId="77" fillId="21" borderId="0" xfId="0" applyFont="true" applyBorder="true" applyAlignment="true" applyProtection="false">
      <alignment horizontal="general" vertical="center" textRotation="0" wrapText="false" indent="0" shrinkToFit="false"/>
      <protection locked="true" hidden="false"/>
    </xf>
    <xf numFmtId="164" fontId="0" fillId="22" borderId="0" xfId="0" applyFont="false" applyBorder="true" applyAlignment="true" applyProtection="false">
      <alignment horizontal="general" vertical="center" textRotation="0" wrapText="false" indent="0" shrinkToFit="false"/>
      <protection locked="true" hidden="false"/>
    </xf>
    <xf numFmtId="193" fontId="27" fillId="17" borderId="63" xfId="15" applyFont="true" applyBorder="true" applyAlignment="true" applyProtection="true">
      <alignment horizontal="left" vertical="center" textRotation="0" wrapText="false" indent="2" shrinkToFit="false"/>
      <protection locked="true" hidden="false"/>
    </xf>
    <xf numFmtId="198" fontId="48" fillId="14" borderId="37" xfId="0" applyFont="true" applyBorder="true" applyAlignment="true" applyProtection="false">
      <alignment horizontal="general" vertical="center" textRotation="0" wrapText="false" indent="0" shrinkToFit="false"/>
      <protection locked="true" hidden="false"/>
    </xf>
    <xf numFmtId="193" fontId="0" fillId="17" borderId="63" xfId="15" applyFont="true" applyBorder="true" applyAlignment="true" applyProtection="true">
      <alignment horizontal="right" vertical="center" textRotation="0" wrapText="false" indent="0" shrinkToFit="false"/>
      <protection locked="true" hidden="false"/>
    </xf>
    <xf numFmtId="198" fontId="48" fillId="14" borderId="27" xfId="0" applyFont="true" applyBorder="true" applyAlignment="true" applyProtection="false">
      <alignment horizontal="general" vertical="center" textRotation="0" wrapText="false" indent="0" shrinkToFit="false"/>
      <protection locked="true" hidden="false"/>
    </xf>
    <xf numFmtId="164" fontId="50" fillId="22" borderId="0" xfId="0" applyFont="true" applyBorder="true" applyAlignment="true" applyProtection="false">
      <alignment horizontal="left" vertical="bottom" textRotation="0" wrapText="false" indent="0" shrinkToFit="false"/>
      <protection locked="true" hidden="false"/>
    </xf>
    <xf numFmtId="164" fontId="0" fillId="22" borderId="0" xfId="0" applyFont="false" applyBorder="true" applyAlignment="true" applyProtection="false">
      <alignment horizontal="left" vertical="center" textRotation="0" wrapText="false" indent="0" shrinkToFit="false"/>
      <protection locked="true" hidden="false"/>
    </xf>
    <xf numFmtId="198" fontId="48" fillId="14" borderId="28" xfId="0" applyFont="true" applyBorder="true" applyAlignment="true" applyProtection="false">
      <alignment horizontal="general" vertical="center" textRotation="0" wrapText="false" indent="0" shrinkToFit="false"/>
      <protection locked="true" hidden="false"/>
    </xf>
    <xf numFmtId="193" fontId="76" fillId="17" borderId="63" xfId="15" applyFont="true" applyBorder="true" applyAlignment="true" applyProtection="true">
      <alignment horizontal="right" vertical="center" textRotation="0" wrapText="false" indent="0" shrinkToFit="false"/>
      <protection locked="true" hidden="false"/>
    </xf>
    <xf numFmtId="164" fontId="0" fillId="17" borderId="65" xfId="0" applyFont="false" applyBorder="true" applyAlignment="true" applyProtection="false">
      <alignment horizontal="general" vertical="center" textRotation="0" wrapText="false" indent="0" shrinkToFit="false"/>
      <protection locked="true" hidden="false"/>
    </xf>
    <xf numFmtId="164" fontId="0" fillId="17" borderId="66" xfId="0" applyFont="false" applyBorder="true" applyAlignment="true" applyProtection="false">
      <alignment horizontal="general" vertical="center" textRotation="0" wrapText="false" indent="0" shrinkToFit="false"/>
      <protection locked="true" hidden="false"/>
    </xf>
    <xf numFmtId="164" fontId="0" fillId="17" borderId="67" xfId="0" applyFont="false" applyBorder="true" applyAlignment="true" applyProtection="false">
      <alignment horizontal="general" vertical="center" textRotation="0" wrapText="true" indent="0" shrinkToFit="false"/>
      <protection locked="true" hidden="false"/>
    </xf>
    <xf numFmtId="164" fontId="0" fillId="17" borderId="0" xfId="0" applyFont="false" applyBorder="true" applyAlignment="true" applyProtection="false">
      <alignment horizontal="general" vertical="center" textRotation="0" wrapText="true" indent="0" shrinkToFit="false"/>
      <protection locked="true" hidden="false"/>
    </xf>
    <xf numFmtId="207" fontId="0" fillId="17" borderId="0" xfId="0" applyFont="false" applyBorder="true" applyAlignment="true" applyProtection="false">
      <alignment horizontal="general" vertical="center" textRotation="0" wrapText="false" indent="0" shrinkToFit="false"/>
      <protection locked="true" hidden="false"/>
    </xf>
    <xf numFmtId="198" fontId="74" fillId="21" borderId="0" xfId="0" applyFont="true" applyBorder="true" applyAlignment="true" applyProtection="false">
      <alignment horizontal="general" vertical="center" textRotation="0" wrapText="false" indent="0" shrinkToFit="false"/>
      <protection locked="true" hidden="false"/>
    </xf>
    <xf numFmtId="199" fontId="0" fillId="17" borderId="0" xfId="15" applyFont="true" applyBorder="true" applyAlignment="true" applyProtection="true">
      <alignment horizontal="general" vertical="center" textRotation="0" wrapText="false" indent="0" shrinkToFit="false"/>
      <protection locked="true" hidden="false"/>
    </xf>
    <xf numFmtId="193" fontId="78" fillId="17" borderId="63" xfId="15" applyFont="true" applyBorder="true" applyAlignment="true" applyProtection="true">
      <alignment horizontal="general" vertical="center" textRotation="0" wrapText="false" indent="0" shrinkToFit="false"/>
      <protection locked="true" hidden="false"/>
    </xf>
    <xf numFmtId="164" fontId="75" fillId="17" borderId="0" xfId="0" applyFont="true" applyBorder="true" applyAlignment="true" applyProtection="false">
      <alignment horizontal="general" vertical="center" textRotation="0" wrapText="false" indent="0" shrinkToFit="false"/>
      <protection locked="true" hidden="false"/>
    </xf>
    <xf numFmtId="194" fontId="75" fillId="17" borderId="0" xfId="15" applyFont="true" applyBorder="true" applyAlignment="true" applyProtection="true">
      <alignment horizontal="general" vertical="center" textRotation="0" wrapText="false" indent="0" shrinkToFit="false"/>
      <protection locked="true" hidden="false"/>
    </xf>
    <xf numFmtId="207" fontId="75" fillId="0" borderId="68" xfId="0" applyFont="true" applyBorder="true" applyAlignment="true" applyProtection="false">
      <alignment horizontal="general" vertical="center" textRotation="0" wrapText="false" indent="0" shrinkToFit="false"/>
      <protection locked="true" hidden="false"/>
    </xf>
    <xf numFmtId="164" fontId="75" fillId="0" borderId="0" xfId="0" applyFont="true" applyBorder="true" applyAlignment="true" applyProtection="false">
      <alignment horizontal="general" vertical="center" textRotation="0" wrapText="false" indent="0" shrinkToFit="false"/>
      <protection locked="true" hidden="false"/>
    </xf>
    <xf numFmtId="207" fontId="75" fillId="17" borderId="68" xfId="0" applyFont="true" applyBorder="true" applyAlignment="true" applyProtection="false">
      <alignment horizontal="general" vertical="center" textRotation="0" wrapText="false" indent="0" shrinkToFit="false"/>
      <protection locked="true" hidden="false"/>
    </xf>
    <xf numFmtId="207" fontId="75" fillId="0" borderId="0" xfId="0" applyFont="true" applyBorder="true" applyAlignment="true" applyProtection="false">
      <alignment horizontal="general" vertical="center" textRotation="0" wrapText="false" indent="0" shrinkToFit="false"/>
      <protection locked="true" hidden="false"/>
    </xf>
    <xf numFmtId="207" fontId="0" fillId="17" borderId="64" xfId="0" applyFont="true" applyBorder="true" applyAlignment="true" applyProtection="false">
      <alignment horizontal="general" vertical="center" textRotation="0" wrapText="true" indent="0" shrinkToFit="false"/>
      <protection locked="true" hidden="false"/>
    </xf>
    <xf numFmtId="164" fontId="0" fillId="17" borderId="10" xfId="0" applyFont="false" applyBorder="true" applyAlignment="true" applyProtection="false">
      <alignment horizontal="general" vertical="center" textRotation="0" wrapText="false" indent="0" shrinkToFit="false"/>
      <protection locked="true" hidden="false"/>
    </xf>
    <xf numFmtId="193" fontId="0" fillId="17" borderId="11" xfId="15" applyFont="true" applyBorder="true" applyAlignment="true" applyProtection="true">
      <alignment horizontal="general" vertical="center" textRotation="0" wrapText="false" indent="0" shrinkToFit="false"/>
      <protection locked="true" hidden="false"/>
    </xf>
    <xf numFmtId="164" fontId="0" fillId="17" borderId="11" xfId="0" applyFont="false" applyBorder="true" applyAlignment="true" applyProtection="false">
      <alignment horizontal="general" vertical="center" textRotation="0" wrapText="false" indent="0" shrinkToFit="false"/>
      <protection locked="true" hidden="false"/>
    </xf>
    <xf numFmtId="194" fontId="0" fillId="17" borderId="11" xfId="15" applyFont="true" applyBorder="true" applyAlignment="true" applyProtection="true">
      <alignment horizontal="general" vertical="center" textRotation="0" wrapText="false" indent="0" shrinkToFit="false"/>
      <protection locked="true" hidden="false"/>
    </xf>
    <xf numFmtId="164" fontId="0" fillId="17" borderId="12" xfId="0" applyFont="false" applyBorder="true" applyAlignment="true" applyProtection="false">
      <alignment horizontal="general" vertical="center" textRotation="0" wrapText="false" indent="0" shrinkToFit="false"/>
      <protection locked="true" hidden="false"/>
    </xf>
    <xf numFmtId="164" fontId="74" fillId="23" borderId="23" xfId="0" applyFont="true" applyBorder="true" applyAlignment="true" applyProtection="false">
      <alignment horizontal="center" vertical="center" textRotation="0" wrapText="false" indent="0" shrinkToFit="false"/>
      <protection locked="true" hidden="false"/>
    </xf>
    <xf numFmtId="207" fontId="79" fillId="21" borderId="0" xfId="15" applyFont="true" applyBorder="true" applyAlignment="true" applyProtection="true">
      <alignment horizontal="general" vertical="center" textRotation="0" wrapText="false" indent="0" shrinkToFit="false"/>
      <protection locked="true" hidden="false"/>
    </xf>
    <xf numFmtId="193" fontId="78" fillId="17" borderId="63" xfId="15" applyFont="true" applyBorder="true" applyAlignment="true" applyProtection="true">
      <alignment horizontal="left" vertical="center" textRotation="0" wrapText="false" indent="0" shrinkToFit="false"/>
      <protection locked="true" hidden="false"/>
    </xf>
    <xf numFmtId="207" fontId="75" fillId="17" borderId="0" xfId="0" applyFont="true" applyBorder="true" applyAlignment="true" applyProtection="false">
      <alignment horizontal="general" vertical="center" textRotation="0" wrapText="false" indent="0" shrinkToFit="false"/>
      <protection locked="true" hidden="false"/>
    </xf>
    <xf numFmtId="207" fontId="0" fillId="17" borderId="61" xfId="15" applyFont="true" applyBorder="true" applyAlignment="true" applyProtection="true">
      <alignment horizontal="general" vertical="center" textRotation="0" wrapText="false" indent="0" shrinkToFit="false"/>
      <protection locked="true" hidden="false"/>
    </xf>
    <xf numFmtId="207" fontId="0" fillId="17" borderId="61" xfId="0" applyFont="false" applyBorder="true" applyAlignment="true" applyProtection="false">
      <alignment horizontal="general" vertical="center" textRotation="0" wrapText="false" indent="0" shrinkToFit="false"/>
      <protection locked="true" hidden="false"/>
    </xf>
    <xf numFmtId="164" fontId="0" fillId="17" borderId="63" xfId="0" applyFont="false" applyBorder="true" applyAlignment="true" applyProtection="false">
      <alignment horizontal="general" vertical="center" textRotation="0" wrapText="false" indent="0" shrinkToFit="false"/>
      <protection locked="true" hidden="false"/>
    </xf>
    <xf numFmtId="164" fontId="27" fillId="17" borderId="64" xfId="0" applyFont="true" applyBorder="true" applyAlignment="true" applyProtection="false">
      <alignment horizontal="general" vertical="center" textRotation="0" wrapText="true" indent="0" shrinkToFit="false"/>
      <protection locked="true" hidden="false"/>
    </xf>
    <xf numFmtId="194" fontId="0" fillId="17" borderId="66" xfId="15" applyFont="true" applyBorder="true" applyAlignment="true" applyProtection="true">
      <alignment horizontal="general" vertical="center" textRotation="0" wrapText="false" indent="0" shrinkToFit="false"/>
      <protection locked="true" hidden="false"/>
    </xf>
    <xf numFmtId="207" fontId="0" fillId="17" borderId="66" xfId="0" applyFont="false" applyBorder="true" applyAlignment="true" applyProtection="false">
      <alignment horizontal="general" vertical="center" textRotation="0" wrapText="false" indent="0" shrinkToFit="false"/>
      <protection locked="true" hidden="false"/>
    </xf>
    <xf numFmtId="206" fontId="27" fillId="17" borderId="23" xfId="0" applyFont="true" applyBorder="true" applyAlignment="true" applyProtection="false">
      <alignment horizontal="center" vertical="center" textRotation="0" wrapText="true" indent="0" shrinkToFit="false"/>
      <protection locked="true" hidden="false"/>
    </xf>
    <xf numFmtId="164" fontId="27" fillId="17" borderId="23" xfId="0" applyFont="true" applyBorder="true" applyAlignment="true" applyProtection="false">
      <alignment horizontal="center" vertical="center" textRotation="0" wrapText="true" indent="0" shrinkToFit="false"/>
      <protection locked="true" hidden="false"/>
    </xf>
    <xf numFmtId="164" fontId="0" fillId="17" borderId="60" xfId="0" applyFont="false" applyBorder="true" applyAlignment="true" applyProtection="false">
      <alignment horizontal="general" vertical="center" textRotation="0" wrapText="false" indent="0" shrinkToFit="false"/>
      <protection locked="true" hidden="false"/>
    </xf>
    <xf numFmtId="164" fontId="0" fillId="17" borderId="67" xfId="0" applyFont="false" applyBorder="true" applyAlignment="true" applyProtection="false">
      <alignment horizontal="general" vertical="center" textRotation="0" wrapText="false" indent="0" shrinkToFit="false"/>
      <protection locked="true" hidden="false"/>
    </xf>
    <xf numFmtId="164" fontId="0" fillId="17" borderId="69" xfId="0" applyFont="false" applyBorder="true" applyAlignment="true" applyProtection="false">
      <alignment horizontal="general" vertical="center" textRotation="0" wrapText="false" indent="0" shrinkToFit="false"/>
      <protection locked="true" hidden="false"/>
    </xf>
    <xf numFmtId="164" fontId="0" fillId="17" borderId="62" xfId="0" applyFont="false" applyBorder="true" applyAlignment="true" applyProtection="false">
      <alignment horizontal="general" vertical="center" textRotation="0" wrapText="false" indent="0" shrinkToFit="false"/>
      <protection locked="true" hidden="false"/>
    </xf>
    <xf numFmtId="164" fontId="0" fillId="17" borderId="64" xfId="0" applyFont="false" applyBorder="true" applyAlignment="true" applyProtection="false">
      <alignment horizontal="general" vertical="center" textRotation="0" wrapText="false" indent="0" shrinkToFit="false"/>
      <protection locked="true" hidden="false"/>
    </xf>
    <xf numFmtId="207" fontId="75" fillId="17" borderId="64" xfId="0" applyFont="true" applyBorder="true" applyAlignment="true" applyProtection="false">
      <alignment horizontal="general" vertical="center" textRotation="0" wrapText="false" indent="0" shrinkToFit="false"/>
      <protection locked="true" hidden="false"/>
    </xf>
    <xf numFmtId="207" fontId="80" fillId="21" borderId="0" xfId="0" applyFont="true" applyBorder="true" applyAlignment="true" applyProtection="false">
      <alignment horizontal="general" vertical="center" textRotation="0" wrapText="false" indent="0" shrinkToFit="false"/>
      <protection locked="true" hidden="false"/>
    </xf>
    <xf numFmtId="193" fontId="76" fillId="17" borderId="0" xfId="15" applyFont="true" applyBorder="true" applyAlignment="true" applyProtection="true">
      <alignment horizontal="general" vertical="center" textRotation="0" wrapText="false" indent="0" shrinkToFit="false"/>
      <protection locked="true" hidden="false"/>
    </xf>
    <xf numFmtId="207" fontId="31" fillId="17" borderId="0" xfId="15" applyFont="true" applyBorder="true" applyAlignment="true" applyProtection="true">
      <alignment horizontal="general" vertical="center" textRotation="0" wrapText="false" indent="0" shrinkToFit="false"/>
      <protection locked="true" hidden="false"/>
    </xf>
    <xf numFmtId="207" fontId="75" fillId="17" borderId="11" xfId="0" applyFont="true" applyBorder="true" applyAlignment="true" applyProtection="false">
      <alignment horizontal="general" vertical="center" textRotation="0" wrapText="false" indent="0" shrinkToFit="false"/>
      <protection locked="true" hidden="false"/>
    </xf>
    <xf numFmtId="164" fontId="81" fillId="17" borderId="0" xfId="0" applyFont="true" applyBorder="true" applyAlignment="true" applyProtection="false">
      <alignment horizontal="general" vertical="center" textRotation="0" wrapText="false" indent="0" shrinkToFit="false"/>
      <protection locked="true" hidden="false"/>
    </xf>
    <xf numFmtId="193" fontId="48" fillId="17" borderId="0" xfId="15" applyFont="true" applyBorder="true" applyAlignment="true" applyProtection="true">
      <alignment horizontal="general" vertical="center" textRotation="0" wrapText="false" indent="0" shrinkToFit="false"/>
      <protection locked="true" hidden="false"/>
    </xf>
    <xf numFmtId="164" fontId="48" fillId="17" borderId="0" xfId="0" applyFont="true" applyBorder="true" applyAlignment="true" applyProtection="false">
      <alignment horizontal="general" vertical="center" textRotation="0" wrapText="false" indent="0" shrinkToFit="false"/>
      <protection locked="true" hidden="false"/>
    </xf>
    <xf numFmtId="194" fontId="48" fillId="17" borderId="0" xfId="15" applyFont="true" applyBorder="true" applyAlignment="true" applyProtection="true">
      <alignment horizontal="general" vertical="center" textRotation="0" wrapText="false" indent="0" shrinkToFit="false"/>
      <protection locked="true" hidden="false"/>
    </xf>
    <xf numFmtId="207" fontId="48" fillId="17" borderId="0" xfId="0" applyFont="true" applyBorder="true" applyAlignment="true" applyProtection="false">
      <alignment horizontal="general" vertical="center" textRotation="0" wrapText="false" indent="0" shrinkToFit="false"/>
      <protection locked="true" hidden="false"/>
    </xf>
    <xf numFmtId="194" fontId="82" fillId="17" borderId="8" xfId="15" applyFont="true" applyBorder="true" applyAlignment="true" applyProtection="true">
      <alignment horizontal="general" vertical="bottom" textRotation="0" wrapText="false" indent="0" shrinkToFit="false"/>
      <protection locked="true" hidden="false"/>
    </xf>
    <xf numFmtId="194" fontId="82" fillId="19" borderId="13" xfId="15" applyFont="true" applyBorder="true" applyAlignment="true" applyProtection="true">
      <alignment horizontal="center" vertical="bottom" textRotation="0" wrapText="false" indent="0" shrinkToFit="false"/>
      <protection locked="true" hidden="false"/>
    </xf>
    <xf numFmtId="194" fontId="82" fillId="19" borderId="50" xfId="15" applyFont="true" applyBorder="true" applyAlignment="true" applyProtection="true">
      <alignment horizontal="center" vertical="bottom" textRotation="0" wrapText="false" indent="0" shrinkToFit="false"/>
      <protection locked="true" hidden="false"/>
    </xf>
    <xf numFmtId="194" fontId="82" fillId="19" borderId="36" xfId="15" applyFont="true" applyBorder="true" applyAlignment="true" applyProtection="true">
      <alignment horizontal="center" vertical="bottom" textRotation="0" wrapText="false" indent="0" shrinkToFit="false"/>
      <protection locked="true" hidden="false"/>
    </xf>
    <xf numFmtId="194" fontId="82" fillId="19" borderId="54" xfId="15" applyFont="true" applyBorder="true" applyAlignment="true" applyProtection="true">
      <alignment horizontal="center" vertical="bottom" textRotation="0" wrapText="false" indent="0" shrinkToFit="false"/>
      <protection locked="true" hidden="false"/>
    </xf>
    <xf numFmtId="194" fontId="70" fillId="0" borderId="0" xfId="15" applyFont="true" applyBorder="true" applyAlignment="true" applyProtection="true">
      <alignment horizontal="general" vertical="bottom" textRotation="0" wrapText="false" indent="0" shrinkToFit="false"/>
      <protection locked="true" hidden="false"/>
    </xf>
    <xf numFmtId="206" fontId="82" fillId="19" borderId="14" xfId="15" applyFont="true" applyBorder="true" applyAlignment="true" applyProtection="true">
      <alignment horizontal="center" vertical="bottom" textRotation="0" wrapText="false" indent="0" shrinkToFit="false"/>
      <protection locked="true" hidden="false"/>
    </xf>
    <xf numFmtId="194" fontId="82" fillId="19" borderId="48" xfId="15" applyFont="true" applyBorder="true" applyAlignment="true" applyProtection="true">
      <alignment horizontal="center" vertical="bottom" textRotation="0" wrapText="false" indent="0" shrinkToFit="false"/>
      <protection locked="true" hidden="false"/>
    </xf>
    <xf numFmtId="194" fontId="82" fillId="19" borderId="51" xfId="15" applyFont="true" applyBorder="true" applyAlignment="true" applyProtection="true">
      <alignment horizontal="center" vertical="bottom" textRotation="0" wrapText="false" indent="0" shrinkToFit="false"/>
      <protection locked="true" hidden="false"/>
    </xf>
    <xf numFmtId="194" fontId="82" fillId="19" borderId="55" xfId="15" applyFont="true" applyBorder="true" applyAlignment="true" applyProtection="true">
      <alignment horizontal="center" vertical="bottom" textRotation="0" wrapText="false" indent="0" shrinkToFit="false"/>
      <protection locked="true" hidden="false"/>
    </xf>
    <xf numFmtId="194" fontId="83" fillId="17" borderId="20" xfId="15" applyFont="true" applyBorder="true" applyAlignment="true" applyProtection="true">
      <alignment horizontal="center" vertical="bottom" textRotation="0" wrapText="false" indent="0" shrinkToFit="false"/>
      <protection locked="true" hidden="false"/>
    </xf>
    <xf numFmtId="194" fontId="83" fillId="17" borderId="0" xfId="15" applyFont="true" applyBorder="true" applyAlignment="true" applyProtection="true">
      <alignment horizontal="center" vertical="bottom" textRotation="0" wrapText="false" indent="0" shrinkToFit="false"/>
      <protection locked="true" hidden="false"/>
    </xf>
    <xf numFmtId="194" fontId="84" fillId="17" borderId="27" xfId="15" applyFont="true" applyBorder="true" applyAlignment="true" applyProtection="true">
      <alignment horizontal="center" vertical="bottom" textRotation="0" wrapText="false" indent="0" shrinkToFit="false"/>
      <protection locked="true" hidden="false"/>
    </xf>
    <xf numFmtId="194" fontId="83" fillId="17" borderId="27" xfId="15" applyFont="true" applyBorder="true" applyAlignment="true" applyProtection="true">
      <alignment horizontal="center" vertical="bottom" textRotation="0" wrapText="false" indent="0" shrinkToFit="false"/>
      <protection locked="true" hidden="false"/>
    </xf>
    <xf numFmtId="194" fontId="84" fillId="17" borderId="0" xfId="15" applyFont="true" applyBorder="true" applyAlignment="true" applyProtection="true">
      <alignment horizontal="center" vertical="bottom" textRotation="0" wrapText="false" indent="0" shrinkToFit="false"/>
      <protection locked="true" hidden="false"/>
    </xf>
    <xf numFmtId="194" fontId="83" fillId="17" borderId="56" xfId="15" applyFont="true" applyBorder="true" applyAlignment="true" applyProtection="true">
      <alignment horizontal="center" vertical="bottom" textRotation="0" wrapText="false" indent="0" shrinkToFit="false"/>
      <protection locked="true" hidden="false"/>
    </xf>
    <xf numFmtId="194" fontId="70" fillId="17" borderId="0" xfId="15" applyFont="true" applyBorder="true" applyAlignment="true" applyProtection="true">
      <alignment horizontal="center" vertical="bottom" textRotation="0" wrapText="false" indent="0" shrinkToFit="false"/>
      <protection locked="true" hidden="false"/>
    </xf>
    <xf numFmtId="194" fontId="70" fillId="17" borderId="27" xfId="15" applyFont="true" applyBorder="true" applyAlignment="true" applyProtection="true">
      <alignment horizontal="center" vertical="bottom" textRotation="0" wrapText="false" indent="0" shrinkToFit="false"/>
      <protection locked="true" hidden="false"/>
    </xf>
    <xf numFmtId="194" fontId="82" fillId="24" borderId="27" xfId="15" applyFont="true" applyBorder="true" applyAlignment="true" applyProtection="true">
      <alignment horizontal="center" vertical="bottom" textRotation="0" wrapText="false" indent="0" shrinkToFit="false"/>
      <protection locked="true" hidden="false"/>
    </xf>
    <xf numFmtId="194" fontId="70" fillId="9" borderId="27" xfId="15" applyFont="true" applyBorder="true" applyAlignment="true" applyProtection="true">
      <alignment horizontal="center" vertical="bottom" textRotation="0" wrapText="false" indent="0" shrinkToFit="false"/>
      <protection locked="true" hidden="false"/>
    </xf>
    <xf numFmtId="194" fontId="82" fillId="24" borderId="0" xfId="15" applyFont="true" applyBorder="true" applyAlignment="true" applyProtection="true">
      <alignment horizontal="center" vertical="bottom" textRotation="0" wrapText="false" indent="0" shrinkToFit="false"/>
      <protection locked="true" hidden="false"/>
    </xf>
    <xf numFmtId="194" fontId="70" fillId="17" borderId="56" xfId="15" applyFont="true" applyBorder="true" applyAlignment="true" applyProtection="true">
      <alignment horizontal="center" vertical="bottom" textRotation="0" wrapText="false" indent="0" shrinkToFit="false"/>
      <protection locked="true" hidden="false"/>
    </xf>
    <xf numFmtId="198" fontId="70" fillId="17" borderId="27" xfId="15" applyFont="true" applyBorder="true" applyAlignment="true" applyProtection="true">
      <alignment horizontal="general" vertical="bottom" textRotation="0" wrapText="false" indent="0" shrinkToFit="false"/>
      <protection locked="true" hidden="false"/>
    </xf>
    <xf numFmtId="198" fontId="70" fillId="17" borderId="0" xfId="15" applyFont="true" applyBorder="true" applyAlignment="true" applyProtection="true">
      <alignment horizontal="general" vertical="bottom" textRotation="0" wrapText="false" indent="0" shrinkToFit="false"/>
      <protection locked="true" hidden="false"/>
    </xf>
    <xf numFmtId="198" fontId="82" fillId="24" borderId="27" xfId="15" applyFont="true" applyBorder="true" applyAlignment="true" applyProtection="true">
      <alignment horizontal="general" vertical="bottom" textRotation="0" wrapText="false" indent="0" shrinkToFit="false"/>
      <protection locked="true" hidden="false"/>
    </xf>
    <xf numFmtId="198" fontId="70" fillId="9" borderId="27" xfId="15" applyFont="true" applyBorder="true" applyAlignment="true" applyProtection="true">
      <alignment horizontal="general" vertical="bottom" textRotation="0" wrapText="false" indent="0" shrinkToFit="false"/>
      <protection locked="true" hidden="false"/>
    </xf>
    <xf numFmtId="198" fontId="82" fillId="24" borderId="0" xfId="15" applyFont="true" applyBorder="true" applyAlignment="true" applyProtection="true">
      <alignment horizontal="general" vertical="bottom" textRotation="0" wrapText="false" indent="0" shrinkToFit="false"/>
      <protection locked="true" hidden="false"/>
    </xf>
    <xf numFmtId="198" fontId="70" fillId="17" borderId="56" xfId="15" applyFont="true" applyBorder="true" applyAlignment="true" applyProtection="true">
      <alignment horizontal="general" vertical="bottom" textRotation="0" wrapText="false" indent="0" shrinkToFit="false"/>
      <protection locked="true" hidden="false"/>
    </xf>
    <xf numFmtId="198" fontId="70" fillId="17" borderId="28" xfId="15" applyFont="true" applyBorder="true" applyAlignment="true" applyProtection="true">
      <alignment horizontal="general" vertical="bottom" textRotation="0" wrapText="false" indent="0" shrinkToFit="false"/>
      <protection locked="true" hidden="false"/>
    </xf>
    <xf numFmtId="198" fontId="70" fillId="17" borderId="23" xfId="15" applyFont="true" applyBorder="true" applyAlignment="true" applyProtection="true">
      <alignment horizontal="general" vertical="bottom" textRotation="0" wrapText="false" indent="0" shrinkToFit="false"/>
      <protection locked="true" hidden="false"/>
    </xf>
    <xf numFmtId="198" fontId="82" fillId="24" borderId="28" xfId="15" applyFont="true" applyBorder="true" applyAlignment="true" applyProtection="true">
      <alignment horizontal="general" vertical="bottom" textRotation="0" wrapText="false" indent="0" shrinkToFit="false"/>
      <protection locked="true" hidden="false"/>
    </xf>
    <xf numFmtId="198" fontId="70" fillId="9" borderId="28" xfId="15" applyFont="true" applyBorder="true" applyAlignment="true" applyProtection="true">
      <alignment horizontal="general" vertical="bottom" textRotation="0" wrapText="false" indent="0" shrinkToFit="false"/>
      <protection locked="true" hidden="false"/>
    </xf>
    <xf numFmtId="198" fontId="70" fillId="17" borderId="70" xfId="15" applyFont="true" applyBorder="true" applyAlignment="true" applyProtection="true">
      <alignment horizontal="general" vertical="bottom" textRotation="0" wrapText="false" indent="0" shrinkToFit="false"/>
      <protection locked="true" hidden="false"/>
    </xf>
    <xf numFmtId="194" fontId="70" fillId="9" borderId="27" xfId="15" applyFont="true" applyBorder="true" applyAlignment="true" applyProtection="true">
      <alignment horizontal="general" vertical="bottom" textRotation="0" wrapText="false" indent="0" shrinkToFit="false"/>
      <protection locked="true" hidden="false"/>
    </xf>
    <xf numFmtId="198" fontId="82" fillId="24" borderId="23" xfId="15" applyFont="true" applyBorder="true" applyAlignment="true" applyProtection="true">
      <alignment horizontal="general" vertical="bottom" textRotation="0" wrapText="false" indent="0" shrinkToFit="false"/>
      <protection locked="true" hidden="false"/>
    </xf>
    <xf numFmtId="198" fontId="82" fillId="9" borderId="28" xfId="15" applyFont="true" applyBorder="true" applyAlignment="true" applyProtection="true">
      <alignment horizontal="general" vertical="bottom" textRotation="0" wrapText="false" indent="0" shrinkToFit="false"/>
      <protection locked="true" hidden="false"/>
    </xf>
    <xf numFmtId="194" fontId="70" fillId="17" borderId="10" xfId="15" applyFont="true" applyBorder="true" applyAlignment="true" applyProtection="true">
      <alignment horizontal="general" vertical="bottom" textRotation="0" wrapText="false" indent="0" shrinkToFit="false"/>
      <protection locked="true" hidden="false"/>
    </xf>
    <xf numFmtId="194" fontId="70" fillId="17" borderId="11" xfId="15" applyFont="true" applyBorder="true" applyAlignment="true" applyProtection="true">
      <alignment horizontal="general" vertical="bottom" textRotation="0" wrapText="false" indent="0" shrinkToFit="false"/>
      <protection locked="true" hidden="false"/>
    </xf>
    <xf numFmtId="194" fontId="70" fillId="17" borderId="12" xfId="15" applyFont="true" applyBorder="true" applyAlignment="true" applyProtection="true">
      <alignment horizontal="general" vertical="bottom" textRotation="0" wrapText="false" indent="0" shrinkToFit="false"/>
      <protection locked="true" hidden="false"/>
    </xf>
    <xf numFmtId="164" fontId="31" fillId="17" borderId="0" xfId="0" applyFont="tru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27" fillId="25" borderId="0" xfId="0" applyFont="true" applyBorder="true" applyAlignment="false" applyProtection="false">
      <alignment horizontal="general" vertical="bottom" textRotation="0" wrapText="false" indent="0" shrinkToFit="false"/>
      <protection locked="true" hidden="false"/>
    </xf>
    <xf numFmtId="164" fontId="27" fillId="25" borderId="0" xfId="0" applyFont="true" applyBorder="true" applyAlignment="true" applyProtection="false">
      <alignment horizontal="center" vertical="bottom" textRotation="0" wrapText="true" indent="0" shrinkToFit="false"/>
      <protection locked="true" hidden="false"/>
    </xf>
    <xf numFmtId="164" fontId="27" fillId="0" borderId="0" xfId="0" applyFont="true" applyBorder="true" applyAlignment="true" applyProtection="false">
      <alignment horizontal="center" vertical="bottom" textRotation="0" wrapText="true" indent="0" shrinkToFit="false"/>
      <protection locked="true" hidden="false"/>
    </xf>
    <xf numFmtId="164" fontId="74" fillId="25" borderId="0" xfId="0" applyFont="true" applyBorder="true" applyAlignment="true" applyProtection="false">
      <alignment horizontal="center" vertical="center" textRotation="90" wrapText="true" indent="0" shrinkToFit="false"/>
      <protection locked="true" hidden="false"/>
    </xf>
    <xf numFmtId="198" fontId="0" fillId="0" borderId="11" xfId="0" applyFont="false" applyBorder="true" applyAlignment="false" applyProtection="false">
      <alignment horizontal="general" vertical="bottom" textRotation="0" wrapText="false" indent="0" shrinkToFit="false"/>
      <protection locked="true" hidden="false"/>
    </xf>
    <xf numFmtId="164" fontId="85" fillId="0" borderId="0"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0" fillId="25" borderId="0" xfId="0" applyFont="false" applyBorder="false" applyAlignment="false" applyProtection="false">
      <alignment horizontal="general" vertical="bottom" textRotation="0" wrapText="false" indent="0" shrinkToFit="false"/>
      <protection locked="true" hidden="false"/>
    </xf>
    <xf numFmtId="164" fontId="27" fillId="25" borderId="0" xfId="0" applyFont="true" applyBorder="false" applyAlignment="false" applyProtection="false">
      <alignment horizontal="general" vertical="bottom" textRotation="0" wrapText="false" indent="0" shrinkToFit="false"/>
      <protection locked="true" hidden="false"/>
    </xf>
    <xf numFmtId="164" fontId="27" fillId="25" borderId="0" xfId="0" applyFont="true" applyBorder="false" applyAlignment="true" applyProtection="false">
      <alignment horizontal="center" vertical="bottom" textRotation="0" wrapText="true" indent="0" shrinkToFit="false"/>
      <protection locked="true" hidden="false"/>
    </xf>
    <xf numFmtId="198" fontId="0" fillId="0" borderId="0" xfId="0" applyFont="false" applyBorder="false" applyAlignment="false" applyProtection="false">
      <alignment horizontal="general" vertical="bottom" textRotation="0" wrapText="false" indent="0" shrinkToFit="false"/>
      <protection locked="true" hidden="false"/>
    </xf>
    <xf numFmtId="198" fontId="27" fillId="0" borderId="0" xfId="0" applyFont="true" applyBorder="false" applyAlignment="false" applyProtection="false">
      <alignment horizontal="general" vertical="bottom" textRotation="0" wrapText="false" indent="0" shrinkToFit="false"/>
      <protection locked="true" hidden="false"/>
    </xf>
    <xf numFmtId="164" fontId="71" fillId="17" borderId="0" xfId="0" applyFont="true" applyBorder="true" applyAlignment="true" applyProtection="false">
      <alignment horizontal="center" vertical="bottom" textRotation="0" wrapText="false" indent="0" shrinkToFit="false"/>
      <protection locked="true" hidden="false"/>
    </xf>
    <xf numFmtId="164" fontId="31" fillId="17" borderId="0" xfId="0" applyFont="true" applyBorder="false" applyAlignment="false" applyProtection="false">
      <alignment horizontal="general" vertical="bottom" textRotation="0" wrapText="false" indent="0" shrinkToFit="false"/>
      <protection locked="true" hidden="false"/>
    </xf>
    <xf numFmtId="191" fontId="0" fillId="17" borderId="0" xfId="0" applyFont="false" applyBorder="false" applyAlignment="false" applyProtection="false">
      <alignment horizontal="general" vertical="bottom" textRotation="0" wrapText="false" indent="0" shrinkToFit="false"/>
      <protection locked="true" hidden="false"/>
    </xf>
    <xf numFmtId="164" fontId="69" fillId="2" borderId="0" xfId="0" applyFont="true" applyBorder="false" applyAlignment="true" applyProtection="false">
      <alignment horizontal="left" vertical="bottom" textRotation="0" wrapText="false" indent="0" shrinkToFit="false"/>
      <protection locked="true" hidden="false"/>
    </xf>
    <xf numFmtId="164" fontId="69" fillId="2" borderId="0" xfId="0" applyFont="true" applyBorder="false" applyAlignment="false" applyProtection="false">
      <alignment horizontal="general" vertical="bottom" textRotation="0" wrapText="false" indent="0" shrinkToFit="false"/>
      <protection locked="true" hidden="false"/>
    </xf>
    <xf numFmtId="164" fontId="85" fillId="17" borderId="0" xfId="0" applyFont="true" applyBorder="false" applyAlignment="true" applyProtection="false">
      <alignment horizontal="center" vertical="bottom" textRotation="0" wrapText="false" indent="0" shrinkToFit="false"/>
      <protection locked="true" hidden="false"/>
    </xf>
    <xf numFmtId="164" fontId="0" fillId="17" borderId="0" xfId="0" applyFont="true" applyBorder="false" applyAlignment="true" applyProtection="false">
      <alignment horizontal="general" vertical="bottom" textRotation="0" wrapText="false" indent="0" shrinkToFit="false"/>
      <protection locked="true" hidden="false"/>
    </xf>
    <xf numFmtId="198" fontId="0" fillId="17" borderId="0" xfId="0" applyFont="true" applyBorder="false" applyAlignment="true" applyProtection="false">
      <alignment horizontal="general" vertical="bottom" textRotation="0" wrapText="false" indent="0" shrinkToFit="false"/>
      <protection locked="true" hidden="false"/>
    </xf>
    <xf numFmtId="198" fontId="27" fillId="17" borderId="0" xfId="0" applyFont="true" applyBorder="false" applyAlignment="true" applyProtection="false">
      <alignment horizontal="center" vertical="bottom" textRotation="0" wrapText="false" indent="0" shrinkToFit="false"/>
      <protection locked="true" hidden="false"/>
    </xf>
    <xf numFmtId="198" fontId="0" fillId="17" borderId="0" xfId="0" applyFont="false" applyBorder="false" applyAlignment="true" applyProtection="false">
      <alignment horizontal="center" vertical="bottom" textRotation="0" wrapText="false" indent="0" shrinkToFit="false"/>
      <protection locked="true" hidden="false"/>
    </xf>
    <xf numFmtId="191" fontId="27" fillId="19" borderId="1" xfId="0" applyFont="true" applyBorder="true" applyAlignment="true" applyProtection="false">
      <alignment horizontal="center" vertical="bottom" textRotation="0" wrapText="false" indent="0" shrinkToFit="false"/>
      <protection locked="true" hidden="false"/>
    </xf>
    <xf numFmtId="191" fontId="27" fillId="19" borderId="27" xfId="0" applyFont="true" applyBorder="true" applyAlignment="true" applyProtection="false">
      <alignment horizontal="center" vertical="bottom" textRotation="0" wrapText="false" indent="0" shrinkToFit="false"/>
      <protection locked="true" hidden="false"/>
    </xf>
    <xf numFmtId="191" fontId="31" fillId="19" borderId="27" xfId="0" applyFont="true" applyBorder="true" applyAlignment="false" applyProtection="false">
      <alignment horizontal="general" vertical="bottom" textRotation="0" wrapText="false" indent="0" shrinkToFit="false"/>
      <protection locked="true" hidden="false"/>
    </xf>
    <xf numFmtId="191" fontId="27" fillId="17" borderId="0" xfId="0" applyFont="true" applyBorder="false" applyAlignment="false" applyProtection="false">
      <alignment horizontal="general" vertical="bottom" textRotation="0" wrapText="false" indent="0" shrinkToFit="false"/>
      <protection locked="true" hidden="false"/>
    </xf>
    <xf numFmtId="191" fontId="27" fillId="19" borderId="27" xfId="0" applyFont="true" applyBorder="true" applyAlignment="false" applyProtection="false">
      <alignment horizontal="general" vertical="bottom" textRotation="0" wrapText="false" indent="0" shrinkToFit="false"/>
      <protection locked="true" hidden="false"/>
    </xf>
    <xf numFmtId="164" fontId="57" fillId="17" borderId="0" xfId="0" applyFont="true" applyBorder="false" applyAlignment="false" applyProtection="false">
      <alignment horizontal="general" vertical="bottom" textRotation="0" wrapText="false" indent="0" shrinkToFit="false"/>
      <protection locked="true" hidden="false"/>
    </xf>
    <xf numFmtId="191" fontId="27" fillId="18" borderId="0" xfId="0" applyFont="true" applyBorder="false" applyAlignment="false" applyProtection="false">
      <alignment horizontal="general" vertical="bottom" textRotation="0" wrapText="false" indent="0" shrinkToFit="false"/>
      <protection locked="true" hidden="false"/>
    </xf>
    <xf numFmtId="198" fontId="0" fillId="18" borderId="0" xfId="0" applyFont="false" applyBorder="false" applyAlignment="false" applyProtection="false">
      <alignment horizontal="general" vertical="bottom" textRotation="0" wrapText="false" indent="0" shrinkToFit="false"/>
      <protection locked="true" hidden="false"/>
    </xf>
    <xf numFmtId="191" fontId="27" fillId="18" borderId="27" xfId="0" applyFont="true" applyBorder="true" applyAlignment="false" applyProtection="false">
      <alignment horizontal="general" vertical="bottom" textRotation="0" wrapText="false" indent="0" shrinkToFit="false"/>
      <protection locked="true" hidden="false"/>
    </xf>
    <xf numFmtId="191" fontId="31" fillId="18" borderId="27" xfId="0" applyFont="true" applyBorder="true" applyAlignment="false" applyProtection="false">
      <alignment horizontal="general" vertical="bottom" textRotation="0" wrapText="false" indent="0" shrinkToFit="false"/>
      <protection locked="true" hidden="false"/>
    </xf>
    <xf numFmtId="191" fontId="31" fillId="17" borderId="0" xfId="0" applyFont="true" applyBorder="false" applyAlignment="false" applyProtection="false">
      <alignment horizontal="general" vertical="bottom" textRotation="0" wrapText="false" indent="0" shrinkToFit="false"/>
      <protection locked="true" hidden="false"/>
    </xf>
    <xf numFmtId="164" fontId="27" fillId="18" borderId="0" xfId="0" applyFont="true" applyBorder="false" applyAlignment="false" applyProtection="false">
      <alignment horizontal="general" vertical="bottom" textRotation="0" wrapText="false" indent="0" shrinkToFit="false"/>
      <protection locked="true" hidden="false"/>
    </xf>
    <xf numFmtId="191" fontId="27" fillId="17" borderId="3" xfId="0" applyFont="true" applyBorder="true" applyAlignment="false" applyProtection="false">
      <alignment horizontal="general" vertical="bottom" textRotation="0" wrapText="false" indent="0" shrinkToFit="false"/>
      <protection locked="true" hidden="false"/>
    </xf>
    <xf numFmtId="198" fontId="0" fillId="17" borderId="43" xfId="0" applyFont="false" applyBorder="true" applyAlignment="false" applyProtection="false">
      <alignment horizontal="general" vertical="bottom" textRotation="0" wrapText="false" indent="0" shrinkToFit="false"/>
      <protection locked="true" hidden="false"/>
    </xf>
    <xf numFmtId="191" fontId="27" fillId="19" borderId="42" xfId="0" applyFont="true" applyBorder="true" applyAlignment="false" applyProtection="false">
      <alignment horizontal="general" vertical="bottom" textRotation="0" wrapText="false" indent="0" shrinkToFit="false"/>
      <protection locked="true" hidden="false"/>
    </xf>
    <xf numFmtId="164" fontId="27" fillId="18" borderId="0" xfId="0" applyFont="true" applyBorder="false" applyAlignment="true" applyProtection="false">
      <alignment horizontal="center" vertical="bottom" textRotation="0" wrapText="false" indent="0" shrinkToFit="false"/>
      <protection locked="true" hidden="false"/>
    </xf>
    <xf numFmtId="198" fontId="37" fillId="14" borderId="1" xfId="0" applyFont="true" applyBorder="true" applyAlignment="false" applyProtection="false">
      <alignment horizontal="general" vertical="bottom" textRotation="0" wrapText="false" indent="0" shrinkToFit="false"/>
      <protection locked="true" hidden="false"/>
    </xf>
    <xf numFmtId="191" fontId="37" fillId="17" borderId="0" xfId="0" applyFont="true" applyBorder="false" applyAlignment="true" applyProtection="false">
      <alignment horizontal="center" vertical="bottom" textRotation="0" wrapText="false" indent="0" shrinkToFit="false"/>
      <protection locked="true" hidden="false"/>
    </xf>
    <xf numFmtId="164" fontId="0" fillId="26" borderId="37" xfId="0" applyFont="false" applyBorder="true" applyAlignment="false" applyProtection="false">
      <alignment horizontal="general" vertical="bottom" textRotation="0" wrapText="false" indent="0" shrinkToFit="false"/>
      <protection locked="true" hidden="false"/>
    </xf>
    <xf numFmtId="191" fontId="37" fillId="14" borderId="1" xfId="0" applyFont="true" applyBorder="true" applyAlignment="true" applyProtection="false">
      <alignment horizontal="center" vertical="bottom" textRotation="0" wrapText="false" indent="0" shrinkToFit="false"/>
      <protection locked="true" hidden="false"/>
    </xf>
    <xf numFmtId="164" fontId="0" fillId="26" borderId="27" xfId="0" applyFont="false" applyBorder="true" applyAlignment="false" applyProtection="false">
      <alignment horizontal="general" vertical="bottom" textRotation="0" wrapText="false" indent="0" shrinkToFit="false"/>
      <protection locked="true" hidden="false"/>
    </xf>
    <xf numFmtId="199" fontId="0" fillId="17" borderId="0" xfId="0" applyFont="false" applyBorder="false" applyAlignment="false" applyProtection="false">
      <alignment horizontal="general" vertical="bottom" textRotation="0" wrapText="false" indent="0" shrinkToFit="false"/>
      <protection locked="true" hidden="false"/>
    </xf>
    <xf numFmtId="208" fontId="0" fillId="17" borderId="0" xfId="0" applyFont="false" applyBorder="false" applyAlignment="false" applyProtection="false">
      <alignment horizontal="general" vertical="bottom" textRotation="0" wrapText="false" indent="0" shrinkToFit="false"/>
      <protection locked="true" hidden="false"/>
    </xf>
    <xf numFmtId="164" fontId="0" fillId="26" borderId="28" xfId="0" applyFont="false" applyBorder="true" applyAlignment="false" applyProtection="false">
      <alignment horizontal="general" vertical="bottom" textRotation="0" wrapText="false" indent="0" shrinkToFit="false"/>
      <protection locked="true" hidden="false"/>
    </xf>
    <xf numFmtId="164" fontId="87" fillId="17" borderId="0" xfId="0" applyFont="true" applyBorder="false" applyAlignment="false" applyProtection="false">
      <alignment horizontal="general" vertical="bottom" textRotation="0" wrapText="false" indent="0" shrinkToFit="false"/>
      <protection locked="true" hidden="false"/>
    </xf>
    <xf numFmtId="198" fontId="57" fillId="17" borderId="0" xfId="0" applyFont="true" applyBorder="false" applyAlignment="true" applyProtection="false">
      <alignment horizontal="general" vertical="bottom" textRotation="0" wrapText="false" indent="0" shrinkToFit="false"/>
      <protection locked="true" hidden="false"/>
    </xf>
    <xf numFmtId="164" fontId="80" fillId="17" borderId="0" xfId="0" applyFont="true" applyBorder="false" applyAlignment="false" applyProtection="false">
      <alignment horizontal="general" vertical="bottom" textRotation="0" wrapText="false" indent="0" shrinkToFit="false"/>
      <protection locked="true" hidden="false"/>
    </xf>
    <xf numFmtId="164" fontId="42" fillId="17" borderId="0" xfId="0" applyFont="true" applyBorder="false" applyAlignment="false" applyProtection="false">
      <alignment horizontal="general" vertical="bottom" textRotation="0" wrapText="false" indent="0" shrinkToFit="false"/>
      <protection locked="true" hidden="false"/>
    </xf>
    <xf numFmtId="164" fontId="37" fillId="17" borderId="0" xfId="0" applyFont="true" applyBorder="false" applyAlignment="false" applyProtection="false">
      <alignment horizontal="general" vertical="bottom" textRotation="0" wrapText="false" indent="0" shrinkToFit="false"/>
      <protection locked="true" hidden="false"/>
    </xf>
    <xf numFmtId="164" fontId="43" fillId="17" borderId="0" xfId="0" applyFont="true" applyBorder="false" applyAlignment="false" applyProtection="false">
      <alignment horizontal="general" vertical="bottom" textRotation="0" wrapText="false" indent="0" shrinkToFit="false"/>
      <protection locked="true" hidden="false"/>
    </xf>
    <xf numFmtId="198" fontId="37" fillId="0" borderId="42" xfId="0" applyFont="true" applyBorder="true" applyAlignment="false" applyProtection="false">
      <alignment horizontal="general" vertical="bottom" textRotation="0" wrapText="false" indent="0" shrinkToFit="false"/>
      <protection locked="true" hidden="false"/>
    </xf>
    <xf numFmtId="164" fontId="37" fillId="14" borderId="1" xfId="0" applyFont="true" applyBorder="true" applyAlignment="false" applyProtection="false">
      <alignment horizontal="general" vertical="bottom" textRotation="0" wrapText="false" indent="0" shrinkToFit="false"/>
      <protection locked="true" hidden="false"/>
    </xf>
    <xf numFmtId="164" fontId="0" fillId="26" borderId="1" xfId="0" applyFont="false" applyBorder="true" applyAlignment="false" applyProtection="false">
      <alignment horizontal="general" vertical="bottom" textRotation="0" wrapText="false" indent="0" shrinkToFit="false"/>
      <protection locked="true" hidden="false"/>
    </xf>
    <xf numFmtId="164" fontId="27" fillId="18" borderId="0" xfId="0" applyFont="true" applyBorder="false" applyAlignment="true" applyProtection="false">
      <alignment horizontal="left" vertical="bottom" textRotation="0" wrapText="false" indent="0" shrinkToFit="false"/>
      <protection locked="true" hidden="false"/>
    </xf>
    <xf numFmtId="164" fontId="27" fillId="17" borderId="0" xfId="0" applyFont="true" applyBorder="false" applyAlignment="true" applyProtection="false">
      <alignment horizontal="center" vertical="bottom" textRotation="0" wrapText="true" indent="0" shrinkToFit="false"/>
      <protection locked="true" hidden="false"/>
    </xf>
    <xf numFmtId="190" fontId="0" fillId="17" borderId="0" xfId="0" applyFont="false" applyBorder="false" applyAlignment="false" applyProtection="false">
      <alignment horizontal="general" vertical="bottom" textRotation="0" wrapText="false" indent="0" shrinkToFit="false"/>
      <protection locked="true" hidden="false"/>
    </xf>
    <xf numFmtId="198" fontId="42" fillId="17" borderId="0" xfId="0" applyFont="true" applyBorder="false" applyAlignment="false" applyProtection="false">
      <alignment horizontal="general" vertical="bottom" textRotation="0" wrapText="false" indent="0" shrinkToFit="false"/>
      <protection locked="true" hidden="false"/>
    </xf>
    <xf numFmtId="198" fontId="43" fillId="17" borderId="0" xfId="0" applyFont="true" applyBorder="true" applyAlignment="false" applyProtection="false">
      <alignment horizontal="general" vertical="bottom" textRotation="0" wrapText="false" indent="0" shrinkToFit="false"/>
      <protection locked="true" hidden="false"/>
    </xf>
    <xf numFmtId="164" fontId="85" fillId="0" borderId="0" xfId="0" applyFont="true" applyBorder="false" applyAlignment="true" applyProtection="false">
      <alignment horizontal="center" vertical="bottom" textRotation="0" wrapText="false" indent="0" shrinkToFit="false"/>
      <protection locked="true" hidden="false"/>
    </xf>
    <xf numFmtId="164" fontId="42" fillId="0" borderId="0" xfId="0" applyFont="true" applyBorder="false" applyAlignment="true" applyProtection="false">
      <alignment horizontal="general" vertical="bottom" textRotation="0" wrapText="false" indent="0" shrinkToFit="false"/>
      <protection locked="true" hidden="false"/>
    </xf>
    <xf numFmtId="198" fontId="42" fillId="0" borderId="0" xfId="0" applyFont="true" applyBorder="false" applyAlignment="true" applyProtection="false">
      <alignment horizontal="general" vertical="bottom" textRotation="0" wrapText="false" indent="0" shrinkToFit="false"/>
      <protection locked="true" hidden="false"/>
    </xf>
    <xf numFmtId="198" fontId="57" fillId="0" borderId="0" xfId="0" applyFont="true" applyBorder="false" applyAlignment="true" applyProtection="false">
      <alignment horizontal="general" vertical="bottom" textRotation="0" wrapText="false" indent="0" shrinkToFit="false"/>
      <protection locked="true" hidden="false"/>
    </xf>
    <xf numFmtId="164" fontId="87" fillId="17" borderId="0" xfId="0" applyFont="true" applyBorder="false" applyAlignment="true" applyProtection="false">
      <alignment horizontal="center" vertical="bottom" textRotation="0" wrapText="true" indent="0" shrinkToFit="false"/>
      <protection locked="true" hidden="false"/>
    </xf>
    <xf numFmtId="198" fontId="31" fillId="17" borderId="0" xfId="0" applyFont="true" applyBorder="false" applyAlignment="false" applyProtection="false">
      <alignment horizontal="general" vertical="bottom" textRotation="0" wrapText="false" indent="0" shrinkToFit="false"/>
      <protection locked="true" hidden="false"/>
    </xf>
    <xf numFmtId="164" fontId="87" fillId="0" borderId="0" xfId="0" applyFont="true" applyBorder="false" applyAlignment="true" applyProtection="false">
      <alignment horizontal="center" vertical="bottom" textRotation="0" wrapText="true" indent="0" shrinkToFit="false"/>
      <protection locked="true" hidden="false"/>
    </xf>
    <xf numFmtId="198" fontId="42" fillId="9" borderId="0" xfId="0" applyFont="true" applyBorder="false" applyAlignment="false" applyProtection="false">
      <alignment horizontal="general" vertical="bottom" textRotation="0" wrapText="false" indent="0" shrinkToFit="false"/>
      <protection locked="true" hidden="false"/>
    </xf>
    <xf numFmtId="198" fontId="43" fillId="9" borderId="0" xfId="0" applyFont="true" applyBorder="true" applyAlignment="false" applyProtection="false">
      <alignment horizontal="general" vertical="bottom" textRotation="0" wrapText="false" indent="0" shrinkToFit="false"/>
      <protection locked="true" hidden="false"/>
    </xf>
    <xf numFmtId="164" fontId="69" fillId="17" borderId="0" xfId="0" applyFont="true" applyBorder="false" applyAlignment="true" applyProtection="false">
      <alignment horizontal="left" vertical="bottom" textRotation="0" wrapText="false" indent="0" shrinkToFit="false"/>
      <protection locked="true" hidden="false"/>
    </xf>
    <xf numFmtId="190" fontId="27" fillId="17" borderId="3" xfId="0" applyFont="true" applyBorder="true" applyAlignment="false" applyProtection="false">
      <alignment horizontal="general" vertical="bottom" textRotation="0" wrapText="false" indent="0" shrinkToFit="false"/>
      <protection locked="true" hidden="false"/>
    </xf>
    <xf numFmtId="164" fontId="0" fillId="17" borderId="3" xfId="0" applyFont="false" applyBorder="true" applyAlignment="false" applyProtection="false">
      <alignment horizontal="general" vertical="bottom" textRotation="0" wrapText="false" indent="0" shrinkToFit="false"/>
      <protection locked="true" hidden="false"/>
    </xf>
    <xf numFmtId="164" fontId="85" fillId="0" borderId="0" xfId="0" applyFont="true" applyBorder="false" applyAlignment="true" applyProtection="false">
      <alignment horizontal="center" vertical="bottom" textRotation="0" wrapText="false" indent="0" shrinkToFit="false"/>
      <protection locked="true" hidden="false"/>
    </xf>
    <xf numFmtId="164" fontId="42" fillId="0" borderId="0" xfId="0" applyFont="true" applyBorder="false" applyAlignment="true" applyProtection="false">
      <alignment horizontal="general" vertical="bottom" textRotation="0" wrapText="false" indent="0" shrinkToFit="false"/>
      <protection locked="true" hidden="false"/>
    </xf>
    <xf numFmtId="198" fontId="87" fillId="0" borderId="0" xfId="0" applyFont="true" applyBorder="false" applyAlignment="false" applyProtection="false">
      <alignment horizontal="general" vertical="bottom" textRotation="0" wrapText="false" indent="0" shrinkToFit="false"/>
      <protection locked="true" hidden="false"/>
    </xf>
    <xf numFmtId="199" fontId="87" fillId="0" borderId="0" xfId="0" applyFont="true" applyBorder="false" applyAlignment="false" applyProtection="false">
      <alignment horizontal="general" vertical="bottom" textRotation="0" wrapText="false" indent="0" shrinkToFit="false"/>
      <protection locked="true" hidden="false"/>
    </xf>
    <xf numFmtId="199" fontId="43" fillId="0" borderId="0" xfId="0" applyFont="true" applyBorder="false" applyAlignment="false" applyProtection="false">
      <alignment horizontal="general" vertical="bottom" textRotation="0" wrapText="false" indent="0" shrinkToFit="false"/>
      <protection locked="true" hidden="false"/>
    </xf>
    <xf numFmtId="199" fontId="42" fillId="9" borderId="0" xfId="0" applyFont="true" applyBorder="false" applyAlignment="false" applyProtection="false">
      <alignment horizontal="general" vertical="bottom" textRotation="0" wrapText="false" indent="0" shrinkToFit="false"/>
      <protection locked="true" hidden="false"/>
    </xf>
    <xf numFmtId="198" fontId="37" fillId="18" borderId="0" xfId="0" applyFont="true" applyBorder="true" applyAlignment="false" applyProtection="false">
      <alignment horizontal="general" vertical="bottom" textRotation="0" wrapText="false" indent="0" shrinkToFit="false"/>
      <protection locked="true" hidden="false"/>
    </xf>
    <xf numFmtId="199" fontId="0" fillId="18" borderId="0" xfId="0" applyFont="false" applyBorder="false" applyAlignment="false" applyProtection="false">
      <alignment horizontal="general" vertical="bottom" textRotation="0" wrapText="false" indent="0" shrinkToFit="false"/>
      <protection locked="true" hidden="false"/>
    </xf>
    <xf numFmtId="198" fontId="43" fillId="9" borderId="3" xfId="0" applyFont="true" applyBorder="true" applyAlignment="false" applyProtection="false">
      <alignment horizontal="general" vertical="bottom" textRotation="0" wrapText="false" indent="0" shrinkToFit="false"/>
      <protection locked="true" hidden="false"/>
    </xf>
    <xf numFmtId="199" fontId="43" fillId="9" borderId="3" xfId="0" applyFont="true" applyBorder="true" applyAlignment="false" applyProtection="false">
      <alignment horizontal="general" vertical="bottom" textRotation="0" wrapText="false" indent="0" shrinkToFit="false"/>
      <protection locked="true" hidden="false"/>
    </xf>
    <xf numFmtId="198" fontId="37" fillId="18" borderId="3" xfId="0" applyFont="true" applyBorder="true" applyAlignment="false" applyProtection="false">
      <alignment horizontal="general" vertical="bottom" textRotation="0" wrapText="false" indent="0" shrinkToFit="false"/>
      <protection locked="true" hidden="false"/>
    </xf>
    <xf numFmtId="198" fontId="48" fillId="18" borderId="3" xfId="0" applyFont="true" applyBorder="true" applyAlignment="false" applyProtection="false">
      <alignment horizontal="general" vertical="bottom" textRotation="0" wrapText="false" indent="0" shrinkToFit="false"/>
      <protection locked="true" hidden="false"/>
    </xf>
    <xf numFmtId="198" fontId="37" fillId="18" borderId="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98" fontId="42" fillId="0" borderId="0" xfId="0" applyFont="true" applyBorder="false" applyAlignment="false" applyProtection="false">
      <alignment horizontal="general" vertical="bottom" textRotation="0" wrapText="false" indent="0" shrinkToFit="false"/>
      <protection locked="true" hidden="false"/>
    </xf>
    <xf numFmtId="199" fontId="42" fillId="0" borderId="0" xfId="0" applyFont="true" applyBorder="false" applyAlignment="false" applyProtection="false">
      <alignment horizontal="general" vertical="bottom" textRotation="0" wrapText="false" indent="0" shrinkToFit="false"/>
      <protection locked="true" hidden="false"/>
    </xf>
    <xf numFmtId="198" fontId="57" fillId="0" borderId="0" xfId="0" applyFont="true" applyBorder="false" applyAlignment="false" applyProtection="false">
      <alignment horizontal="general" vertical="bottom" textRotation="0" wrapText="false" indent="0" shrinkToFit="false"/>
      <protection locked="true" hidden="false"/>
    </xf>
    <xf numFmtId="199" fontId="57" fillId="0" borderId="0" xfId="0" applyFont="true" applyBorder="false" applyAlignment="false" applyProtection="false">
      <alignment horizontal="general" vertical="bottom" textRotation="0" wrapText="false" indent="0" shrinkToFit="false"/>
      <protection locked="true" hidden="false"/>
    </xf>
    <xf numFmtId="198" fontId="43" fillId="0" borderId="3" xfId="0" applyFont="true" applyBorder="true" applyAlignment="false" applyProtection="false">
      <alignment horizontal="general" vertical="bottom" textRotation="0" wrapText="false" indent="0" shrinkToFit="false"/>
      <protection locked="true" hidden="false"/>
    </xf>
    <xf numFmtId="199" fontId="43" fillId="0" borderId="3" xfId="0" applyFont="true" applyBorder="true" applyAlignment="false" applyProtection="false">
      <alignment horizontal="general" vertical="bottom" textRotation="0" wrapText="false" indent="0" shrinkToFit="false"/>
      <protection locked="true" hidden="false"/>
    </xf>
    <xf numFmtId="164" fontId="0" fillId="18" borderId="1" xfId="0" applyFont="false" applyBorder="true" applyAlignment="false" applyProtection="false">
      <alignment horizontal="general" vertical="bottom" textRotation="0" wrapText="false" indent="0" shrinkToFit="false"/>
      <protection locked="true" hidden="false"/>
    </xf>
  </cellXfs>
  <cellStyles count="69">
    <cellStyle name="Normal" xfId="0" builtinId="0"/>
    <cellStyle name="Comma" xfId="15" builtinId="3"/>
    <cellStyle name="Comma [0]" xfId="16" builtinId="6"/>
    <cellStyle name="Currency" xfId="17" builtinId="4"/>
    <cellStyle name="Currency [0]" xfId="18" builtinId="7"/>
    <cellStyle name="Percent" xfId="19" builtinId="5"/>
    <cellStyle name="0dp" xfId="20"/>
    <cellStyle name="1dp" xfId="21"/>
    <cellStyle name="2dp" xfId="22"/>
    <cellStyle name="3dp" xfId="23"/>
    <cellStyle name="4a/c" xfId="24"/>
    <cellStyle name="4dp" xfId="25"/>
    <cellStyle name="8dp" xfId="26"/>
    <cellStyle name="=C:\WINNT\SYSTEM32\COMMAND.COM?ATMINT=61?COMPUTERNAME=WFCU0729?HOME" xfId="27"/>
    <cellStyle name="=C:\WINNT\SYSTEM32\COMMAND.COM?ATMINT=61?COMPUTERNAME=WFCU0729?HOME_BFT Pack May.xls Chart 1" xfId="28"/>
    <cellStyle name="a/c" xfId="29"/>
    <cellStyle name="Box" xfId="30"/>
    <cellStyle name="Cash (0)" xfId="31"/>
    <cellStyle name="Changed" xfId="32"/>
    <cellStyle name="Check" xfId="33"/>
    <cellStyle name="Colourless" xfId="34"/>
    <cellStyle name="Credit" xfId="35"/>
    <cellStyle name="Date-day" xfId="36"/>
    <cellStyle name="Date-mmm-dd" xfId="37"/>
    <cellStyle name="Date-mmmdd" xfId="38"/>
    <cellStyle name="Date-month" xfId="39"/>
    <cellStyle name="Date-short" xfId="40"/>
    <cellStyle name="Date-weekday" xfId="41"/>
    <cellStyle name="Date-year" xfId="42"/>
    <cellStyle name="Day" xfId="43"/>
    <cellStyle name="DebtTrading" xfId="44"/>
    <cellStyle name="Entry" xfId="45"/>
    <cellStyle name="Executive" xfId="46"/>
    <cellStyle name="Gas" xfId="47"/>
    <cellStyle name="Grey" xfId="48"/>
    <cellStyle name="Large12" xfId="49"/>
    <cellStyle name="Large14" xfId="50"/>
    <cellStyle name="Large16" xfId="51"/>
    <cellStyle name="Link in" xfId="52"/>
    <cellStyle name="Link out" xfId="53"/>
    <cellStyle name="Marketing" xfId="54"/>
    <cellStyle name="New" xfId="55"/>
    <cellStyle name="Output" xfId="56"/>
    <cellStyle name="Outstanding" xfId="57"/>
    <cellStyle name="Percent1" xfId="58"/>
    <cellStyle name="Percent2" xfId="59"/>
    <cellStyle name="Percent4" xfId="60"/>
    <cellStyle name="Power" xfId="61"/>
    <cellStyle name="Predicted" xfId="62"/>
    <cellStyle name="Pricing" xfId="63"/>
    <cellStyle name="Rotated" xfId="64"/>
    <cellStyle name="SBZero" xfId="65"/>
    <cellStyle name="sum" xfId="66"/>
    <cellStyle name="Syndication" xfId="67"/>
    <cellStyle name="Time-minutes" xfId="68"/>
    <cellStyle name="Time-seconds" xfId="69"/>
    <cellStyle name="Title" xfId="70"/>
    <cellStyle name="total" xfId="71"/>
    <cellStyle name="Trading" xfId="72"/>
    <cellStyle name="Transportation" xfId="73"/>
    <cellStyle name="USD_day_analysis" xfId="74"/>
    <cellStyle name="Warning 1" xfId="75"/>
    <cellStyle name="Wrapped" xfId="76"/>
    <cellStyle name="xrate" xfId="77"/>
    <cellStyle name="year" xfId="78"/>
    <cellStyle name="Yesterday" xfId="79"/>
    <cellStyle name="Zero suppress" xfId="80"/>
    <cellStyle name="Zero suppress1" xfId="81"/>
    <cellStyle name="zpatchnumbers" xfId="82"/>
  </cellStyles>
  <dxfs count="1">
    <dxf>
      <font>
        <name val="Arial"/>
        <family val="0"/>
        <strike val="0"/>
        <color rgb="FF99CC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FEF6D7"/>
      <rgbColor rgb="FF800080"/>
      <rgbColor rgb="FF008080"/>
      <rgbColor rgb="FFC0C0C0"/>
      <rgbColor rgb="FF808080"/>
      <rgbColor rgb="FF9999FF"/>
      <rgbColor rgb="FF993366"/>
      <rgbColor rgb="FFFFFFCC"/>
      <rgbColor rgb="FFCCFFFF"/>
      <rgbColor rgb="FF660066"/>
      <rgbColor rgb="FFFEAA2D"/>
      <rgbColor rgb="FF0066CC"/>
      <rgbColor rgb="FFD9D9D9"/>
      <rgbColor rgb="FF000080"/>
      <rgbColor rgb="FFFF00FF"/>
      <rgbColor rgb="FFFFFF8F"/>
      <rgbColor rgb="FFFEFEE2"/>
      <rgbColor rgb="FF800080"/>
      <rgbColor rgb="FF800000"/>
      <rgbColor rgb="FF008080"/>
      <rgbColor rgb="FF0000FF"/>
      <rgbColor rgb="FF00CCFF"/>
      <rgbColor rgb="FFD0FFEF"/>
      <rgbColor rgb="FFCCFFCC"/>
      <rgbColor rgb="FFFFFF99"/>
      <rgbColor rgb="FF99CCFF"/>
      <rgbColor rgb="FFBFBFBF"/>
      <rgbColor rgb="FFCC99FF"/>
      <rgbColor rgb="FFFFCC99"/>
      <rgbColor rgb="FF3366FF"/>
      <rgbColor rgb="FFDFDFDF"/>
      <rgbColor rgb="FF99CC00"/>
      <rgbColor rgb="FFFFCC00"/>
      <rgbColor rgb="FFFF9900"/>
      <rgbColor rgb="FFF6F6C4"/>
      <rgbColor rgb="FF7B7BFE"/>
      <rgbColor rgb="FF95C9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externalLink" Target="externalLinks/externalLink1.xml"/><Relationship Id="rId3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Expense v Gross Margin 3 Year Trend</a:t>
            </a:r>
          </a:p>
        </c:rich>
      </c:tx>
      <c:overlay val="0"/>
      <c:spPr>
        <a:solidFill>
          <a:srgbClr val="ffcc00"/>
        </a:solidFill>
        <a:ln w="0">
          <a:solidFill>
            <a:srgbClr val="000000"/>
          </a:solidFill>
        </a:ln>
      </c:spPr>
    </c:title>
    <c:autoTitleDeleted val="0"/>
    <c:plotArea>
      <c:barChart>
        <c:barDir val="col"/>
        <c:grouping val="clustered"/>
        <c:varyColors val="0"/>
        <c:ser>
          <c:idx val="0"/>
          <c:order val="0"/>
          <c:tx>
            <c:strRef>
              <c:f>'Gross Margin Summary '!$C$58</c:f>
              <c:strCache>
                <c:ptCount val="1"/>
                <c:pt idx="0">
                  <c:v>Total G&amp;A</c:v>
                </c:pt>
              </c:strCache>
            </c:strRef>
          </c:tx>
          <c:spPr>
            <a:gradFill>
              <a:gsLst>
                <a:gs pos="0">
                  <a:srgbClr val="0000ff"/>
                </a:gs>
                <a:gs pos="100000">
                  <a:srgbClr val="7b7bfe"/>
                </a:gs>
              </a:gsLst>
              <a:lin ang="5400000"/>
            </a:gra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'Gross Margin Summary '!$D$57:$F$57</c:f>
              <c:strCache>
                <c:ptCount val="3"/>
                <c:pt idx="0">
                  <c:v>2000</c:v>
                </c:pt>
                <c:pt idx="1">
                  <c:v>2001</c:v>
                </c:pt>
                <c:pt idx="2">
                  <c:v>2002</c:v>
                </c:pt>
              </c:strCache>
            </c:strRef>
          </c:cat>
          <c:val>
            <c:numRef>
              <c:f>'Gross Margin Summary '!$D$58:$F$58</c:f>
              <c:numCache>
                <c:formatCode>_-* #,##0_-;\-* #,##0_-;_-* \-??_-;_-@_-</c:formatCode>
                <c:ptCount val="3"/>
                <c:pt idx="0">
                  <c:v>5177.574</c:v>
                </c:pt>
                <c:pt idx="1">
                  <c:v>9012.44740666667</c:v>
                </c:pt>
                <c:pt idx="2">
                  <c:v>2649.837</c:v>
                </c:pt>
              </c:numCache>
            </c:numRef>
          </c:val>
        </c:ser>
        <c:gapWidth val="150"/>
        <c:overlap val="0"/>
        <c:axId val="11012967"/>
        <c:axId val="63304451"/>
      </c:barChart>
      <c:lineChart>
        <c:grouping val="standard"/>
        <c:varyColors val="0"/>
        <c:ser>
          <c:idx val="1"/>
          <c:order val="1"/>
          <c:tx>
            <c:strRef>
              <c:f>'Gross Margin Summary '!$C$59</c:f>
              <c:strCache>
                <c:ptCount val="1"/>
                <c:pt idx="0">
                  <c:v>Gross Margin</c:v>
                </c:pt>
              </c:strCache>
            </c:strRef>
          </c:tx>
          <c:spPr>
            <a:solidFill>
              <a:srgbClr val="ff0000"/>
            </a:solidFill>
            <a:ln w="37800">
              <a:solidFill>
                <a:srgbClr val="ff0000"/>
              </a:solidFill>
              <a:round/>
            </a:ln>
          </c:spPr>
          <c:marker>
            <c:symbol val="circle"/>
            <c:size val="9"/>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'Gross Margin Summary '!$D$57:$F$57</c:f>
              <c:strCache>
                <c:ptCount val="3"/>
                <c:pt idx="0">
                  <c:v>2000</c:v>
                </c:pt>
                <c:pt idx="1">
                  <c:v>2001</c:v>
                </c:pt>
                <c:pt idx="2">
                  <c:v>2002</c:v>
                </c:pt>
              </c:strCache>
            </c:strRef>
          </c:cat>
          <c:val>
            <c:numRef>
              <c:f>'Gross Margin Summary '!$D$59:$F$59</c:f>
              <c:numCache>
                <c:formatCode>_-* #,##0_-;\-* #,##0_-;_-* \-??_-;_-@_-</c:formatCode>
                <c:ptCount val="3"/>
                <c:pt idx="0">
                  <c:v>0</c:v>
                </c:pt>
                <c:pt idx="1">
                  <c:v>0.146</c:v>
                </c:pt>
                <c:pt idx="2">
                  <c:v>0.213</c:v>
                </c:pt>
              </c:numCache>
            </c:numRef>
          </c:val>
          <c:smooth val="1"/>
        </c:ser>
        <c:hiLowLines>
          <c:spPr>
            <a:ln w="0">
              <a:noFill/>
            </a:ln>
          </c:spPr>
        </c:hiLowLines>
        <c:marker val="1"/>
        <c:axId val="70381508"/>
        <c:axId val="41431631"/>
      </c:lineChart>
      <c:catAx>
        <c:axId val="11012967"/>
        <c:scaling>
          <c:orientation val="minMax"/>
        </c:scaling>
        <c:delete val="0"/>
        <c:axPos val="b"/>
        <c:numFmt formatCode="General" sourceLinked="1"/>
        <c:majorTickMark val="cross"/>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3304451"/>
        <c:crossesAt val="0"/>
        <c:auto val="1"/>
        <c:lblAlgn val="ctr"/>
        <c:lblOffset val="100"/>
        <c:noMultiLvlLbl val="0"/>
      </c:catAx>
      <c:valAx>
        <c:axId val="63304451"/>
        <c:scaling>
          <c:orientation val="minMax"/>
        </c:scaling>
        <c:delete val="0"/>
        <c:axPos val="l"/>
        <c:title>
          <c:tx>
            <c:rich>
              <a:bodyPr rot="-5400000"/>
              <a:lstStyle/>
              <a:p>
                <a:pPr>
                  <a:defRPr b="0" sz="1300" strike="noStrike" u="none">
                    <a:uFillTx/>
                    <a:latin typeface="Arial"/>
                  </a:defRPr>
                </a:pPr>
                <a:r>
                  <a:rPr b="1" sz="1000" strike="noStrike" u="none">
                    <a:solidFill>
                      <a:srgbClr val="000000"/>
                    </a:solidFill>
                    <a:uFillTx/>
                    <a:latin typeface="Arial"/>
                  </a:rPr>
                  <a:t>$ 000's</a:t>
                </a:r>
              </a:p>
            </c:rich>
          </c:tx>
          <c:overlay val="0"/>
          <c:spPr>
            <a:noFill/>
            <a:ln w="0">
              <a:noFill/>
            </a:ln>
          </c:spPr>
        </c:title>
        <c:numFmt formatCode="_-* #,##0_-;\-* #,##0_-;_-* \-??_-;_-@_-" sourceLinked="1"/>
        <c:majorTickMark val="cross"/>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1012967"/>
        <c:crossesAt val="1"/>
        <c:crossBetween val="midCat"/>
      </c:valAx>
      <c:catAx>
        <c:axId val="70381508"/>
        <c:scaling>
          <c:orientation val="minMax"/>
        </c:scaling>
        <c:delete val="1"/>
        <c:axPos val="t"/>
        <c:numFmt formatCode="General"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41431631"/>
        <c:auto val="1"/>
        <c:lblAlgn val="ctr"/>
        <c:lblOffset val="100"/>
        <c:noMultiLvlLbl val="0"/>
      </c:catAx>
      <c:valAx>
        <c:axId val="41431631"/>
        <c:scaling>
          <c:orientation val="minMax"/>
        </c:scaling>
        <c:delete val="1"/>
        <c:axPos val="r"/>
        <c:numFmt formatCode="_-* #,##0_-;\-* #,##0_-;_-* \-??_-;_-@_-"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70381508"/>
        <c:crossBetween val="midCat"/>
      </c:valAx>
      <c:spPr>
        <a:solidFill>
          <a:srgbClr val="ffffcc"/>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Cumulative Plan v CE2    Baseline &amp; 10% Cost Saving  </a:t>
            </a:r>
          </a:p>
        </c:rich>
      </c:tx>
      <c:overlay val="0"/>
      <c:spPr>
        <a:gradFill>
          <a:gsLst>
            <a:gs pos="0">
              <a:srgbClr val="ffcc00"/>
            </a:gs>
            <a:gs pos="100000">
              <a:srgbClr val="fef6d7"/>
            </a:gs>
          </a:gsLst>
          <a:lin ang="5400000"/>
        </a:gradFill>
        <a:ln w="0">
          <a:solidFill>
            <a:srgbClr val="000000"/>
          </a:solidFill>
        </a:ln>
      </c:spPr>
    </c:title>
    <c:autoTitleDeleted val="0"/>
    <c:plotArea>
      <c:layout>
        <c:manualLayout>
          <c:xMode val="edge"/>
          <c:yMode val="edge"/>
          <c:x val="0.035206653943658"/>
          <c:y val="0.166666666666667"/>
          <c:w val="0.843791836385906"/>
          <c:h val="0.755876591576885"/>
        </c:manualLayout>
      </c:layout>
      <c:barChart>
        <c:barDir val="col"/>
        <c:grouping val="clustered"/>
        <c:varyColors val="0"/>
        <c:ser>
          <c:idx val="0"/>
          <c:order val="0"/>
          <c:tx>
            <c:strRef>
              <c:f>'Cost Summary '!$B$96</c:f>
              <c:strCache>
                <c:ptCount val="1"/>
                <c:pt idx="0">
                  <c:v>2002 Plan</c:v>
                </c:pt>
              </c:strCache>
            </c:strRef>
          </c:tx>
          <c:spPr>
            <a:gradFill>
              <a:gsLst>
                <a:gs pos="0">
                  <a:srgbClr val="ff9900"/>
                </a:gs>
                <a:gs pos="100000">
                  <a:srgbClr val="feaa2d"/>
                </a:gs>
              </a:gsLst>
              <a:lin ang="5400000"/>
            </a:gra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'Cost Summary '!$C$95:$N$95</c:f>
              <c:strCache>
                <c:ptCount val="12"/>
                <c:pt idx="0">
                  <c:v>Jan</c:v>
                </c:pt>
                <c:pt idx="1">
                  <c:v>Feb</c:v>
                </c:pt>
                <c:pt idx="2">
                  <c:v>Mar</c:v>
                </c:pt>
                <c:pt idx="3">
                  <c:v>Apr</c:v>
                </c:pt>
                <c:pt idx="4">
                  <c:v>May</c:v>
                </c:pt>
                <c:pt idx="5">
                  <c:v>Jun</c:v>
                </c:pt>
                <c:pt idx="6">
                  <c:v>Jul</c:v>
                </c:pt>
                <c:pt idx="7">
                  <c:v>Aug</c:v>
                </c:pt>
                <c:pt idx="8">
                  <c:v>Sep</c:v>
                </c:pt>
                <c:pt idx="9">
                  <c:v>Oct</c:v>
                </c:pt>
                <c:pt idx="10">
                  <c:v>Nov</c:v>
                </c:pt>
                <c:pt idx="11">
                  <c:v>Dec / YTD</c:v>
                </c:pt>
              </c:strCache>
            </c:strRef>
          </c:cat>
          <c:val>
            <c:numRef>
              <c:f>'Cost Summary '!$C$96:$N$96</c:f>
              <c:numCache>
                <c:formatCode>_-* #,##0_-;\-* #,##0_-;_-* \-_-;_-@_-</c:formatCode>
                <c:ptCount val="12"/>
                <c:pt idx="0">
                  <c:v>222.903083333333</c:v>
                </c:pt>
                <c:pt idx="1">
                  <c:v>445.806166666667</c:v>
                </c:pt>
                <c:pt idx="2">
                  <c:v>668.70925</c:v>
                </c:pt>
                <c:pt idx="3">
                  <c:v>891.612333333333</c:v>
                </c:pt>
                <c:pt idx="4">
                  <c:v>1114.51541666667</c:v>
                </c:pt>
                <c:pt idx="5">
                  <c:v>1337.4185</c:v>
                </c:pt>
                <c:pt idx="6">
                  <c:v>1560.32158333333</c:v>
                </c:pt>
                <c:pt idx="7">
                  <c:v>1783.22466666667</c:v>
                </c:pt>
                <c:pt idx="8">
                  <c:v>2006.12775</c:v>
                </c:pt>
                <c:pt idx="9">
                  <c:v>2229.03083333333</c:v>
                </c:pt>
                <c:pt idx="10">
                  <c:v>2451.93391666667</c:v>
                </c:pt>
                <c:pt idx="11">
                  <c:v>2674.837</c:v>
                </c:pt>
              </c:numCache>
            </c:numRef>
          </c:val>
        </c:ser>
        <c:ser>
          <c:idx val="1"/>
          <c:order val="1"/>
          <c:tx>
            <c:strRef>
              <c:f>'Cost Summary '!$B$97</c:f>
              <c:strCache>
                <c:ptCount val="1"/>
                <c:pt idx="0">
                  <c:v>Actuals / CE2</c:v>
                </c:pt>
              </c:strCache>
            </c:strRef>
          </c:tx>
          <c:spPr>
            <a:gradFill>
              <a:gsLst>
                <a:gs pos="0">
                  <a:srgbClr val="339966"/>
                </a:gs>
                <a:gs pos="100000">
                  <a:srgbClr val="95c9af"/>
                </a:gs>
              </a:gsLst>
              <a:lin ang="5400000"/>
            </a:gradFill>
            <a:ln w="25200">
              <a:solidFill>
                <a:srgbClr val="339966"/>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339966"/>
                  </a:solidFill>
                </a:ln>
              </c:spPr>
            </c:leaderLines>
            <c:extLst>
              <c:ext xmlns:c15="http://schemas.microsoft.com/office/drawing/2012/chart" uri="{CE6537A1-D6FC-4f65-9D91-7224C49458BB}">
                <c15:showLeaderLines val="1"/>
              </c:ext>
            </c:extLst>
          </c:dLbls>
          <c:cat>
            <c:strRef>
              <c:f>'Cost Summary '!$C$95:$N$95</c:f>
              <c:strCache>
                <c:ptCount val="12"/>
                <c:pt idx="0">
                  <c:v>Jan</c:v>
                </c:pt>
                <c:pt idx="1">
                  <c:v>Feb</c:v>
                </c:pt>
                <c:pt idx="2">
                  <c:v>Mar</c:v>
                </c:pt>
                <c:pt idx="3">
                  <c:v>Apr</c:v>
                </c:pt>
                <c:pt idx="4">
                  <c:v>May</c:v>
                </c:pt>
                <c:pt idx="5">
                  <c:v>Jun</c:v>
                </c:pt>
                <c:pt idx="6">
                  <c:v>Jul</c:v>
                </c:pt>
                <c:pt idx="7">
                  <c:v>Aug</c:v>
                </c:pt>
                <c:pt idx="8">
                  <c:v>Sep</c:v>
                </c:pt>
                <c:pt idx="9">
                  <c:v>Oct</c:v>
                </c:pt>
                <c:pt idx="10">
                  <c:v>Nov</c:v>
                </c:pt>
                <c:pt idx="11">
                  <c:v>Dec / YTD</c:v>
                </c:pt>
              </c:strCache>
            </c:strRef>
          </c:cat>
          <c:val>
            <c:numRef>
              <c:f>'Cost Summary '!$C$97:$N$97</c:f>
              <c:numCache>
                <c:formatCode>_-* #,##0_-;\-* #,##0_-;_-* \-_-;_-@_-</c:formatCode>
                <c:ptCount val="12"/>
                <c:pt idx="0">
                  <c:v>417.46279</c:v>
                </c:pt>
                <c:pt idx="1">
                  <c:v>778.79515</c:v>
                </c:pt>
                <c:pt idx="2">
                  <c:v>1375.36541</c:v>
                </c:pt>
                <c:pt idx="3">
                  <c:v>2082.30836</c:v>
                </c:pt>
                <c:pt idx="4">
                  <c:v>2371.4446</c:v>
                </c:pt>
                <c:pt idx="5">
                  <c:v>2661.37944</c:v>
                </c:pt>
                <c:pt idx="6">
                  <c:v>3168.87454</c:v>
                </c:pt>
                <c:pt idx="7">
                  <c:v>3864.54444</c:v>
                </c:pt>
                <c:pt idx="8">
                  <c:v>5136.72508166667</c:v>
                </c:pt>
                <c:pt idx="9">
                  <c:v>6428.63252333333</c:v>
                </c:pt>
                <c:pt idx="10">
                  <c:v>7720.539965</c:v>
                </c:pt>
                <c:pt idx="11">
                  <c:v>9012.44740666667</c:v>
                </c:pt>
              </c:numCache>
            </c:numRef>
          </c:val>
        </c:ser>
        <c:ser>
          <c:idx val="2"/>
          <c:order val="2"/>
          <c:tx>
            <c:strRef>
              <c:f>'Cost Summary '!$B$98</c:f>
              <c:strCache>
                <c:ptCount val="1"/>
                <c:pt idx="0">
                  <c:v>2001 Plan</c:v>
                </c:pt>
              </c:strCache>
            </c:strRef>
          </c:tx>
          <c:spPr>
            <a:solidFill>
              <a:srgbClr val="99ccff"/>
            </a:solidFill>
            <a:ln w="378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'Cost Summary '!$C$95:$N$95</c:f>
              <c:strCache>
                <c:ptCount val="12"/>
                <c:pt idx="0">
                  <c:v>Jan</c:v>
                </c:pt>
                <c:pt idx="1">
                  <c:v>Feb</c:v>
                </c:pt>
                <c:pt idx="2">
                  <c:v>Mar</c:v>
                </c:pt>
                <c:pt idx="3">
                  <c:v>Apr</c:v>
                </c:pt>
                <c:pt idx="4">
                  <c:v>May</c:v>
                </c:pt>
                <c:pt idx="5">
                  <c:v>Jun</c:v>
                </c:pt>
                <c:pt idx="6">
                  <c:v>Jul</c:v>
                </c:pt>
                <c:pt idx="7">
                  <c:v>Aug</c:v>
                </c:pt>
                <c:pt idx="8">
                  <c:v>Sep</c:v>
                </c:pt>
                <c:pt idx="9">
                  <c:v>Oct</c:v>
                </c:pt>
                <c:pt idx="10">
                  <c:v>Nov</c:v>
                </c:pt>
                <c:pt idx="11">
                  <c:v>Dec / YTD</c:v>
                </c:pt>
              </c:strCache>
            </c:strRef>
          </c:cat>
          <c:val>
            <c:numRef>
              <c:f>'Cost Summary '!$C$98:$N$98</c:f>
              <c:numCache>
                <c:formatCode>_-* #,##0_-;\-* #,##0_-;_-* \-_-;_-@_-</c:formatCode>
                <c:ptCount val="12"/>
                <c:pt idx="0">
                  <c:v>1114.78619402985</c:v>
                </c:pt>
                <c:pt idx="1">
                  <c:v>2234.77248134328</c:v>
                </c:pt>
                <c:pt idx="2">
                  <c:v>3354.75876865671</c:v>
                </c:pt>
                <c:pt idx="3">
                  <c:v>4474.74804104477</c:v>
                </c:pt>
                <c:pt idx="4">
                  <c:v>5594.73432835821</c:v>
                </c:pt>
                <c:pt idx="5">
                  <c:v>6714.72061567164</c:v>
                </c:pt>
                <c:pt idx="6">
                  <c:v>7845.81063432835</c:v>
                </c:pt>
                <c:pt idx="7">
                  <c:v>8976.89766791044</c:v>
                </c:pt>
                <c:pt idx="8">
                  <c:v>10107.9847014925</c:v>
                </c:pt>
                <c:pt idx="9">
                  <c:v>11239.0747201492</c:v>
                </c:pt>
                <c:pt idx="10">
                  <c:v>12370.1617537313</c:v>
                </c:pt>
                <c:pt idx="11">
                  <c:v>13501.2487873134</c:v>
                </c:pt>
              </c:numCache>
            </c:numRef>
          </c:val>
        </c:ser>
        <c:gapWidth val="150"/>
        <c:overlap val="0"/>
        <c:axId val="16244572"/>
        <c:axId val="96512907"/>
      </c:barChart>
      <c:lineChart>
        <c:grouping val="standard"/>
        <c:varyColors val="0"/>
        <c:ser>
          <c:idx val="3"/>
          <c:order val="3"/>
          <c:tx>
            <c:strRef>
              <c:f>'Cost Summary '!$B$99</c:f>
              <c:strCache>
                <c:ptCount val="1"/>
                <c:pt idx="0">
                  <c:v>10% Target</c:v>
                </c:pt>
              </c:strCache>
            </c:strRef>
          </c:tx>
          <c:spPr>
            <a:solidFill>
              <a:srgbClr val="000000"/>
            </a:solidFill>
            <a:ln w="25200">
              <a:solidFill>
                <a:srgbClr val="000000"/>
              </a:solidFill>
              <a:custDash>
                <a:ds d="605714" sp="151429"/>
              </a:custDash>
              <a:round/>
            </a:ln>
          </c:spPr>
          <c:marker>
            <c:symbol val="triangle"/>
            <c:size val="4"/>
            <c:spPr>
              <a:solidFill>
                <a:srgbClr val="00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custDash>
                    <a:ds d="605714" sp="151429"/>
                  </a:custDash>
                </a:ln>
              </c:spPr>
            </c:leaderLines>
            <c:extLst>
              <c:ext xmlns:c15="http://schemas.microsoft.com/office/drawing/2012/chart" uri="{CE6537A1-D6FC-4f65-9D91-7224C49458BB}">
                <c15:showLeaderLines val="1"/>
              </c:ext>
            </c:extLst>
          </c:dLbls>
          <c:cat>
            <c:strRef>
              <c:f>'Cost Summary '!$C$95:$N$95</c:f>
              <c:strCache>
                <c:ptCount val="12"/>
                <c:pt idx="0">
                  <c:v>Jan</c:v>
                </c:pt>
                <c:pt idx="1">
                  <c:v>Feb</c:v>
                </c:pt>
                <c:pt idx="2">
                  <c:v>Mar</c:v>
                </c:pt>
                <c:pt idx="3">
                  <c:v>Apr</c:v>
                </c:pt>
                <c:pt idx="4">
                  <c:v>May</c:v>
                </c:pt>
                <c:pt idx="5">
                  <c:v>Jun</c:v>
                </c:pt>
                <c:pt idx="6">
                  <c:v>Jul</c:v>
                </c:pt>
                <c:pt idx="7">
                  <c:v>Aug</c:v>
                </c:pt>
                <c:pt idx="8">
                  <c:v>Sep</c:v>
                </c:pt>
                <c:pt idx="9">
                  <c:v>Oct</c:v>
                </c:pt>
                <c:pt idx="10">
                  <c:v>Nov</c:v>
                </c:pt>
                <c:pt idx="11">
                  <c:v>Dec / YTD</c:v>
                </c:pt>
              </c:strCache>
            </c:strRef>
          </c:cat>
          <c:val>
            <c:numRef>
              <c:f>'Cost Summary '!$C$99:$N$99</c:f>
              <c:numCache>
                <c:formatCode>_-* #,##0_-;\-* #,##0_-;_-* \-_-;_-@_-</c:formatCode>
                <c:ptCount val="12"/>
                <c:pt idx="0">
                  <c:v>675.9335555</c:v>
                </c:pt>
                <c:pt idx="1">
                  <c:v>1351.867111</c:v>
                </c:pt>
                <c:pt idx="2">
                  <c:v>2027.8006665</c:v>
                </c:pt>
                <c:pt idx="3">
                  <c:v>2703.734222</c:v>
                </c:pt>
                <c:pt idx="4">
                  <c:v>3379.6677775</c:v>
                </c:pt>
                <c:pt idx="5">
                  <c:v>4055.601333</c:v>
                </c:pt>
                <c:pt idx="6">
                  <c:v>4731.5348885</c:v>
                </c:pt>
                <c:pt idx="7">
                  <c:v>5407.468444</c:v>
                </c:pt>
                <c:pt idx="8">
                  <c:v>6083.4019995</c:v>
                </c:pt>
                <c:pt idx="9">
                  <c:v>6759.335555</c:v>
                </c:pt>
                <c:pt idx="10">
                  <c:v>7435.2691105</c:v>
                </c:pt>
                <c:pt idx="11">
                  <c:v>8111.202666</c:v>
                </c:pt>
              </c:numCache>
            </c:numRef>
          </c:val>
          <c:smooth val="0"/>
        </c:ser>
        <c:ser>
          <c:idx val="4"/>
          <c:order val="4"/>
          <c:tx>
            <c:strRef>
              <c:f>'Cost Summary '!$B$100</c:f>
              <c:strCache>
                <c:ptCount val="1"/>
                <c:pt idx="0">
                  <c:v>20% Target</c:v>
                </c:pt>
              </c:strCache>
            </c:strRef>
          </c:tx>
          <c:spPr>
            <a:solidFill>
              <a:srgbClr val="0000ff"/>
            </a:solidFill>
            <a:ln w="25200">
              <a:solidFill>
                <a:srgbClr val="0000ff"/>
              </a:solidFill>
              <a:custDash>
                <a:ds d="151429" sp="151429"/>
                <a:ds d="605714" sp="151429"/>
              </a:custDash>
              <a:round/>
            </a:ln>
          </c:spPr>
          <c:marker>
            <c:symbol val="triangle"/>
            <c:size val="7"/>
            <c:spPr>
              <a:solidFill>
                <a:srgbClr val="00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custDash>
                    <a:ds d="151429" sp="151429"/>
                    <a:ds d="605714" sp="151429"/>
                  </a:custDash>
                </a:ln>
              </c:spPr>
            </c:leaderLines>
            <c:extLst>
              <c:ext xmlns:c15="http://schemas.microsoft.com/office/drawing/2012/chart" uri="{CE6537A1-D6FC-4f65-9D91-7224C49458BB}">
                <c15:showLeaderLines val="1"/>
              </c:ext>
            </c:extLst>
          </c:dLbls>
          <c:cat>
            <c:strRef>
              <c:f>'Cost Summary '!$C$95:$N$95</c:f>
              <c:strCache>
                <c:ptCount val="12"/>
                <c:pt idx="0">
                  <c:v>Jan</c:v>
                </c:pt>
                <c:pt idx="1">
                  <c:v>Feb</c:v>
                </c:pt>
                <c:pt idx="2">
                  <c:v>Mar</c:v>
                </c:pt>
                <c:pt idx="3">
                  <c:v>Apr</c:v>
                </c:pt>
                <c:pt idx="4">
                  <c:v>May</c:v>
                </c:pt>
                <c:pt idx="5">
                  <c:v>Jun</c:v>
                </c:pt>
                <c:pt idx="6">
                  <c:v>Jul</c:v>
                </c:pt>
                <c:pt idx="7">
                  <c:v>Aug</c:v>
                </c:pt>
                <c:pt idx="8">
                  <c:v>Sep</c:v>
                </c:pt>
                <c:pt idx="9">
                  <c:v>Oct</c:v>
                </c:pt>
                <c:pt idx="10">
                  <c:v>Nov</c:v>
                </c:pt>
                <c:pt idx="11">
                  <c:v>Dec / YTD</c:v>
                </c:pt>
              </c:strCache>
            </c:strRef>
          </c:cat>
          <c:val>
            <c:numRef>
              <c:f>'Cost Summary '!$C$100:$N$100</c:f>
              <c:numCache>
                <c:formatCode>_-* #,##0_-;\-* #,##0_-;_-* \-_-;_-@_-</c:formatCode>
                <c:ptCount val="12"/>
                <c:pt idx="0">
                  <c:v>600.829827111111</c:v>
                </c:pt>
                <c:pt idx="1">
                  <c:v>1201.65965422222</c:v>
                </c:pt>
                <c:pt idx="2">
                  <c:v>1802.48948133333</c:v>
                </c:pt>
                <c:pt idx="3">
                  <c:v>2403.31930844444</c:v>
                </c:pt>
                <c:pt idx="4">
                  <c:v>3004.14913555556</c:v>
                </c:pt>
                <c:pt idx="5">
                  <c:v>3604.97896266667</c:v>
                </c:pt>
                <c:pt idx="6">
                  <c:v>4205.80878977778</c:v>
                </c:pt>
                <c:pt idx="7">
                  <c:v>4806.63861688889</c:v>
                </c:pt>
                <c:pt idx="8">
                  <c:v>5407.468444</c:v>
                </c:pt>
                <c:pt idx="9">
                  <c:v>6008.29827111111</c:v>
                </c:pt>
                <c:pt idx="10">
                  <c:v>6609.12809822222</c:v>
                </c:pt>
                <c:pt idx="11">
                  <c:v>7209.95792533333</c:v>
                </c:pt>
              </c:numCache>
            </c:numRef>
          </c:val>
          <c:smooth val="0"/>
        </c:ser>
        <c:ser>
          <c:idx val="5"/>
          <c:order val="5"/>
          <c:tx>
            <c:strRef>
              <c:f>'Cost Summary '!$B$102</c:f>
              <c:strCache>
                <c:ptCount val="1"/>
                <c:pt idx="0">
                  <c:v>Baseline</c:v>
                </c:pt>
              </c:strCache>
            </c:strRef>
          </c:tx>
          <c:spPr>
            <a:solidFill>
              <a:srgbClr val="ff0000"/>
            </a:solidFill>
            <a:ln w="37800">
              <a:solidFill>
                <a:srgbClr val="ff0000"/>
              </a:solidFill>
              <a:round/>
            </a:ln>
          </c:spPr>
          <c:marker>
            <c:symbol val="dash"/>
            <c:size val="7"/>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'Cost Summary '!$C$95:$N$95</c:f>
              <c:strCache>
                <c:ptCount val="12"/>
                <c:pt idx="0">
                  <c:v>Jan</c:v>
                </c:pt>
                <c:pt idx="1">
                  <c:v>Feb</c:v>
                </c:pt>
                <c:pt idx="2">
                  <c:v>Mar</c:v>
                </c:pt>
                <c:pt idx="3">
                  <c:v>Apr</c:v>
                </c:pt>
                <c:pt idx="4">
                  <c:v>May</c:v>
                </c:pt>
                <c:pt idx="5">
                  <c:v>Jun</c:v>
                </c:pt>
                <c:pt idx="6">
                  <c:v>Jul</c:v>
                </c:pt>
                <c:pt idx="7">
                  <c:v>Aug</c:v>
                </c:pt>
                <c:pt idx="8">
                  <c:v>Sep</c:v>
                </c:pt>
                <c:pt idx="9">
                  <c:v>Oct</c:v>
                </c:pt>
                <c:pt idx="10">
                  <c:v>Nov</c:v>
                </c:pt>
                <c:pt idx="11">
                  <c:v>Dec / YTD</c:v>
                </c:pt>
              </c:strCache>
            </c:strRef>
          </c:cat>
          <c:val>
            <c:numRef>
              <c:f>'Cost Summary '!$C$102:$N$102</c:f>
              <c:numCache>
                <c:formatCode>_-* #,##0_-;\-* #,##0_-;_-* \-_-;_-@_-</c:formatCode>
                <c:ptCount val="12"/>
                <c:pt idx="0">
                  <c:v>362.946583333333</c:v>
                </c:pt>
                <c:pt idx="1">
                  <c:v>725.893166666667</c:v>
                </c:pt>
                <c:pt idx="2">
                  <c:v>1088.83975</c:v>
                </c:pt>
                <c:pt idx="3">
                  <c:v>1451.78633333333</c:v>
                </c:pt>
                <c:pt idx="4">
                  <c:v>1814.73291666667</c:v>
                </c:pt>
                <c:pt idx="5">
                  <c:v>2177.6795</c:v>
                </c:pt>
                <c:pt idx="6">
                  <c:v>2540.62608333333</c:v>
                </c:pt>
                <c:pt idx="7">
                  <c:v>2903.57266666667</c:v>
                </c:pt>
                <c:pt idx="8">
                  <c:v>3266.51925</c:v>
                </c:pt>
                <c:pt idx="9">
                  <c:v>3629.46583333333</c:v>
                </c:pt>
                <c:pt idx="10">
                  <c:v>3992.41241666667</c:v>
                </c:pt>
                <c:pt idx="11">
                  <c:v>4355.359</c:v>
                </c:pt>
              </c:numCache>
            </c:numRef>
          </c:val>
          <c:smooth val="0"/>
        </c:ser>
        <c:hiLowLines>
          <c:spPr>
            <a:ln w="0">
              <a:noFill/>
            </a:ln>
          </c:spPr>
        </c:hiLowLines>
        <c:marker val="1"/>
        <c:axId val="82228965"/>
        <c:axId val="52679690"/>
      </c:lineChart>
      <c:catAx>
        <c:axId val="16244572"/>
        <c:scaling>
          <c:orientation val="minMax"/>
        </c:scaling>
        <c:delete val="0"/>
        <c:axPos val="b"/>
        <c:numFmt formatCode="General" sourceLinked="1"/>
        <c:majorTickMark val="cross"/>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96512907"/>
        <c:crossesAt val="0"/>
        <c:auto val="1"/>
        <c:lblAlgn val="ctr"/>
        <c:lblOffset val="100"/>
        <c:noMultiLvlLbl val="0"/>
      </c:catAx>
      <c:valAx>
        <c:axId val="96512907"/>
        <c:scaling>
          <c:orientation val="minMax"/>
        </c:scaling>
        <c:delete val="0"/>
        <c:axPos val="l"/>
        <c:majorGridlines>
          <c:spPr>
            <a:ln w="0">
              <a:solidFill>
                <a:srgbClr val="000000"/>
              </a:solidFill>
              <a:custDash>
                <a:ds d="385900" sp="385900"/>
              </a:custDash>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$ 000's</a:t>
                </a:r>
              </a:p>
            </c:rich>
          </c:tx>
          <c:overlay val="0"/>
          <c:spPr>
            <a:noFill/>
            <a:ln w="0">
              <a:noFill/>
            </a:ln>
          </c:spPr>
        </c:title>
        <c:numFmt formatCode="_-* #,##0_-;\-* #,##0_-;_-* \-_-;_-@_-" sourceLinked="1"/>
        <c:majorTickMark val="cross"/>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6244572"/>
        <c:crossesAt val="1"/>
        <c:crossBetween val="midCat"/>
      </c:valAx>
      <c:catAx>
        <c:axId val="82228965"/>
        <c:scaling>
          <c:orientation val="minMax"/>
        </c:scaling>
        <c:delete val="1"/>
        <c:axPos val="t"/>
        <c:numFmt formatCode="General"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52679690"/>
        <c:auto val="1"/>
        <c:lblAlgn val="ctr"/>
        <c:lblOffset val="100"/>
        <c:noMultiLvlLbl val="0"/>
      </c:catAx>
      <c:valAx>
        <c:axId val="52679690"/>
        <c:scaling>
          <c:orientation val="minMax"/>
        </c:scaling>
        <c:delete val="1"/>
        <c:axPos val="r"/>
        <c:numFmt formatCode="_-* #,##0_-;\-* #,##0_-;_-* \-_-;_-@_-"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82228965"/>
        <c:crossBetween val="midCat"/>
      </c:valAx>
      <c:spPr>
        <a:gradFill>
          <a:gsLst>
            <a:gs pos="0">
              <a:srgbClr val="ffff99"/>
            </a:gs>
            <a:gs pos="100000">
              <a:srgbClr val="fefee2"/>
            </a:gs>
          </a:gsLst>
          <a:lin ang="5400000"/>
        </a:gradFill>
        <a:ln w="12600">
          <a:solidFill>
            <a:srgbClr val="ffffcc"/>
          </a:solidFill>
          <a:round/>
        </a:ln>
      </c:spPr>
    </c:plotArea>
    <c:legend>
      <c:legendPos val="r"/>
      <c:layout>
        <c:manualLayout>
          <c:xMode val="edge"/>
          <c:yMode val="edge"/>
          <c:x val="0.882217221636711"/>
          <c:y val="0.42376754815540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Headcount vs Cost per Head Comparison</a:t>
            </a:r>
          </a:p>
        </c:rich>
      </c:tx>
      <c:overlay val="0"/>
      <c:spPr>
        <a:solidFill>
          <a:srgbClr val="ffcc00"/>
        </a:solidFill>
        <a:ln w="0">
          <a:solidFill>
            <a:srgbClr val="000000"/>
          </a:solidFill>
        </a:ln>
      </c:spPr>
    </c:title>
    <c:autoTitleDeleted val="0"/>
    <c:plotArea>
      <c:layout>
        <c:manualLayout>
          <c:xMode val="edge"/>
          <c:yMode val="edge"/>
          <c:x val="0.0569199653279399"/>
          <c:y val="0.110431348253698"/>
          <c:w val="0.792063950688626"/>
          <c:h val="0.869356462479672"/>
        </c:manualLayout>
      </c:layout>
      <c:barChart>
        <c:barDir val="col"/>
        <c:grouping val="clustered"/>
        <c:varyColors val="0"/>
        <c:ser>
          <c:idx val="0"/>
          <c:order val="0"/>
          <c:tx>
            <c:strRef>
              <c:f>'Headcount Summary'!$I$13</c:f>
              <c:strCache>
                <c:ptCount val="1"/>
                <c:pt idx="0">
                  <c:v>Ave Headcount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'Headcount Summary'!$B$14:$B$16</c:f>
              <c:strCache>
                <c:ptCount val="3"/>
                <c:pt idx="0">
                  <c:v>2000 Actual</c:v>
                </c:pt>
                <c:pt idx="1">
                  <c:v>2001 Actual/CE2</c:v>
                </c:pt>
                <c:pt idx="2">
                  <c:v>2002 Plan</c:v>
                </c:pt>
              </c:strCache>
            </c:strRef>
          </c:cat>
          <c:val>
            <c:numRef>
              <c:f>'Headcount Summary'!$I$14:$I$16</c:f>
              <c:numCache>
                <c:formatCode>_-* #,##0_-;\-* #,##0_-;_-* \-_-;_-@_-</c:formatCode>
                <c:ptCount val="3"/>
                <c:pt idx="0">
                  <c:v>21</c:v>
                </c:pt>
                <c:pt idx="1">
                  <c:v>19</c:v>
                </c:pt>
                <c:pt idx="2">
                  <c:v>10</c:v>
                </c:pt>
              </c:numCache>
            </c:numRef>
          </c:val>
        </c:ser>
        <c:gapWidth val="150"/>
        <c:overlap val="0"/>
        <c:axId val="51577665"/>
        <c:axId val="4808635"/>
      </c:barChart>
      <c:lineChart>
        <c:grouping val="standard"/>
        <c:varyColors val="0"/>
        <c:ser>
          <c:idx val="1"/>
          <c:order val="1"/>
          <c:tx>
            <c:strRef>
              <c:f>'Headcount Summary'!$G$13</c:f>
              <c:strCache>
                <c:ptCount val="1"/>
                <c:pt idx="0">
                  <c:v>Cost per Head</c:v>
                </c:pt>
              </c:strCache>
            </c:strRef>
          </c:tx>
          <c:spPr>
            <a:solidFill>
              <a:srgbClr val="ff0000"/>
            </a:solidFill>
            <a:ln w="25200">
              <a:solidFill>
                <a:srgbClr val="ff0000"/>
              </a:solidFill>
              <a:round/>
            </a:ln>
          </c:spPr>
          <c:marker>
            <c:symbol val="diamond"/>
            <c:size val="7"/>
            <c:spPr>
              <a:solidFill>
                <a:srgbClr val="ff00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'Headcount Summary'!$B$14:$B$16</c:f>
              <c:strCache>
                <c:ptCount val="3"/>
                <c:pt idx="0">
                  <c:v>2000 Actual</c:v>
                </c:pt>
                <c:pt idx="1">
                  <c:v>2001 Actual/CE2</c:v>
                </c:pt>
                <c:pt idx="2">
                  <c:v>2002 Plan</c:v>
                </c:pt>
              </c:strCache>
            </c:strRef>
          </c:cat>
          <c:val>
            <c:numRef>
              <c:f>'Headcount Summary'!$G$14:$G$16</c:f>
              <c:numCache>
                <c:formatCode>_-* #,##0_-;\-* #,##0_-;_-* \-_-;_-@_-</c:formatCode>
                <c:ptCount val="3"/>
                <c:pt idx="0">
                  <c:v>189127.19047619</c:v>
                </c:pt>
                <c:pt idx="1">
                  <c:v>220097.32877193</c:v>
                </c:pt>
                <c:pt idx="2">
                  <c:v>166043.1</c:v>
                </c:pt>
              </c:numCache>
            </c:numRef>
          </c:val>
          <c:smooth val="0"/>
        </c:ser>
        <c:hiLowLines>
          <c:spPr>
            <a:ln w="0">
              <a:noFill/>
            </a:ln>
          </c:spPr>
        </c:hiLowLines>
        <c:marker val="1"/>
        <c:axId val="89585691"/>
        <c:axId val="50685631"/>
      </c:lineChart>
      <c:catAx>
        <c:axId val="51577665"/>
        <c:scaling>
          <c:orientation val="minMax"/>
        </c:scaling>
        <c:delete val="0"/>
        <c:axPos val="b"/>
        <c:numFmt formatCode="General" sourceLinked="1"/>
        <c:majorTickMark val="cross"/>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808635"/>
        <c:crossesAt val="0"/>
        <c:auto val="1"/>
        <c:lblAlgn val="ctr"/>
        <c:lblOffset val="100"/>
        <c:noMultiLvlLbl val="0"/>
      </c:catAx>
      <c:valAx>
        <c:axId val="4808635"/>
        <c:scaling>
          <c:orientation val="minMax"/>
        </c:scaling>
        <c:delete val="0"/>
        <c:axPos val="l"/>
        <c:title>
          <c:tx>
            <c:rich>
              <a:bodyPr rot="-5400000"/>
              <a:lstStyle/>
              <a:p>
                <a:pPr>
                  <a:defRPr b="0" sz="1300" strike="noStrike" u="none">
                    <a:uFillTx/>
                    <a:latin typeface="Arial"/>
                  </a:defRPr>
                </a:pPr>
                <a:r>
                  <a:rPr b="1" sz="1000" strike="noStrike" u="none">
                    <a:solidFill>
                      <a:srgbClr val="000000"/>
                    </a:solidFill>
                    <a:uFillTx/>
                    <a:latin typeface="Arial"/>
                  </a:rPr>
                  <a:t>Headcount</a:t>
                </a:r>
              </a:p>
            </c:rich>
          </c:tx>
          <c:overlay val="0"/>
          <c:spPr>
            <a:noFill/>
            <a:ln w="0">
              <a:noFill/>
            </a:ln>
          </c:spPr>
        </c:title>
        <c:numFmt formatCode="_-* #,##0_-;\-* #,##0_-;_-* \-_-;_-@_-" sourceLinked="1"/>
        <c:majorTickMark val="cross"/>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1577665"/>
        <c:crossesAt val="1"/>
        <c:crossBetween val="midCat"/>
      </c:valAx>
      <c:catAx>
        <c:axId val="89585691"/>
        <c:scaling>
          <c:orientation val="minMax"/>
        </c:scaling>
        <c:delete val="1"/>
        <c:axPos val="t"/>
        <c:numFmt formatCode="General" sourceLinked="1"/>
        <c:majorTickMark val="cross"/>
        <c:minorTickMark val="none"/>
        <c:tickLblPos val="nextTo"/>
        <c:spPr>
          <a:ln w="0">
            <a:noFill/>
          </a:ln>
        </c:spPr>
        <c:txPr>
          <a:bodyPr/>
          <a:lstStyle/>
          <a:p>
            <a:pPr>
              <a:defRPr b="0" sz="1000" strike="noStrike" u="none">
                <a:solidFill>
                  <a:srgbClr val="000000"/>
                </a:solidFill>
                <a:uFillTx/>
                <a:latin typeface="Arial"/>
              </a:defRPr>
            </a:pPr>
          </a:p>
        </c:txPr>
        <c:crossAx val="50685631"/>
        <c:auto val="1"/>
        <c:lblAlgn val="ctr"/>
        <c:lblOffset val="100"/>
        <c:noMultiLvlLbl val="0"/>
      </c:catAx>
      <c:valAx>
        <c:axId val="50685631"/>
        <c:scaling>
          <c:orientation val="minMax"/>
        </c:scaling>
        <c:delete val="0"/>
        <c:axPos val="r"/>
        <c:title>
          <c:tx>
            <c:rich>
              <a:bodyPr rot="-5400000"/>
              <a:lstStyle/>
              <a:p>
                <a:pPr>
                  <a:defRPr b="0" sz="1300" strike="noStrike" u="none">
                    <a:uFillTx/>
                    <a:latin typeface="Arial"/>
                  </a:defRPr>
                </a:pPr>
                <a:r>
                  <a:rPr b="1" sz="1000" strike="noStrike" u="none">
                    <a:solidFill>
                      <a:srgbClr val="000000"/>
                    </a:solidFill>
                    <a:uFillTx/>
                    <a:latin typeface="Arial"/>
                  </a:rPr>
                  <a:t>$ per Head</a:t>
                </a:r>
              </a:p>
            </c:rich>
          </c:tx>
          <c:overlay val="0"/>
          <c:spPr>
            <a:noFill/>
            <a:ln w="0">
              <a:noFill/>
            </a:ln>
          </c:spPr>
        </c:title>
        <c:numFmt formatCode="_-* #,##0_-;\-* #,##0_-;_-* \-_-;_-@_-" sourceLinked="1"/>
        <c:majorTickMark val="cross"/>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89585691"/>
        <c:crosses val="max"/>
        <c:crossBetween val="midCat"/>
      </c:valAx>
      <c:spPr>
        <a:gradFill>
          <a:gsLst>
            <a:gs pos="0">
              <a:srgbClr val="ffffcc"/>
            </a:gs>
            <a:gs pos="100000">
              <a:srgbClr val="f6f6c4"/>
            </a:gs>
          </a:gsLst>
          <a:lin ang="5400000"/>
        </a:gradFill>
        <a:ln w="12600">
          <a:solidFill>
            <a:srgbClr val="808080"/>
          </a:solidFill>
          <a:round/>
        </a:ln>
      </c:spPr>
    </c:plotArea>
    <c:legend>
      <c:legendPos val="r"/>
      <c:layout>
        <c:manualLayout>
          <c:xMode val="edge"/>
          <c:yMode val="edge"/>
          <c:x val="0.85182509871906"/>
          <c:y val="0.209943467823124"/>
          <c:w val="0.122315323124338"/>
          <c:h val="0.117478510028653"/>
        </c:manualLayout>
      </c:layout>
      <c:overlay val="0"/>
      <c:spPr>
        <a:solidFill>
          <a:srgbClr val="ffffff"/>
        </a:solidFill>
        <a:ln w="0">
          <a:solidFill>
            <a:srgbClr val="000000"/>
          </a:solidFill>
        </a:ln>
      </c:spPr>
      <c:txPr>
        <a:bodyPr/>
        <a:lstStyle/>
        <a:p>
          <a:pPr>
            <a:defRPr b="0" sz="900"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
</Relationships>
</file>

<file path=xl/drawings/_rels/drawing10.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Relationship Id="rId3" Type="http://schemas.openxmlformats.org/officeDocument/2006/relationships/image" Target="../media/image1.jpeg"/><Relationship Id="rId4" Type="http://schemas.openxmlformats.org/officeDocument/2006/relationships/image" Target="../media/image4.png"/>
</Relationships>
</file>

<file path=xl/drawings/_rels/drawing1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
</Relationships>
</file>

<file path=xl/drawings/_rels/drawing12.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Relationship Id="rId3" Type="http://schemas.openxmlformats.org/officeDocument/2006/relationships/image" Target="../media/image1.jpeg"/><Relationship Id="rId4" Type="http://schemas.openxmlformats.org/officeDocument/2006/relationships/image" Target="../media/image4.png"/>
</Relationships>
</file>

<file path=xl/drawings/_rels/drawing13.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
</Relationships>
</file>

<file path=xl/drawings/_rels/drawing14.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15.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16.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17.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18.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19.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2.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20.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21.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22.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2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24.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25.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26.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
</Relationships>
</file>

<file path=xl/drawings/_rels/drawing27.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
</Relationships>
</file>

<file path=xl/drawings/_rels/drawing28.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
</Relationships>
</file>

<file path=xl/drawings/_rels/drawing29.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
</Relationships>
</file>

<file path=xl/drawings/_rels/drawing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chart" Target="../charts/chart1.xml"/>
</Relationships>
</file>

<file path=xl/drawings/_rels/drawing30.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
</Relationships>
</file>

<file path=xl/drawings/_rels/drawing3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4.png"/>
</Relationships>
</file>

<file path=xl/drawings/_rels/drawing4.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chart" Target="../charts/chart2.xml"/>
</Relationships>
</file>

<file path=xl/drawings/_rels/drawing5.xml.rels><?xml version="1.0" encoding="UTF-8"?>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4.png"/>
</Relationships>
</file>

<file path=xl/drawings/_rels/drawing6.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7.xml.rels><?xml version="1.0" encoding="UTF-8"?>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3.png"/>
</Relationships>
</file>

<file path=xl/drawings/_rels/drawing8.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 Id="rId3" Type="http://schemas.openxmlformats.org/officeDocument/2006/relationships/chart" Target="../charts/chart3.xml"/>
</Relationships>
</file>

<file path=xl/drawings/_rels/drawing9.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19</xdr:col>
      <xdr:colOff>624240</xdr:colOff>
      <xdr:row>59</xdr:row>
      <xdr:rowOff>123840</xdr:rowOff>
    </xdr:to>
    <xdr:pic>
      <xdr:nvPicPr>
        <xdr:cNvPr id="0" name="Picture 1" descr=""/>
        <xdr:cNvPicPr/>
      </xdr:nvPicPr>
      <xdr:blipFill>
        <a:blip r:embed="rId1"/>
        <a:srcRect l="31771" t="24545" r="0" b="-24"/>
        <a:stretch/>
      </xdr:blipFill>
      <xdr:spPr>
        <a:xfrm>
          <a:off x="0" y="0"/>
          <a:ext cx="13190400" cy="9696600"/>
        </a:xfrm>
        <a:prstGeom prst="rect">
          <a:avLst/>
        </a:prstGeom>
        <a:noFill/>
        <a:ln w="0">
          <a:noFill/>
        </a:ln>
      </xdr:spPr>
    </xdr:pic>
    <xdr:clientData/>
  </xdr:twoCellAnchor>
  <xdr:twoCellAnchor editAs="oneCell">
    <xdr:from>
      <xdr:col>5</xdr:col>
      <xdr:colOff>201240</xdr:colOff>
      <xdr:row>7</xdr:row>
      <xdr:rowOff>123840</xdr:rowOff>
    </xdr:from>
    <xdr:to>
      <xdr:col>14</xdr:col>
      <xdr:colOff>241920</xdr:colOff>
      <xdr:row>14</xdr:row>
      <xdr:rowOff>142920</xdr:rowOff>
    </xdr:to>
    <xdr:sp>
      <xdr:nvSpPr>
        <xdr:cNvPr id="1" name="AutoShape 2"/>
        <xdr:cNvSpPr/>
      </xdr:nvSpPr>
      <xdr:spPr>
        <a:xfrm>
          <a:off x="3752640" y="1257480"/>
          <a:ext cx="5835960" cy="1171440"/>
        </a:xfrm>
        <a:prstGeom prst="rect">
          <a:avLst/>
        </a:prstGeom>
        <a:noFill/>
        <a:ln w="0">
          <a:noFill/>
        </a:ln>
      </xdr:spPr>
      <xdr:style>
        <a:lnRef idx="0"/>
        <a:fillRef idx="0"/>
        <a:effectRef idx="0"/>
        <a:fontRef idx="minor"/>
      </xdr:style>
      <xdr:txBody>
        <a:bodyPr lIns="90000" rIns="90000" tIns="46800" bIns="46800" anchor="t">
          <a:noAutofit/>
        </a:bodyPr>
        <a:p>
          <a:r>
            <a:rPr b="0" lang="en-US" sz="5400" strike="noStrike" u="none">
              <a:solidFill>
                <a:srgbClr val="ff0000"/>
              </a:solidFill>
              <a:effectLst/>
              <a:uFillTx/>
              <a:latin typeface="Times New Roman"/>
            </a:rPr>
            <a:t>ENRON EUROPE</a:t>
          </a:r>
          <a:endParaRPr b="0" lang="en-US" sz="5400" strike="noStrike" u="none">
            <a:effectLst/>
            <a:uFillTx/>
            <a:latin typeface="Times New Roman"/>
          </a:endParaRPr>
        </a:p>
        <a:p>
          <a:endParaRPr b="0" lang="en-US" sz="5400" strike="noStrike" u="none">
            <a:effectLst/>
            <a:uFillTx/>
            <a:latin typeface="Times New Roman"/>
          </a:endParaRPr>
        </a:p>
      </xdr:txBody>
    </xdr:sp>
    <xdr:clientData/>
  </xdr:twoCellAnchor>
  <xdr:twoCellAnchor editAs="oneCell">
    <xdr:from>
      <xdr:col>3</xdr:col>
      <xdr:colOff>452880</xdr:colOff>
      <xdr:row>21</xdr:row>
      <xdr:rowOff>28440</xdr:rowOff>
    </xdr:from>
    <xdr:to>
      <xdr:col>15</xdr:col>
      <xdr:colOff>191880</xdr:colOff>
      <xdr:row>47</xdr:row>
      <xdr:rowOff>19080</xdr:rowOff>
    </xdr:to>
    <xdr:sp>
      <xdr:nvSpPr>
        <xdr:cNvPr id="2" name="AutoShape 3"/>
        <xdr:cNvSpPr/>
      </xdr:nvSpPr>
      <xdr:spPr>
        <a:xfrm>
          <a:off x="2716560" y="3448080"/>
          <a:ext cx="7465680" cy="4200480"/>
        </a:xfrm>
        <a:prstGeom prst="rect">
          <a:avLst/>
        </a:prstGeom>
        <a:noFill/>
        <a:ln w="0">
          <a:noFill/>
        </a:ln>
      </xdr:spPr>
      <xdr:style>
        <a:lnRef idx="0"/>
        <a:fillRef idx="0"/>
        <a:effectRef idx="0"/>
        <a:fontRef idx="minor"/>
      </xdr:style>
      <xdr:txBody>
        <a:bodyPr lIns="90000" rIns="90000" tIns="46800" bIns="46800" anchor="t">
          <a:noAutofit/>
        </a:bodyPr>
        <a:p>
          <a:pPr algn="ctr"/>
          <a:r>
            <a:rPr b="0" lang="en-US" sz="5000" strike="noStrike" u="none">
              <a:solidFill>
                <a:srgbClr val="000000"/>
              </a:solidFill>
              <a:effectLst/>
              <a:uFillTx/>
              <a:latin typeface="Times New Roman"/>
            </a:rPr>
            <a:t>Government Affairs </a:t>
          </a:r>
          <a:endParaRPr b="0" lang="en-US" sz="5000" strike="noStrike" u="none">
            <a:effectLst/>
            <a:uFillTx/>
            <a:latin typeface="Times New Roman"/>
          </a:endParaRPr>
        </a:p>
        <a:p>
          <a:pPr algn="ctr"/>
          <a:r>
            <a:rPr b="0" lang="en-US" sz="5000" strike="noStrike" u="none">
              <a:solidFill>
                <a:srgbClr val="000000"/>
              </a:solidFill>
              <a:effectLst/>
              <a:uFillTx/>
              <a:latin typeface="Times New Roman"/>
            </a:rPr>
            <a:t>2002 Budget</a:t>
          </a:r>
          <a:endParaRPr b="0" lang="en-US" sz="5000" strike="noStrike" u="none">
            <a:effectLst/>
            <a:uFillTx/>
            <a:latin typeface="Times New Roman"/>
          </a:endParaRPr>
        </a:p>
        <a:p>
          <a:pPr algn="ctr"/>
          <a:endParaRPr b="0" lang="en-US" sz="5000" strike="noStrike" u="none">
            <a:effectLst/>
            <a:uFillTx/>
            <a:latin typeface="Times New Roman"/>
          </a:endParaRPr>
        </a:p>
      </xdr:txBody>
    </xdr:sp>
    <xdr:clientData/>
  </xdr:twoCellAnchor>
  <xdr:twoCellAnchor editAs="oneCell">
    <xdr:from>
      <xdr:col>0</xdr:col>
      <xdr:colOff>311760</xdr:colOff>
      <xdr:row>47</xdr:row>
      <xdr:rowOff>28440</xdr:rowOff>
    </xdr:from>
    <xdr:to>
      <xdr:col>4</xdr:col>
      <xdr:colOff>121320</xdr:colOff>
      <xdr:row>51</xdr:row>
      <xdr:rowOff>105120</xdr:rowOff>
    </xdr:to>
    <xdr:sp>
      <xdr:nvSpPr>
        <xdr:cNvPr id="3" name="AutoShape 4"/>
        <xdr:cNvSpPr/>
      </xdr:nvSpPr>
      <xdr:spPr>
        <a:xfrm>
          <a:off x="311760" y="7657920"/>
          <a:ext cx="2717280" cy="724320"/>
        </a:xfrm>
        <a:prstGeom prst="rect">
          <a:avLst/>
        </a:prstGeom>
        <a:noFill/>
        <a:ln w="0">
          <a:noFill/>
        </a:ln>
      </xdr:spPr>
      <xdr:style>
        <a:lnRef idx="0"/>
        <a:fillRef idx="0"/>
        <a:effectRef idx="0"/>
        <a:fontRef idx="minor"/>
      </xdr:style>
      <xdr:txBody>
        <a:bodyPr lIns="90000" rIns="90000" tIns="46800" bIns="46800" anchor="t">
          <a:noAutofit/>
        </a:bodyPr>
        <a:p>
          <a:r>
            <a:rPr b="0" lang="en-US" sz="2400" strike="noStrike" u="none">
              <a:solidFill>
                <a:srgbClr val="000000"/>
              </a:solidFill>
              <a:effectLst/>
              <a:uFillTx/>
              <a:latin typeface="Times New Roman"/>
            </a:rPr>
            <a:t>Prepared by FP&amp;A</a:t>
          </a:r>
          <a:endParaRPr b="0" lang="en-US" sz="2400" strike="noStrike" u="none">
            <a:effectLst/>
            <a:uFillTx/>
            <a:latin typeface="Times New Roman"/>
          </a:endParaRPr>
        </a:p>
        <a:p>
          <a:endParaRPr b="0" lang="en-US" sz="2400" strike="noStrike" u="none">
            <a:effectLst/>
            <a:uFillTx/>
            <a:latin typeface="Times New Roman"/>
          </a:endParaRPr>
        </a:p>
      </xdr:txBody>
    </xdr:sp>
    <xdr:clientData/>
  </xdr:twoCellAnchor>
  <xdr:twoCellAnchor editAs="oneCell">
    <xdr:from>
      <xdr:col>16</xdr:col>
      <xdr:colOff>573480</xdr:colOff>
      <xdr:row>48</xdr:row>
      <xdr:rowOff>142920</xdr:rowOff>
    </xdr:from>
    <xdr:to>
      <xdr:col>18</xdr:col>
      <xdr:colOff>332640</xdr:colOff>
      <xdr:row>53</xdr:row>
      <xdr:rowOff>114480</xdr:rowOff>
    </xdr:to>
    <xdr:pic>
      <xdr:nvPicPr>
        <xdr:cNvPr id="4" name="Picture 5" descr=""/>
        <xdr:cNvPicPr/>
      </xdr:nvPicPr>
      <xdr:blipFill>
        <a:blip r:embed="rId2"/>
        <a:stretch/>
      </xdr:blipFill>
      <xdr:spPr>
        <a:xfrm>
          <a:off x="11207880" y="7934400"/>
          <a:ext cx="1046880" cy="78120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15</xdr:col>
      <xdr:colOff>433080</xdr:colOff>
      <xdr:row>4</xdr:row>
      <xdr:rowOff>162000</xdr:rowOff>
    </xdr:to>
    <xdr:pic>
      <xdr:nvPicPr>
        <xdr:cNvPr id="35" name="Picture 1" descr=""/>
        <xdr:cNvPicPr/>
      </xdr:nvPicPr>
      <xdr:blipFill>
        <a:blip r:embed="rId1"/>
        <a:srcRect l="31771" t="24545" r="0" b="-24"/>
        <a:stretch/>
      </xdr:blipFill>
      <xdr:spPr>
        <a:xfrm>
          <a:off x="0" y="0"/>
          <a:ext cx="10091520" cy="1028880"/>
        </a:xfrm>
        <a:prstGeom prst="rect">
          <a:avLst/>
        </a:prstGeom>
        <a:noFill/>
        <a:ln w="0">
          <a:noFill/>
        </a:ln>
      </xdr:spPr>
    </xdr:pic>
    <xdr:clientData/>
  </xdr:twoCellAnchor>
  <xdr:twoCellAnchor editAs="oneCell">
    <xdr:from>
      <xdr:col>0</xdr:col>
      <xdr:colOff>362160</xdr:colOff>
      <xdr:row>1</xdr:row>
      <xdr:rowOff>9360</xdr:rowOff>
    </xdr:from>
    <xdr:to>
      <xdr:col>4</xdr:col>
      <xdr:colOff>252360</xdr:colOff>
      <xdr:row>4</xdr:row>
      <xdr:rowOff>9360</xdr:rowOff>
    </xdr:to>
    <xdr:sp>
      <xdr:nvSpPr>
        <xdr:cNvPr id="36" name="Text 2"/>
        <xdr:cNvSpPr/>
      </xdr:nvSpPr>
      <xdr:spPr>
        <a:xfrm>
          <a:off x="362160" y="171360"/>
          <a:ext cx="2465640" cy="7048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Headcount Org Chart.</a:t>
          </a:r>
          <a:endParaRPr b="0" lang="en-US" sz="1800" strike="noStrike" u="none">
            <a:effectLst/>
            <a:uFillTx/>
            <a:latin typeface="Times New Roman"/>
          </a:endParaRPr>
        </a:p>
        <a:p>
          <a:endParaRPr b="0" lang="en-US" sz="1600" strike="noStrike" u="none">
            <a:effectLst/>
            <a:uFillTx/>
            <a:latin typeface="Times New Roman"/>
          </a:endParaRPr>
        </a:p>
        <a:p>
          <a:endParaRPr b="0" lang="en-US" sz="1600" strike="noStrike" u="none">
            <a:effectLst/>
            <a:uFillTx/>
            <a:latin typeface="Times New Roman"/>
          </a:endParaRPr>
        </a:p>
      </xdr:txBody>
    </xdr:sp>
    <xdr:clientData/>
  </xdr:twoCellAnchor>
  <xdr:twoCellAnchor editAs="oneCell">
    <xdr:from>
      <xdr:col>11</xdr:col>
      <xdr:colOff>161280</xdr:colOff>
      <xdr:row>1</xdr:row>
      <xdr:rowOff>0</xdr:rowOff>
    </xdr:from>
    <xdr:to>
      <xdr:col>12</xdr:col>
      <xdr:colOff>20880</xdr:colOff>
      <xdr:row>3</xdr:row>
      <xdr:rowOff>66960</xdr:rowOff>
    </xdr:to>
    <xdr:pic>
      <xdr:nvPicPr>
        <xdr:cNvPr id="37" name="Picture 3" descr=""/>
        <xdr:cNvPicPr/>
      </xdr:nvPicPr>
      <xdr:blipFill>
        <a:blip r:embed="rId2"/>
        <a:stretch/>
      </xdr:blipFill>
      <xdr:spPr>
        <a:xfrm>
          <a:off x="7243920" y="162000"/>
          <a:ext cx="503640" cy="390600"/>
        </a:xfrm>
        <a:prstGeom prst="rect">
          <a:avLst/>
        </a:prstGeom>
        <a:noFill/>
        <a:ln w="0">
          <a:noFill/>
        </a:ln>
      </xdr:spPr>
    </xdr:pic>
    <xdr:clientData/>
  </xdr:twoCellAnchor>
  <xdr:twoCellAnchor editAs="oneCell">
    <xdr:from>
      <xdr:col>6</xdr:col>
      <xdr:colOff>402120</xdr:colOff>
      <xdr:row>9</xdr:row>
      <xdr:rowOff>75960</xdr:rowOff>
    </xdr:from>
    <xdr:to>
      <xdr:col>8</xdr:col>
      <xdr:colOff>312480</xdr:colOff>
      <xdr:row>15</xdr:row>
      <xdr:rowOff>152640</xdr:rowOff>
    </xdr:to>
    <xdr:sp>
      <xdr:nvSpPr>
        <xdr:cNvPr id="38" name="AutoShape 4"/>
        <xdr:cNvSpPr/>
      </xdr:nvSpPr>
      <xdr:spPr>
        <a:xfrm>
          <a:off x="4265640" y="1752480"/>
          <a:ext cx="1198080" cy="104796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200" strike="noStrike" u="none">
              <a:solidFill>
                <a:srgbClr val="000000"/>
              </a:solidFill>
              <a:effectLst/>
              <a:uFillTx/>
              <a:latin typeface="Arial"/>
            </a:rPr>
            <a:t>Richard Lewis</a:t>
          </a:r>
          <a:endParaRPr b="0" lang="en-US" sz="1200" strike="noStrike" u="none">
            <a:effectLst/>
            <a:uFillTx/>
            <a:latin typeface="Times New Roman"/>
          </a:endParaRPr>
        </a:p>
        <a:p>
          <a:r>
            <a:rPr b="0" lang="en-US" sz="1200" strike="noStrike" u="none">
              <a:solidFill>
                <a:srgbClr val="000000"/>
              </a:solidFill>
              <a:effectLst/>
              <a:uFillTx/>
              <a:latin typeface="Arial"/>
            </a:rPr>
            <a:t>&amp;</a:t>
          </a:r>
          <a:endParaRPr b="0" lang="en-US" sz="1200" strike="noStrike" u="none">
            <a:effectLst/>
            <a:uFillTx/>
            <a:latin typeface="Times New Roman"/>
          </a:endParaRPr>
        </a:p>
        <a:p>
          <a:r>
            <a:rPr b="0" lang="en-US" sz="1200" strike="noStrike" u="none">
              <a:solidFill>
                <a:srgbClr val="000000"/>
              </a:solidFill>
              <a:effectLst/>
              <a:uFillTx/>
              <a:latin typeface="Arial"/>
            </a:rPr>
            <a:t>Rick Shapiro</a:t>
          </a:r>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3</xdr:col>
      <xdr:colOff>402480</xdr:colOff>
      <xdr:row>16</xdr:row>
      <xdr:rowOff>152640</xdr:rowOff>
    </xdr:from>
    <xdr:to>
      <xdr:col>5</xdr:col>
      <xdr:colOff>342720</xdr:colOff>
      <xdr:row>21</xdr:row>
      <xdr:rowOff>142920</xdr:rowOff>
    </xdr:to>
    <xdr:sp>
      <xdr:nvSpPr>
        <xdr:cNvPr id="39" name="AutoShape 5"/>
        <xdr:cNvSpPr/>
      </xdr:nvSpPr>
      <xdr:spPr>
        <a:xfrm>
          <a:off x="2334240" y="2962440"/>
          <a:ext cx="1227960" cy="79992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Paul Dawson</a:t>
          </a:r>
          <a:endParaRPr b="0" lang="en-US" sz="1000" strike="noStrike" u="none">
            <a:effectLst/>
            <a:uFillTx/>
            <a:latin typeface="Times New Roman"/>
          </a:endParaRPr>
        </a:p>
        <a:p>
          <a:r>
            <a:rPr b="0" lang="en-US" sz="1000" strike="noStrike" u="none">
              <a:solidFill>
                <a:srgbClr val="000000"/>
              </a:solidFill>
              <a:effectLst/>
              <a:uFillTx/>
              <a:latin typeface="Arial"/>
            </a:rPr>
            <a:t>Senior Director</a:t>
          </a:r>
          <a:endParaRPr b="0" lang="en-US" sz="1000" strike="noStrike" u="none">
            <a:effectLst/>
            <a:uFillTx/>
            <a:latin typeface="Times New Roman"/>
          </a:endParaRPr>
        </a:p>
        <a:p>
          <a:r>
            <a:rPr b="0" lang="en-US" sz="1000" strike="noStrike" u="none">
              <a:solidFill>
                <a:srgbClr val="000000"/>
              </a:solidFill>
              <a:effectLst/>
              <a:uFillTx/>
              <a:latin typeface="Arial"/>
            </a:rPr>
            <a:t>UK, Spain</a:t>
          </a:r>
          <a:endParaRPr b="0" lang="en-US" sz="1000" strike="noStrike" u="none">
            <a:effectLst/>
            <a:uFillTx/>
            <a:latin typeface="Times New Roman"/>
          </a:endParaRPr>
        </a:p>
        <a:p>
          <a:r>
            <a:rPr b="0" lang="en-US" sz="1000" strike="noStrike" u="none">
              <a:solidFill>
                <a:srgbClr val="000000"/>
              </a:solidFill>
              <a:effectLst/>
              <a:uFillTx/>
              <a:latin typeface="Arial"/>
            </a:rPr>
            <a:t>&amp; Italy</a:t>
          </a:r>
          <a:endParaRPr b="0" lang="en-US" sz="1000" strike="noStrike" u="none">
            <a:effectLst/>
            <a:uFillTx/>
            <a:latin typeface="Times New Roman"/>
          </a:endParaRPr>
        </a:p>
        <a:p>
          <a:r>
            <a:rPr b="0" lang="en-US" sz="1000" strike="noStrike" u="none">
              <a:solidFill>
                <a:srgbClr val="000000"/>
              </a:solidFill>
              <a:effectLst/>
              <a:uFillTx/>
              <a:latin typeface="Arial"/>
            </a:rPr>
            <a:t>EES &amp; Coal</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9</xdr:col>
      <xdr:colOff>160920</xdr:colOff>
      <xdr:row>16</xdr:row>
      <xdr:rowOff>124200</xdr:rowOff>
    </xdr:from>
    <xdr:to>
      <xdr:col>11</xdr:col>
      <xdr:colOff>161640</xdr:colOff>
      <xdr:row>22</xdr:row>
      <xdr:rowOff>114480</xdr:rowOff>
    </xdr:to>
    <xdr:sp>
      <xdr:nvSpPr>
        <xdr:cNvPr id="40" name="AutoShape 6"/>
        <xdr:cNvSpPr/>
      </xdr:nvSpPr>
      <xdr:spPr>
        <a:xfrm>
          <a:off x="5955840" y="2934000"/>
          <a:ext cx="1288440" cy="96192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Doug Wood</a:t>
          </a:r>
          <a:endParaRPr b="0" lang="en-US" sz="1000" strike="noStrike" u="none">
            <a:effectLst/>
            <a:uFillTx/>
            <a:latin typeface="Times New Roman"/>
          </a:endParaRPr>
        </a:p>
        <a:p>
          <a:r>
            <a:rPr b="0" lang="en-US" sz="1000" strike="noStrike" u="none">
              <a:solidFill>
                <a:srgbClr val="000000"/>
              </a:solidFill>
              <a:effectLst/>
              <a:uFillTx/>
              <a:latin typeface="Arial"/>
            </a:rPr>
            <a:t>Senior Director</a:t>
          </a:r>
          <a:endParaRPr b="0" lang="en-US" sz="1000" strike="noStrike" u="none">
            <a:effectLst/>
            <a:uFillTx/>
            <a:latin typeface="Times New Roman"/>
          </a:endParaRPr>
        </a:p>
        <a:p>
          <a:r>
            <a:rPr b="0" lang="en-US" sz="1000" strike="noStrike" u="none">
              <a:solidFill>
                <a:srgbClr val="000000"/>
              </a:solidFill>
              <a:effectLst/>
              <a:uFillTx/>
              <a:latin typeface="Arial"/>
            </a:rPr>
            <a:t>Cont. Gas and C&amp;E Europe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xdr:col>
      <xdr:colOff>492840</xdr:colOff>
      <xdr:row>21</xdr:row>
      <xdr:rowOff>9720</xdr:rowOff>
    </xdr:from>
    <xdr:to>
      <xdr:col>3</xdr:col>
      <xdr:colOff>81000</xdr:colOff>
      <xdr:row>25</xdr:row>
      <xdr:rowOff>28440</xdr:rowOff>
    </xdr:to>
    <xdr:sp>
      <xdr:nvSpPr>
        <xdr:cNvPr id="41" name="AutoShape 7"/>
        <xdr:cNvSpPr/>
      </xdr:nvSpPr>
      <xdr:spPr>
        <a:xfrm>
          <a:off x="1136880" y="3629160"/>
          <a:ext cx="875880" cy="66636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Kerryann Irwin</a:t>
          </a:r>
          <a:endParaRPr b="0" lang="en-US" sz="1000" strike="noStrike" u="none">
            <a:effectLst/>
            <a:uFillTx/>
            <a:latin typeface="Times New Roman"/>
          </a:endParaRPr>
        </a:p>
        <a:p>
          <a:r>
            <a:rPr b="0" lang="en-US" sz="1000" strike="noStrike" u="none">
              <a:solidFill>
                <a:srgbClr val="000000"/>
              </a:solidFill>
              <a:effectLst/>
              <a:uFillTx/>
              <a:latin typeface="Arial"/>
            </a:rPr>
            <a:t>Assistant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11</xdr:col>
      <xdr:colOff>241560</xdr:colOff>
      <xdr:row>21</xdr:row>
      <xdr:rowOff>105120</xdr:rowOff>
    </xdr:from>
    <xdr:to>
      <xdr:col>12</xdr:col>
      <xdr:colOff>473400</xdr:colOff>
      <xdr:row>25</xdr:row>
      <xdr:rowOff>124200</xdr:rowOff>
    </xdr:to>
    <xdr:sp>
      <xdr:nvSpPr>
        <xdr:cNvPr id="42" name="AutoShape 8"/>
        <xdr:cNvSpPr/>
      </xdr:nvSpPr>
      <xdr:spPr>
        <a:xfrm>
          <a:off x="7324200" y="3724560"/>
          <a:ext cx="875880" cy="66672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Merle Glen</a:t>
          </a:r>
          <a:endParaRPr b="0" lang="en-US" sz="1000" strike="noStrike" u="none">
            <a:effectLst/>
            <a:uFillTx/>
            <a:latin typeface="Times New Roman"/>
          </a:endParaRPr>
        </a:p>
        <a:p>
          <a:r>
            <a:rPr b="0" lang="en-US" sz="1000" strike="noStrike" u="none">
              <a:solidFill>
                <a:srgbClr val="000000"/>
              </a:solidFill>
              <a:effectLst/>
              <a:uFillTx/>
              <a:latin typeface="Arial"/>
            </a:rPr>
            <a:t>Assistant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2</xdr:col>
      <xdr:colOff>80640</xdr:colOff>
      <xdr:row>29</xdr:row>
      <xdr:rowOff>28440</xdr:rowOff>
    </xdr:from>
    <xdr:to>
      <xdr:col>3</xdr:col>
      <xdr:colOff>402840</xdr:colOff>
      <xdr:row>33</xdr:row>
      <xdr:rowOff>28440</xdr:rowOff>
    </xdr:to>
    <xdr:sp>
      <xdr:nvSpPr>
        <xdr:cNvPr id="43" name="AutoShape 9"/>
        <xdr:cNvSpPr/>
      </xdr:nvSpPr>
      <xdr:spPr>
        <a:xfrm>
          <a:off x="1368360" y="4943520"/>
          <a:ext cx="966240" cy="64764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Adam Cooper </a:t>
          </a:r>
          <a:endParaRPr b="0" lang="en-US" sz="1000" strike="noStrike" u="none">
            <a:effectLst/>
            <a:uFillTx/>
            <a:latin typeface="Times New Roman"/>
          </a:endParaRPr>
        </a:p>
        <a:p>
          <a:r>
            <a:rPr b="0" lang="en-US" sz="1000" strike="noStrike" u="none">
              <a:solidFill>
                <a:srgbClr val="000000"/>
              </a:solidFill>
              <a:effectLst/>
              <a:uFillTx/>
              <a:latin typeface="Arial"/>
            </a:rPr>
            <a:t>Manager</a:t>
          </a:r>
          <a:endParaRPr b="0" lang="en-US" sz="1000" strike="noStrike" u="none">
            <a:effectLst/>
            <a:uFillTx/>
            <a:latin typeface="Times New Roman"/>
          </a:endParaRPr>
        </a:p>
      </xdr:txBody>
    </xdr:sp>
    <xdr:clientData/>
  </xdr:twoCellAnchor>
  <xdr:twoCellAnchor editAs="oneCell">
    <xdr:from>
      <xdr:col>3</xdr:col>
      <xdr:colOff>442440</xdr:colOff>
      <xdr:row>29</xdr:row>
      <xdr:rowOff>28440</xdr:rowOff>
    </xdr:from>
    <xdr:to>
      <xdr:col>5</xdr:col>
      <xdr:colOff>241920</xdr:colOff>
      <xdr:row>32</xdr:row>
      <xdr:rowOff>152280</xdr:rowOff>
    </xdr:to>
    <xdr:sp>
      <xdr:nvSpPr>
        <xdr:cNvPr id="44" name="AutoShape 10"/>
        <xdr:cNvSpPr/>
      </xdr:nvSpPr>
      <xdr:spPr>
        <a:xfrm>
          <a:off x="2374200" y="4943520"/>
          <a:ext cx="1087200" cy="60948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Nick Elms</a:t>
          </a:r>
          <a:endParaRPr b="0" lang="en-US" sz="1000" strike="noStrike" u="none">
            <a:effectLst/>
            <a:uFillTx/>
            <a:latin typeface="Times New Roman"/>
          </a:endParaRPr>
        </a:p>
        <a:p>
          <a:r>
            <a:rPr b="0" lang="en-US" sz="1000" strike="noStrike" u="none">
              <a:solidFill>
                <a:srgbClr val="000000"/>
              </a:solidFill>
              <a:effectLst/>
              <a:uFillTx/>
              <a:latin typeface="Arial"/>
            </a:rPr>
            <a:t>Manager</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321840</xdr:colOff>
      <xdr:row>29</xdr:row>
      <xdr:rowOff>28440</xdr:rowOff>
    </xdr:from>
    <xdr:to>
      <xdr:col>7</xdr:col>
      <xdr:colOff>720</xdr:colOff>
      <xdr:row>32</xdr:row>
      <xdr:rowOff>152280</xdr:rowOff>
    </xdr:to>
    <xdr:sp>
      <xdr:nvSpPr>
        <xdr:cNvPr id="45" name="AutoShape 11"/>
        <xdr:cNvSpPr/>
      </xdr:nvSpPr>
      <xdr:spPr>
        <a:xfrm>
          <a:off x="3541320" y="4943520"/>
          <a:ext cx="966600" cy="60948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Alfredo Huertas</a:t>
          </a:r>
          <a:endParaRPr b="0" lang="en-US" sz="1000" strike="noStrike" u="none">
            <a:effectLst/>
            <a:uFillTx/>
            <a:latin typeface="Times New Roman"/>
          </a:endParaRPr>
        </a:p>
        <a:p>
          <a:r>
            <a:rPr b="0" lang="en-US" sz="1000" strike="noStrike" u="none">
              <a:solidFill>
                <a:srgbClr val="000000"/>
              </a:solidFill>
              <a:effectLst/>
              <a:uFillTx/>
              <a:latin typeface="Arial"/>
            </a:rPr>
            <a:t>Director</a:t>
          </a:r>
          <a:endParaRPr b="0" lang="en-US" sz="1000" strike="noStrike" u="none">
            <a:effectLst/>
            <a:uFillTx/>
            <a:latin typeface="Times New Roman"/>
          </a:endParaRPr>
        </a:p>
        <a:p>
          <a:r>
            <a:rPr b="0" lang="en-US" sz="1000" strike="noStrike" u="none">
              <a:solidFill>
                <a:srgbClr val="000000"/>
              </a:solidFill>
              <a:effectLst/>
              <a:uFillTx/>
              <a:latin typeface="Arial"/>
            </a:rPr>
            <a:t>Spain, Italy,</a:t>
          </a:r>
          <a:endParaRPr b="0" lang="en-US" sz="1000" strike="noStrike" u="none">
            <a:effectLst/>
            <a:uFillTx/>
            <a:latin typeface="Times New Roman"/>
          </a:endParaRPr>
        </a:p>
        <a:p>
          <a:r>
            <a:rPr b="0" lang="en-US" sz="1000" strike="noStrike" u="none">
              <a:solidFill>
                <a:srgbClr val="000000"/>
              </a:solidFill>
              <a:effectLst/>
              <a:uFillTx/>
              <a:latin typeface="Arial"/>
            </a:rPr>
            <a:t>Portugal</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7</xdr:col>
      <xdr:colOff>583560</xdr:colOff>
      <xdr:row>28</xdr:row>
      <xdr:rowOff>37800</xdr:rowOff>
    </xdr:from>
    <xdr:to>
      <xdr:col>10</xdr:col>
      <xdr:colOff>30600</xdr:colOff>
      <xdr:row>33</xdr:row>
      <xdr:rowOff>56880</xdr:rowOff>
    </xdr:to>
    <xdr:sp>
      <xdr:nvSpPr>
        <xdr:cNvPr id="46" name="AutoShape 12"/>
        <xdr:cNvSpPr/>
      </xdr:nvSpPr>
      <xdr:spPr>
        <a:xfrm>
          <a:off x="5090760" y="4790880"/>
          <a:ext cx="1378800" cy="82872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1" lang="en-US" sz="1000" strike="noStrike" u="none">
              <a:solidFill>
                <a:srgbClr val="000000"/>
              </a:solidFill>
              <a:effectLst/>
              <a:uFillTx/>
              <a:latin typeface="Arial"/>
            </a:rPr>
            <a:t>Vacancy </a:t>
          </a:r>
          <a:endParaRPr b="0" lang="en-US" sz="1000" strike="noStrike" u="none">
            <a:effectLst/>
            <a:uFillTx/>
            <a:latin typeface="Times New Roman"/>
          </a:endParaRPr>
        </a:p>
        <a:p>
          <a:r>
            <a:rPr b="0" lang="en-US" sz="1000" strike="noStrike" u="none">
              <a:solidFill>
                <a:srgbClr val="000000"/>
              </a:solidFill>
              <a:effectLst/>
              <a:uFillTx/>
              <a:latin typeface="Arial"/>
            </a:rPr>
            <a:t>Gas Manager Brendan Devlin leaving 31 August</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8</xdr:col>
      <xdr:colOff>80280</xdr:colOff>
      <xdr:row>34</xdr:row>
      <xdr:rowOff>133560</xdr:rowOff>
    </xdr:from>
    <xdr:to>
      <xdr:col>9</xdr:col>
      <xdr:colOff>403200</xdr:colOff>
      <xdr:row>39</xdr:row>
      <xdr:rowOff>162000</xdr:rowOff>
    </xdr:to>
    <xdr:sp>
      <xdr:nvSpPr>
        <xdr:cNvPr id="47" name="AutoShape 13"/>
        <xdr:cNvSpPr/>
      </xdr:nvSpPr>
      <xdr:spPr>
        <a:xfrm>
          <a:off x="5231520" y="5857920"/>
          <a:ext cx="966600" cy="83808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Antoine</a:t>
          </a:r>
          <a:endParaRPr b="0" lang="en-US" sz="1000" strike="noStrike" u="none">
            <a:effectLst/>
            <a:uFillTx/>
            <a:latin typeface="Times New Roman"/>
          </a:endParaRPr>
        </a:p>
        <a:p>
          <a:r>
            <a:rPr b="0" lang="en-US" sz="1000" strike="noStrike" u="none">
              <a:solidFill>
                <a:srgbClr val="000000"/>
              </a:solidFill>
              <a:effectLst/>
              <a:uFillTx/>
              <a:latin typeface="Arial"/>
            </a:rPr>
            <a:t>Duvauchelle</a:t>
          </a:r>
          <a:endParaRPr b="0" lang="en-US" sz="1000" strike="noStrike" u="none">
            <a:effectLst/>
            <a:uFillTx/>
            <a:latin typeface="Times New Roman"/>
          </a:endParaRPr>
        </a:p>
        <a:p>
          <a:r>
            <a:rPr b="0" lang="en-US" sz="1000" strike="noStrike" u="none">
              <a:solidFill>
                <a:srgbClr val="000000"/>
              </a:solidFill>
              <a:effectLst/>
              <a:uFillTx/>
              <a:latin typeface="Arial"/>
            </a:rPr>
            <a:t>Research 0.5</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3</xdr:col>
      <xdr:colOff>402480</xdr:colOff>
      <xdr:row>34</xdr:row>
      <xdr:rowOff>133560</xdr:rowOff>
    </xdr:from>
    <xdr:to>
      <xdr:col>5</xdr:col>
      <xdr:colOff>81000</xdr:colOff>
      <xdr:row>38</xdr:row>
      <xdr:rowOff>95400</xdr:rowOff>
    </xdr:to>
    <xdr:sp>
      <xdr:nvSpPr>
        <xdr:cNvPr id="48" name="AutoShape 15"/>
        <xdr:cNvSpPr/>
      </xdr:nvSpPr>
      <xdr:spPr>
        <a:xfrm>
          <a:off x="2334240" y="5857920"/>
          <a:ext cx="966240" cy="60984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Mustafa Hussain</a:t>
          </a:r>
          <a:endParaRPr b="0" lang="en-US" sz="1000" strike="noStrike" u="none">
            <a:effectLst/>
            <a:uFillTx/>
            <a:latin typeface="Times New Roman"/>
          </a:endParaRPr>
        </a:p>
        <a:p>
          <a:r>
            <a:rPr b="0" lang="en-US" sz="1000" strike="noStrike" u="none">
              <a:solidFill>
                <a:srgbClr val="000000"/>
              </a:solidFill>
              <a:effectLst/>
              <a:uFillTx/>
              <a:latin typeface="Arial"/>
            </a:rPr>
            <a:t>Analyst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241560</xdr:colOff>
      <xdr:row>34</xdr:row>
      <xdr:rowOff>133560</xdr:rowOff>
    </xdr:from>
    <xdr:to>
      <xdr:col>6</xdr:col>
      <xdr:colOff>563760</xdr:colOff>
      <xdr:row>38</xdr:row>
      <xdr:rowOff>95400</xdr:rowOff>
    </xdr:to>
    <xdr:sp>
      <xdr:nvSpPr>
        <xdr:cNvPr id="49" name="AutoShape 16"/>
        <xdr:cNvSpPr/>
      </xdr:nvSpPr>
      <xdr:spPr>
        <a:xfrm>
          <a:off x="3461040" y="5857920"/>
          <a:ext cx="966240" cy="60984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David Gonzalez</a:t>
          </a:r>
          <a:endParaRPr b="0" lang="en-US" sz="1000" strike="noStrike" u="none">
            <a:effectLst/>
            <a:uFillTx/>
            <a:latin typeface="Times New Roman"/>
          </a:endParaRPr>
        </a:p>
        <a:p>
          <a:r>
            <a:rPr b="0" lang="en-US" sz="1000" strike="noStrike" u="none">
              <a:solidFill>
                <a:srgbClr val="000000"/>
              </a:solidFill>
              <a:effectLst/>
              <a:uFillTx/>
              <a:latin typeface="Arial"/>
            </a:rPr>
            <a:t>Research</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482760</xdr:colOff>
      <xdr:row>29</xdr:row>
      <xdr:rowOff>114480</xdr:rowOff>
    </xdr:from>
    <xdr:to>
      <xdr:col>12</xdr:col>
      <xdr:colOff>161640</xdr:colOff>
      <xdr:row>33</xdr:row>
      <xdr:rowOff>75960</xdr:rowOff>
    </xdr:to>
    <xdr:sp>
      <xdr:nvSpPr>
        <xdr:cNvPr id="50" name="AutoShape 17"/>
        <xdr:cNvSpPr/>
      </xdr:nvSpPr>
      <xdr:spPr>
        <a:xfrm>
          <a:off x="6921720" y="5029560"/>
          <a:ext cx="966600" cy="60912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1" lang="en-US" sz="1000" strike="noStrike" u="none">
              <a:solidFill>
                <a:srgbClr val="000000"/>
              </a:solidFill>
              <a:effectLst/>
              <a:uFillTx/>
              <a:latin typeface="Arial"/>
            </a:rPr>
            <a:t>Vacancy </a:t>
          </a:r>
          <a:endParaRPr b="0" lang="en-US" sz="1000" strike="noStrike" u="none">
            <a:effectLst/>
            <a:uFillTx/>
            <a:latin typeface="Times New Roman"/>
          </a:endParaRPr>
        </a:p>
        <a:p>
          <a:r>
            <a:rPr b="0" lang="en-US" sz="1000" strike="noStrike" u="none">
              <a:solidFill>
                <a:srgbClr val="000000"/>
              </a:solidFill>
              <a:effectLst/>
              <a:uFillTx/>
              <a:latin typeface="Arial"/>
            </a:rPr>
            <a:t>Manager</a:t>
          </a:r>
          <a:endParaRPr b="0" lang="en-US" sz="1000" strike="noStrike" u="none">
            <a:effectLst/>
            <a:uFillTx/>
            <a:latin typeface="Times New Roman"/>
          </a:endParaRPr>
        </a:p>
        <a:p>
          <a:r>
            <a:rPr b="0" lang="en-US" sz="1000" strike="noStrike" u="none">
              <a:solidFill>
                <a:srgbClr val="000000"/>
              </a:solidFill>
              <a:effectLst/>
              <a:uFillTx/>
              <a:latin typeface="Arial"/>
            </a:rPr>
            <a:t>C&amp; EE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7</xdr:col>
      <xdr:colOff>361080</xdr:colOff>
      <xdr:row>16</xdr:row>
      <xdr:rowOff>28440</xdr:rowOff>
    </xdr:from>
    <xdr:to>
      <xdr:col>10</xdr:col>
      <xdr:colOff>160920</xdr:colOff>
      <xdr:row>16</xdr:row>
      <xdr:rowOff>124560</xdr:rowOff>
    </xdr:to>
    <xdr:cxnSp>
      <xdr:nvCxnSpPr>
        <xdr:cNvPr id="51" name="AutoShape 18"/>
        <xdr:cNvCxnSpPr/>
      </xdr:nvCxnSpPr>
      <xdr:spPr>
        <a:xfrm flipH="1" rot="16200000">
          <a:off x="5686200" y="2020320"/>
          <a:ext cx="96480" cy="1731960"/>
        </a:xfrm>
        <a:prstGeom prst="bentConnector3">
          <a:avLst>
            <a:gd name="adj1" fmla="val 49812"/>
          </a:avLst>
        </a:prstGeom>
        <a:ln w="9360">
          <a:solidFill>
            <a:srgbClr val="000000"/>
          </a:solidFill>
          <a:miter/>
        </a:ln>
      </xdr:spPr>
    </xdr:cxnSp>
    <xdr:clientData/>
  </xdr:twoCellAnchor>
  <xdr:twoCellAnchor editAs="oneCell">
    <xdr:from>
      <xdr:col>4</xdr:col>
      <xdr:colOff>371880</xdr:colOff>
      <xdr:row>15</xdr:row>
      <xdr:rowOff>152640</xdr:rowOff>
    </xdr:from>
    <xdr:to>
      <xdr:col>7</xdr:col>
      <xdr:colOff>362880</xdr:colOff>
      <xdr:row>16</xdr:row>
      <xdr:rowOff>153000</xdr:rowOff>
    </xdr:to>
    <xdr:cxnSp>
      <xdr:nvCxnSpPr>
        <xdr:cNvPr id="52" name="AutoShape 19"/>
        <xdr:cNvCxnSpPr/>
      </xdr:nvCxnSpPr>
      <xdr:spPr>
        <a:xfrm rot="5400000">
          <a:off x="3827160" y="1920240"/>
          <a:ext cx="162720" cy="1923120"/>
        </a:xfrm>
        <a:prstGeom prst="bentConnector3">
          <a:avLst>
            <a:gd name="adj1" fmla="val 47006"/>
          </a:avLst>
        </a:prstGeom>
        <a:ln w="9360">
          <a:solidFill>
            <a:srgbClr val="000000"/>
          </a:solidFill>
          <a:miter/>
        </a:ln>
      </xdr:spPr>
    </xdr:cxnSp>
    <xdr:clientData/>
  </xdr:twoCellAnchor>
  <xdr:twoCellAnchor editAs="oneCell">
    <xdr:from>
      <xdr:col>2</xdr:col>
      <xdr:colOff>563040</xdr:colOff>
      <xdr:row>21</xdr:row>
      <xdr:rowOff>142560</xdr:rowOff>
    </xdr:from>
    <xdr:to>
      <xdr:col>4</xdr:col>
      <xdr:colOff>372960</xdr:colOff>
      <xdr:row>29</xdr:row>
      <xdr:rowOff>28440</xdr:rowOff>
    </xdr:to>
    <xdr:cxnSp>
      <xdr:nvCxnSpPr>
        <xdr:cNvPr id="53" name="AutoShape 20"/>
        <xdr:cNvCxnSpPr/>
      </xdr:nvCxnSpPr>
      <xdr:spPr>
        <a:xfrm rot="5400000">
          <a:off x="1808640" y="3804120"/>
          <a:ext cx="1181880" cy="1098000"/>
        </a:xfrm>
        <a:prstGeom prst="bentConnector3">
          <a:avLst>
            <a:gd name="adj1" fmla="val 50000"/>
          </a:avLst>
        </a:prstGeom>
        <a:ln w="9360">
          <a:solidFill>
            <a:srgbClr val="000000"/>
          </a:solidFill>
          <a:miter/>
        </a:ln>
      </xdr:spPr>
    </xdr:cxnSp>
    <xdr:clientData/>
  </xdr:twoCellAnchor>
  <xdr:twoCellAnchor editAs="oneCell">
    <xdr:from>
      <xdr:col>4</xdr:col>
      <xdr:colOff>372240</xdr:colOff>
      <xdr:row>21</xdr:row>
      <xdr:rowOff>142560</xdr:rowOff>
    </xdr:from>
    <xdr:to>
      <xdr:col>6</xdr:col>
      <xdr:colOff>161640</xdr:colOff>
      <xdr:row>29</xdr:row>
      <xdr:rowOff>28440</xdr:rowOff>
    </xdr:to>
    <xdr:cxnSp>
      <xdr:nvCxnSpPr>
        <xdr:cNvPr id="54" name="AutoShape 21"/>
        <xdr:cNvCxnSpPr/>
      </xdr:nvCxnSpPr>
      <xdr:spPr>
        <a:xfrm flipH="1" rot="16200000">
          <a:off x="2895480" y="3813840"/>
          <a:ext cx="1181880" cy="1077840"/>
        </a:xfrm>
        <a:prstGeom prst="bentConnector3">
          <a:avLst>
            <a:gd name="adj1" fmla="val 50000"/>
          </a:avLst>
        </a:prstGeom>
        <a:ln w="9360">
          <a:solidFill>
            <a:srgbClr val="000000"/>
          </a:solidFill>
          <a:miter/>
        </a:ln>
      </xdr:spPr>
    </xdr:cxnSp>
    <xdr:clientData/>
  </xdr:twoCellAnchor>
  <xdr:twoCellAnchor editAs="oneCell">
    <xdr:from>
      <xdr:col>8</xdr:col>
      <xdr:colOff>633240</xdr:colOff>
      <xdr:row>22</xdr:row>
      <xdr:rowOff>114480</xdr:rowOff>
    </xdr:from>
    <xdr:to>
      <xdr:col>10</xdr:col>
      <xdr:colOff>161640</xdr:colOff>
      <xdr:row>28</xdr:row>
      <xdr:rowOff>38160</xdr:rowOff>
    </xdr:to>
    <xdr:cxnSp>
      <xdr:nvCxnSpPr>
        <xdr:cNvPr id="55" name="AutoShape 22"/>
        <xdr:cNvCxnSpPr/>
      </xdr:nvCxnSpPr>
      <xdr:spPr>
        <a:xfrm rot="5400000">
          <a:off x="5744520" y="3935520"/>
          <a:ext cx="895680" cy="816480"/>
        </a:xfrm>
        <a:prstGeom prst="bentConnector3">
          <a:avLst>
            <a:gd name="adj1" fmla="val 49979"/>
          </a:avLst>
        </a:prstGeom>
        <a:ln w="9360">
          <a:solidFill>
            <a:srgbClr val="000000"/>
          </a:solidFill>
          <a:miter/>
        </a:ln>
      </xdr:spPr>
    </xdr:cxnSp>
    <xdr:clientData/>
  </xdr:twoCellAnchor>
  <xdr:twoCellAnchor editAs="oneCell">
    <xdr:from>
      <xdr:col>10</xdr:col>
      <xdr:colOff>150840</xdr:colOff>
      <xdr:row>23</xdr:row>
      <xdr:rowOff>9000</xdr:rowOff>
    </xdr:from>
    <xdr:to>
      <xdr:col>11</xdr:col>
      <xdr:colOff>313200</xdr:colOff>
      <xdr:row>29</xdr:row>
      <xdr:rowOff>123840</xdr:rowOff>
    </xdr:to>
    <xdr:cxnSp>
      <xdr:nvCxnSpPr>
        <xdr:cNvPr id="56" name="AutoShape 23"/>
        <xdr:cNvCxnSpPr/>
      </xdr:nvCxnSpPr>
      <xdr:spPr>
        <a:xfrm flipH="1" rot="16200000">
          <a:off x="6449400" y="4092480"/>
          <a:ext cx="1086840" cy="806400"/>
        </a:xfrm>
        <a:prstGeom prst="bentConnector3">
          <a:avLst>
            <a:gd name="adj1" fmla="val 50000"/>
          </a:avLst>
        </a:prstGeom>
        <a:ln w="9360">
          <a:solidFill>
            <a:srgbClr val="000000"/>
          </a:solidFill>
          <a:miter/>
        </a:ln>
      </xdr:spPr>
    </xdr:cxnSp>
    <xdr:clientData/>
  </xdr:twoCellAnchor>
  <xdr:twoCellAnchor editAs="oneCell">
    <xdr:from>
      <xdr:col>8</xdr:col>
      <xdr:colOff>603360</xdr:colOff>
      <xdr:row>33</xdr:row>
      <xdr:rowOff>66240</xdr:rowOff>
    </xdr:from>
    <xdr:to>
      <xdr:col>8</xdr:col>
      <xdr:colOff>604080</xdr:colOff>
      <xdr:row>34</xdr:row>
      <xdr:rowOff>133560</xdr:rowOff>
    </xdr:to>
    <xdr:sp>
      <xdr:nvSpPr>
        <xdr:cNvPr id="57" name="Line 34"/>
        <xdr:cNvSpPr/>
      </xdr:nvSpPr>
      <xdr:spPr>
        <a:xfrm>
          <a:off x="5754600" y="5628960"/>
          <a:ext cx="720" cy="228960"/>
        </a:xfrm>
        <a:prstGeom prst="line">
          <a:avLst/>
        </a:prstGeom>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15</xdr:col>
      <xdr:colOff>433080</xdr:colOff>
      <xdr:row>4</xdr:row>
      <xdr:rowOff>162000</xdr:rowOff>
    </xdr:to>
    <xdr:pic>
      <xdr:nvPicPr>
        <xdr:cNvPr id="58" name="Picture 35" descr=""/>
        <xdr:cNvPicPr/>
      </xdr:nvPicPr>
      <xdr:blipFill>
        <a:blip r:embed="rId3"/>
        <a:srcRect l="31771" t="24545" r="0" b="-24"/>
        <a:stretch/>
      </xdr:blipFill>
      <xdr:spPr>
        <a:xfrm>
          <a:off x="0" y="0"/>
          <a:ext cx="10091520" cy="1028880"/>
        </a:xfrm>
        <a:prstGeom prst="rect">
          <a:avLst/>
        </a:prstGeom>
        <a:noFill/>
        <a:ln w="0">
          <a:noFill/>
        </a:ln>
      </xdr:spPr>
    </xdr:pic>
    <xdr:clientData/>
  </xdr:twoCellAnchor>
  <xdr:twoCellAnchor editAs="oneCell">
    <xdr:from>
      <xdr:col>0</xdr:col>
      <xdr:colOff>362160</xdr:colOff>
      <xdr:row>1</xdr:row>
      <xdr:rowOff>9360</xdr:rowOff>
    </xdr:from>
    <xdr:to>
      <xdr:col>10</xdr:col>
      <xdr:colOff>30600</xdr:colOff>
      <xdr:row>4</xdr:row>
      <xdr:rowOff>9360</xdr:rowOff>
    </xdr:to>
    <xdr:sp>
      <xdr:nvSpPr>
        <xdr:cNvPr id="59" name="Text 36"/>
        <xdr:cNvSpPr/>
      </xdr:nvSpPr>
      <xdr:spPr>
        <a:xfrm>
          <a:off x="362160" y="171360"/>
          <a:ext cx="6107400" cy="7048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Government Affairs Headcount Org Chart.</a:t>
          </a:r>
          <a:endParaRPr b="0" lang="en-US" sz="1800" strike="noStrike" u="none">
            <a:effectLst/>
            <a:uFillTx/>
            <a:latin typeface="Times New Roman"/>
          </a:endParaRPr>
        </a:p>
        <a:p>
          <a:r>
            <a:rPr b="1" lang="en-US" sz="1800" strike="noStrike" u="none">
              <a:effectLst/>
              <a:uFillTx/>
              <a:latin typeface="Times New Roman"/>
            </a:rPr>
            <a:t>As at July 31</a:t>
          </a:r>
          <a:endParaRPr b="0" lang="en-US" sz="1800" strike="noStrike" u="none">
            <a:effectLst/>
            <a:uFillTx/>
            <a:latin typeface="Times New Roman"/>
          </a:endParaRPr>
        </a:p>
        <a:p>
          <a:endParaRPr b="0" lang="en-US" sz="1600" strike="noStrike" u="none">
            <a:effectLst/>
            <a:uFillTx/>
            <a:latin typeface="Times New Roman"/>
          </a:endParaRPr>
        </a:p>
        <a:p>
          <a:endParaRPr b="0" lang="en-US" sz="1600" strike="noStrike" u="none">
            <a:effectLst/>
            <a:uFillTx/>
            <a:latin typeface="Times New Roman"/>
          </a:endParaRPr>
        </a:p>
      </xdr:txBody>
    </xdr:sp>
    <xdr:clientData/>
  </xdr:twoCellAnchor>
  <xdr:twoCellAnchor editAs="oneCell">
    <xdr:from>
      <xdr:col>11</xdr:col>
      <xdr:colOff>161280</xdr:colOff>
      <xdr:row>1</xdr:row>
      <xdr:rowOff>0</xdr:rowOff>
    </xdr:from>
    <xdr:to>
      <xdr:col>12</xdr:col>
      <xdr:colOff>20880</xdr:colOff>
      <xdr:row>3</xdr:row>
      <xdr:rowOff>66960</xdr:rowOff>
    </xdr:to>
    <xdr:pic>
      <xdr:nvPicPr>
        <xdr:cNvPr id="60" name="Picture 37" descr=""/>
        <xdr:cNvPicPr/>
      </xdr:nvPicPr>
      <xdr:blipFill>
        <a:blip r:embed="rId4"/>
        <a:stretch/>
      </xdr:blipFill>
      <xdr:spPr>
        <a:xfrm>
          <a:off x="7243920" y="162000"/>
          <a:ext cx="503640" cy="39060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15</xdr:col>
      <xdr:colOff>433080</xdr:colOff>
      <xdr:row>4</xdr:row>
      <xdr:rowOff>162000</xdr:rowOff>
    </xdr:to>
    <xdr:pic>
      <xdr:nvPicPr>
        <xdr:cNvPr id="61" name="Picture 1" descr=""/>
        <xdr:cNvPicPr/>
      </xdr:nvPicPr>
      <xdr:blipFill>
        <a:blip r:embed="rId1"/>
        <a:srcRect l="31771" t="24545" r="0" b="-24"/>
        <a:stretch/>
      </xdr:blipFill>
      <xdr:spPr>
        <a:xfrm>
          <a:off x="0" y="0"/>
          <a:ext cx="10091520" cy="1028880"/>
        </a:xfrm>
        <a:prstGeom prst="rect">
          <a:avLst/>
        </a:prstGeom>
        <a:noFill/>
        <a:ln w="0">
          <a:noFill/>
        </a:ln>
      </xdr:spPr>
    </xdr:pic>
    <xdr:clientData/>
  </xdr:twoCellAnchor>
  <xdr:twoCellAnchor editAs="oneCell">
    <xdr:from>
      <xdr:col>0</xdr:col>
      <xdr:colOff>362160</xdr:colOff>
      <xdr:row>1</xdr:row>
      <xdr:rowOff>9360</xdr:rowOff>
    </xdr:from>
    <xdr:to>
      <xdr:col>10</xdr:col>
      <xdr:colOff>30600</xdr:colOff>
      <xdr:row>4</xdr:row>
      <xdr:rowOff>9360</xdr:rowOff>
    </xdr:to>
    <xdr:sp>
      <xdr:nvSpPr>
        <xdr:cNvPr id="62" name="Text 2"/>
        <xdr:cNvSpPr/>
      </xdr:nvSpPr>
      <xdr:spPr>
        <a:xfrm>
          <a:off x="362160" y="171360"/>
          <a:ext cx="6107400" cy="7048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Government Affairs Headcount Org Chart.</a:t>
          </a:r>
          <a:endParaRPr b="0" lang="en-US" sz="1800" strike="noStrike" u="none">
            <a:effectLst/>
            <a:uFillTx/>
            <a:latin typeface="Times New Roman"/>
          </a:endParaRPr>
        </a:p>
        <a:p>
          <a:r>
            <a:rPr b="1" lang="en-US" sz="1800" strike="noStrike" u="none">
              <a:effectLst/>
              <a:uFillTx/>
              <a:latin typeface="Times New Roman"/>
            </a:rPr>
            <a:t>As at July 31</a:t>
          </a:r>
          <a:endParaRPr b="0" lang="en-US" sz="1800" strike="noStrike" u="none">
            <a:effectLst/>
            <a:uFillTx/>
            <a:latin typeface="Times New Roman"/>
          </a:endParaRPr>
        </a:p>
        <a:p>
          <a:endParaRPr b="0" lang="en-US" sz="1600" strike="noStrike" u="none">
            <a:effectLst/>
            <a:uFillTx/>
            <a:latin typeface="Times New Roman"/>
          </a:endParaRPr>
        </a:p>
        <a:p>
          <a:endParaRPr b="0" lang="en-US" sz="1600" strike="noStrike" u="none">
            <a:effectLst/>
            <a:uFillTx/>
            <a:latin typeface="Times New Roman"/>
          </a:endParaRPr>
        </a:p>
      </xdr:txBody>
    </xdr:sp>
    <xdr:clientData/>
  </xdr:twoCellAnchor>
  <xdr:twoCellAnchor editAs="oneCell">
    <xdr:from>
      <xdr:col>11</xdr:col>
      <xdr:colOff>161280</xdr:colOff>
      <xdr:row>1</xdr:row>
      <xdr:rowOff>0</xdr:rowOff>
    </xdr:from>
    <xdr:to>
      <xdr:col>12</xdr:col>
      <xdr:colOff>20880</xdr:colOff>
      <xdr:row>3</xdr:row>
      <xdr:rowOff>66960</xdr:rowOff>
    </xdr:to>
    <xdr:pic>
      <xdr:nvPicPr>
        <xdr:cNvPr id="63" name="Picture 3" descr=""/>
        <xdr:cNvPicPr/>
      </xdr:nvPicPr>
      <xdr:blipFill>
        <a:blip r:embed="rId2"/>
        <a:stretch/>
      </xdr:blipFill>
      <xdr:spPr>
        <a:xfrm>
          <a:off x="7243920" y="162000"/>
          <a:ext cx="503640" cy="390600"/>
        </a:xfrm>
        <a:prstGeom prst="rect">
          <a:avLst/>
        </a:prstGeom>
        <a:noFill/>
        <a:ln w="0">
          <a:noFill/>
        </a:ln>
      </xdr:spPr>
    </xdr:pic>
    <xdr:clientData/>
  </xdr:twoCellAnchor>
  <xdr:twoCellAnchor editAs="oneCell">
    <xdr:from>
      <xdr:col>5</xdr:col>
      <xdr:colOff>40320</xdr:colOff>
      <xdr:row>28</xdr:row>
      <xdr:rowOff>9360</xdr:rowOff>
    </xdr:from>
    <xdr:to>
      <xdr:col>6</xdr:col>
      <xdr:colOff>362520</xdr:colOff>
      <xdr:row>31</xdr:row>
      <xdr:rowOff>133560</xdr:rowOff>
    </xdr:to>
    <xdr:sp>
      <xdr:nvSpPr>
        <xdr:cNvPr id="64" name="AutoShape 4"/>
        <xdr:cNvSpPr/>
      </xdr:nvSpPr>
      <xdr:spPr>
        <a:xfrm>
          <a:off x="3259800" y="4762440"/>
          <a:ext cx="966240" cy="60984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TBA</a:t>
          </a:r>
          <a:endParaRPr b="0" lang="en-US" sz="1000" strike="noStrike" u="none">
            <a:effectLst/>
            <a:uFillTx/>
            <a:latin typeface="Times New Roman"/>
          </a:endParaRPr>
        </a:p>
        <a:p>
          <a:r>
            <a:rPr b="0" lang="en-US" sz="1000" strike="noStrike" u="none">
              <a:solidFill>
                <a:srgbClr val="000000"/>
              </a:solidFill>
              <a:effectLst/>
              <a:uFillTx/>
              <a:latin typeface="Arial"/>
            </a:rPr>
            <a:t>Manager</a:t>
          </a:r>
          <a:endParaRPr b="0" lang="en-US" sz="1000" strike="noStrike" u="none">
            <a:effectLst/>
            <a:uFillTx/>
            <a:latin typeface="Times New Roman"/>
          </a:endParaRPr>
        </a:p>
        <a:p>
          <a:r>
            <a:rPr b="0" lang="en-US" sz="1000" strike="noStrike" u="none">
              <a:solidFill>
                <a:srgbClr val="000000"/>
              </a:solidFill>
              <a:effectLst/>
              <a:uFillTx/>
              <a:latin typeface="Arial"/>
            </a:rPr>
            <a:t>(Frankfurt)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3</xdr:col>
      <xdr:colOff>40320</xdr:colOff>
      <xdr:row>28</xdr:row>
      <xdr:rowOff>9360</xdr:rowOff>
    </xdr:from>
    <xdr:to>
      <xdr:col>4</xdr:col>
      <xdr:colOff>614520</xdr:colOff>
      <xdr:row>32</xdr:row>
      <xdr:rowOff>162000</xdr:rowOff>
    </xdr:to>
    <xdr:sp>
      <xdr:nvSpPr>
        <xdr:cNvPr id="65" name="AutoShape 5"/>
        <xdr:cNvSpPr/>
      </xdr:nvSpPr>
      <xdr:spPr>
        <a:xfrm>
          <a:off x="1972080" y="4762440"/>
          <a:ext cx="1217880" cy="80028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1" lang="en-US" sz="1000" strike="noStrike" u="none">
              <a:solidFill>
                <a:srgbClr val="000000"/>
              </a:solidFill>
              <a:effectLst/>
              <a:uFillTx/>
              <a:latin typeface="Arial"/>
            </a:rPr>
            <a:t>Vacancy Replacement</a:t>
          </a:r>
          <a:r>
            <a:rPr b="0" lang="en-US" sz="1000" strike="noStrike" u="none">
              <a:solidFill>
                <a:srgbClr val="000000"/>
              </a:solidFill>
              <a:effectLst/>
              <a:uFillTx/>
              <a:latin typeface="Arial"/>
            </a:rPr>
            <a:t> for Philip Davies</a:t>
          </a:r>
          <a:endParaRPr b="0" lang="en-US" sz="1000" strike="noStrike" u="none">
            <a:effectLst/>
            <a:uFillTx/>
            <a:latin typeface="Times New Roman"/>
          </a:endParaRPr>
        </a:p>
        <a:p>
          <a:r>
            <a:rPr b="0" lang="en-US" sz="1000" strike="noStrike" u="none">
              <a:solidFill>
                <a:srgbClr val="000000"/>
              </a:solidFill>
              <a:effectLst/>
              <a:uFillTx/>
              <a:latin typeface="Arial"/>
            </a:rPr>
            <a:t>Director</a:t>
          </a:r>
          <a:endParaRPr b="0" lang="en-US" sz="1000" strike="noStrike" u="none">
            <a:effectLst/>
            <a:uFillTx/>
            <a:latin typeface="Times New Roman"/>
          </a:endParaRPr>
        </a:p>
        <a:p>
          <a:r>
            <a:rPr b="0" lang="en-US" sz="1000" strike="noStrike" u="none">
              <a:solidFill>
                <a:srgbClr val="000000"/>
              </a:solidFill>
              <a:effectLst/>
              <a:uFillTx/>
              <a:latin typeface="Arial"/>
            </a:rPr>
            <a:t>Nordic Region</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321840</xdr:colOff>
      <xdr:row>13</xdr:row>
      <xdr:rowOff>152280</xdr:rowOff>
    </xdr:from>
    <xdr:to>
      <xdr:col>12</xdr:col>
      <xdr:colOff>564120</xdr:colOff>
      <xdr:row>18</xdr:row>
      <xdr:rowOff>28440</xdr:rowOff>
    </xdr:to>
    <xdr:sp>
      <xdr:nvSpPr>
        <xdr:cNvPr id="66" name="AutoShape 6"/>
        <xdr:cNvSpPr/>
      </xdr:nvSpPr>
      <xdr:spPr>
        <a:xfrm>
          <a:off x="6760800" y="2476440"/>
          <a:ext cx="1530000" cy="68580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4</xdr:col>
      <xdr:colOff>160920</xdr:colOff>
      <xdr:row>13</xdr:row>
      <xdr:rowOff>152280</xdr:rowOff>
    </xdr:from>
    <xdr:to>
      <xdr:col>6</xdr:col>
      <xdr:colOff>211680</xdr:colOff>
      <xdr:row>18</xdr:row>
      <xdr:rowOff>28440</xdr:rowOff>
    </xdr:to>
    <xdr:sp>
      <xdr:nvSpPr>
        <xdr:cNvPr id="67" name="AutoShape 7"/>
        <xdr:cNvSpPr/>
      </xdr:nvSpPr>
      <xdr:spPr>
        <a:xfrm>
          <a:off x="2736360" y="2476440"/>
          <a:ext cx="1338840" cy="68580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7</xdr:col>
      <xdr:colOff>321840</xdr:colOff>
      <xdr:row>7</xdr:row>
      <xdr:rowOff>56880</xdr:rowOff>
    </xdr:from>
    <xdr:to>
      <xdr:col>9</xdr:col>
      <xdr:colOff>322560</xdr:colOff>
      <xdr:row>11</xdr:row>
      <xdr:rowOff>152640</xdr:rowOff>
    </xdr:to>
    <xdr:sp>
      <xdr:nvSpPr>
        <xdr:cNvPr id="68" name="AutoShape 8"/>
        <xdr:cNvSpPr/>
      </xdr:nvSpPr>
      <xdr:spPr>
        <a:xfrm>
          <a:off x="4829040" y="1409400"/>
          <a:ext cx="1288440" cy="74340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6</xdr:col>
      <xdr:colOff>553320</xdr:colOff>
      <xdr:row>27</xdr:row>
      <xdr:rowOff>37800</xdr:rowOff>
    </xdr:from>
    <xdr:to>
      <xdr:col>8</xdr:col>
      <xdr:colOff>231840</xdr:colOff>
      <xdr:row>32</xdr:row>
      <xdr:rowOff>47520</xdr:rowOff>
    </xdr:to>
    <xdr:sp>
      <xdr:nvSpPr>
        <xdr:cNvPr id="69" name="AutoShape 9"/>
        <xdr:cNvSpPr/>
      </xdr:nvSpPr>
      <xdr:spPr>
        <a:xfrm>
          <a:off x="4416840" y="4628880"/>
          <a:ext cx="966240" cy="81936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Jan Haizmann</a:t>
          </a:r>
          <a:endParaRPr b="0" lang="en-US" sz="1000" strike="noStrike" u="none">
            <a:effectLst/>
            <a:uFillTx/>
            <a:latin typeface="Times New Roman"/>
          </a:endParaRPr>
        </a:p>
        <a:p>
          <a:r>
            <a:rPr b="0" lang="en-US" sz="1000" strike="noStrike" u="none">
              <a:solidFill>
                <a:srgbClr val="000000"/>
              </a:solidFill>
              <a:effectLst/>
              <a:uFillTx/>
              <a:latin typeface="Arial"/>
            </a:rPr>
            <a:t>Director 0.5 (EBS)</a:t>
          </a:r>
          <a:endParaRPr b="0" lang="en-US" sz="1000" strike="noStrike" u="none">
            <a:effectLst/>
            <a:uFillTx/>
            <a:latin typeface="Times New Roman"/>
          </a:endParaRPr>
        </a:p>
        <a:p>
          <a:r>
            <a:rPr b="0" lang="en-US" sz="1000" strike="noStrike" u="none">
              <a:solidFill>
                <a:srgbClr val="000000"/>
              </a:solidFill>
              <a:effectLst/>
              <a:uFillTx/>
              <a:latin typeface="Arial"/>
            </a:rPr>
            <a:t>EBS</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xdr:col>
      <xdr:colOff>10080</xdr:colOff>
      <xdr:row>28</xdr:row>
      <xdr:rowOff>9360</xdr:rowOff>
    </xdr:from>
    <xdr:to>
      <xdr:col>2</xdr:col>
      <xdr:colOff>614520</xdr:colOff>
      <xdr:row>33</xdr:row>
      <xdr:rowOff>28440</xdr:rowOff>
    </xdr:to>
    <xdr:sp>
      <xdr:nvSpPr>
        <xdr:cNvPr id="70" name="AutoShape 10"/>
        <xdr:cNvSpPr/>
      </xdr:nvSpPr>
      <xdr:spPr>
        <a:xfrm>
          <a:off x="654120" y="4762440"/>
          <a:ext cx="1248120" cy="82872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Andreas</a:t>
          </a:r>
          <a:endParaRPr b="0" lang="en-US" sz="1000" strike="noStrike" u="none">
            <a:effectLst/>
            <a:uFillTx/>
            <a:latin typeface="Times New Roman"/>
          </a:endParaRPr>
        </a:p>
        <a:p>
          <a:r>
            <a:rPr b="0" lang="en-US" sz="1000" strike="noStrike" u="none">
              <a:solidFill>
                <a:srgbClr val="000000"/>
              </a:solidFill>
              <a:effectLst/>
              <a:uFillTx/>
              <a:latin typeface="Arial"/>
            </a:rPr>
            <a:t>Wagner</a:t>
          </a:r>
          <a:endParaRPr b="0" lang="en-US" sz="1000" strike="noStrike" u="none">
            <a:effectLst/>
            <a:uFillTx/>
            <a:latin typeface="Times New Roman"/>
          </a:endParaRPr>
        </a:p>
        <a:p>
          <a:r>
            <a:rPr b="0" lang="en-US" sz="1000" strike="noStrike" u="none">
              <a:solidFill>
                <a:srgbClr val="000000"/>
              </a:solidFill>
              <a:effectLst/>
              <a:uFillTx/>
              <a:latin typeface="Arial"/>
            </a:rPr>
            <a:t>EWC </a:t>
          </a:r>
          <a:r>
            <a:rPr b="1" lang="en-US" sz="1000" strike="noStrike" u="none">
              <a:solidFill>
                <a:srgbClr val="000000"/>
              </a:solidFill>
              <a:effectLst/>
              <a:uFillTx/>
              <a:latin typeface="Arial"/>
            </a:rPr>
            <a:t>(NOT IN HEADCOUNT)</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solidFill>
                <a:srgbClr val="000000"/>
              </a:solidFill>
              <a:effectLst/>
              <a:uFillTx/>
              <a:latin typeface="Arial"/>
            </a:rPr>
            <a:t>(Germany)</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12</xdr:col>
      <xdr:colOff>171000</xdr:colOff>
      <xdr:row>28</xdr:row>
      <xdr:rowOff>9360</xdr:rowOff>
    </xdr:from>
    <xdr:to>
      <xdr:col>13</xdr:col>
      <xdr:colOff>493560</xdr:colOff>
      <xdr:row>31</xdr:row>
      <xdr:rowOff>133560</xdr:rowOff>
    </xdr:to>
    <xdr:sp>
      <xdr:nvSpPr>
        <xdr:cNvPr id="71" name="AutoShape 11"/>
        <xdr:cNvSpPr/>
      </xdr:nvSpPr>
      <xdr:spPr>
        <a:xfrm>
          <a:off x="7897680" y="4762440"/>
          <a:ext cx="966600" cy="60984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Nailia Dindarova</a:t>
          </a:r>
          <a:endParaRPr b="0" lang="en-US" sz="1000" strike="noStrike" u="none">
            <a:effectLst/>
            <a:uFillTx/>
            <a:latin typeface="Times New Roman"/>
          </a:endParaRPr>
        </a:p>
        <a:p>
          <a:r>
            <a:rPr b="0" lang="en-US" sz="1000" strike="noStrike" u="none">
              <a:solidFill>
                <a:srgbClr val="000000"/>
              </a:solidFill>
              <a:effectLst/>
              <a:uFillTx/>
              <a:latin typeface="Arial"/>
            </a:rPr>
            <a:t>Co-Ordinator</a:t>
          </a:r>
          <a:endParaRPr b="0" lang="en-US" sz="1000" strike="noStrike" u="none">
            <a:effectLst/>
            <a:uFillTx/>
            <a:latin typeface="Times New Roman"/>
          </a:endParaRPr>
        </a:p>
        <a:p>
          <a:r>
            <a:rPr b="0" lang="en-US" sz="1000" strike="noStrike" u="none">
              <a:solidFill>
                <a:srgbClr val="000000"/>
              </a:solidFill>
              <a:effectLst/>
              <a:uFillTx/>
              <a:latin typeface="Arial"/>
            </a:rPr>
            <a:t>(Brussels)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301680</xdr:colOff>
      <xdr:row>28</xdr:row>
      <xdr:rowOff>9360</xdr:rowOff>
    </xdr:from>
    <xdr:to>
      <xdr:col>11</xdr:col>
      <xdr:colOff>624600</xdr:colOff>
      <xdr:row>31</xdr:row>
      <xdr:rowOff>133560</xdr:rowOff>
    </xdr:to>
    <xdr:sp>
      <xdr:nvSpPr>
        <xdr:cNvPr id="72" name="AutoShape 12"/>
        <xdr:cNvSpPr/>
      </xdr:nvSpPr>
      <xdr:spPr>
        <a:xfrm>
          <a:off x="6740640" y="4762440"/>
          <a:ext cx="966600" cy="60984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Teun van Biert</a:t>
          </a:r>
          <a:endParaRPr b="0" lang="en-US" sz="1000" strike="noStrike" u="none">
            <a:effectLst/>
            <a:uFillTx/>
            <a:latin typeface="Times New Roman"/>
          </a:endParaRPr>
        </a:p>
        <a:p>
          <a:r>
            <a:rPr b="0" lang="en-US" sz="1000" strike="noStrike" u="none">
              <a:solidFill>
                <a:srgbClr val="000000"/>
              </a:solidFill>
              <a:effectLst/>
              <a:uFillTx/>
              <a:latin typeface="Arial"/>
            </a:rPr>
            <a:t>Manager</a:t>
          </a:r>
          <a:endParaRPr b="0" lang="en-US" sz="1000" strike="noStrike" u="none">
            <a:effectLst/>
            <a:uFillTx/>
            <a:latin typeface="Times New Roman"/>
          </a:endParaRPr>
        </a:p>
        <a:p>
          <a:r>
            <a:rPr b="0" lang="en-US" sz="1000" strike="noStrike" u="none">
              <a:solidFill>
                <a:srgbClr val="000000"/>
              </a:solidFill>
              <a:effectLst/>
              <a:uFillTx/>
              <a:latin typeface="Arial"/>
            </a:rPr>
            <a:t>(Netherlands)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8</xdr:col>
      <xdr:colOff>482760</xdr:colOff>
      <xdr:row>28</xdr:row>
      <xdr:rowOff>9360</xdr:rowOff>
    </xdr:from>
    <xdr:to>
      <xdr:col>10</xdr:col>
      <xdr:colOff>241920</xdr:colOff>
      <xdr:row>32</xdr:row>
      <xdr:rowOff>162000</xdr:rowOff>
    </xdr:to>
    <xdr:sp>
      <xdr:nvSpPr>
        <xdr:cNvPr id="73" name="AutoShape 13"/>
        <xdr:cNvSpPr/>
      </xdr:nvSpPr>
      <xdr:spPr>
        <a:xfrm>
          <a:off x="5634000" y="4762440"/>
          <a:ext cx="1046880" cy="80028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Bruno Gaillard</a:t>
          </a:r>
          <a:endParaRPr b="0" lang="en-US" sz="1000" strike="noStrike" u="none">
            <a:effectLst/>
            <a:uFillTx/>
            <a:latin typeface="Times New Roman"/>
          </a:endParaRPr>
        </a:p>
        <a:p>
          <a:r>
            <a:rPr b="0" lang="en-US" sz="1000" strike="noStrike" u="none">
              <a:solidFill>
                <a:srgbClr val="000000"/>
              </a:solidFill>
              <a:effectLst/>
              <a:uFillTx/>
              <a:latin typeface="Arial"/>
            </a:rPr>
            <a:t>Regulatory</a:t>
          </a:r>
          <a:endParaRPr b="0" lang="en-US" sz="1000" strike="noStrike" u="none">
            <a:effectLst/>
            <a:uFillTx/>
            <a:latin typeface="Times New Roman"/>
          </a:endParaRPr>
        </a:p>
        <a:p>
          <a:r>
            <a:rPr b="0" lang="en-US" sz="1000" strike="noStrike" u="none">
              <a:solidFill>
                <a:srgbClr val="000000"/>
              </a:solidFill>
              <a:effectLst/>
              <a:uFillTx/>
              <a:latin typeface="Arial"/>
            </a:rPr>
            <a:t>Specialist</a:t>
          </a:r>
          <a:endParaRPr b="0" lang="en-US" sz="1000" strike="noStrike" u="none">
            <a:effectLst/>
            <a:uFillTx/>
            <a:latin typeface="Times New Roman"/>
          </a:endParaRPr>
        </a:p>
        <a:p>
          <a:r>
            <a:rPr b="0" lang="en-US" sz="1000" strike="noStrike" u="none">
              <a:solidFill>
                <a:srgbClr val="000000"/>
              </a:solidFill>
              <a:effectLst/>
              <a:uFillTx/>
              <a:latin typeface="Arial"/>
            </a:rPr>
            <a:t>France, Belgium</a:t>
          </a:r>
          <a:r>
            <a:rPr b="0" lang="en-US" sz="1200" strike="noStrike" u="none">
              <a:solidFill>
                <a:srgbClr val="000000"/>
              </a:solidFill>
              <a:effectLst/>
              <a:uFillTx/>
              <a:latin typeface="Arial"/>
            </a:rPr>
            <a:t> </a:t>
          </a:r>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13</xdr:col>
      <xdr:colOff>633600</xdr:colOff>
      <xdr:row>28</xdr:row>
      <xdr:rowOff>28440</xdr:rowOff>
    </xdr:from>
    <xdr:to>
      <xdr:col>16</xdr:col>
      <xdr:colOff>242280</xdr:colOff>
      <xdr:row>35</xdr:row>
      <xdr:rowOff>38160</xdr:rowOff>
    </xdr:to>
    <xdr:sp>
      <xdr:nvSpPr>
        <xdr:cNvPr id="74" name="AutoShape 14"/>
        <xdr:cNvSpPr/>
      </xdr:nvSpPr>
      <xdr:spPr>
        <a:xfrm>
          <a:off x="9004320" y="4781520"/>
          <a:ext cx="1540080" cy="114300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Brendan Devlin</a:t>
          </a:r>
          <a:endParaRPr b="0" lang="en-US" sz="1000" strike="noStrike" u="none">
            <a:effectLst/>
            <a:uFillTx/>
            <a:latin typeface="Times New Roman"/>
          </a:endParaRPr>
        </a:p>
        <a:p>
          <a:r>
            <a:rPr b="0" lang="en-US" sz="1000" strike="noStrike" u="none">
              <a:solidFill>
                <a:srgbClr val="000000"/>
              </a:solidFill>
              <a:effectLst/>
              <a:uFillTx/>
              <a:latin typeface="Arial"/>
            </a:rPr>
            <a:t>Director</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solidFill>
                <a:srgbClr val="000000"/>
              </a:solidFill>
              <a:effectLst/>
              <a:uFillTx/>
              <a:latin typeface="Arial"/>
            </a:rPr>
            <a:t>leaves 31 Aug</a:t>
          </a:r>
          <a:endParaRPr b="0" lang="en-US" sz="1000" strike="noStrike" u="none">
            <a:effectLst/>
            <a:uFillTx/>
            <a:latin typeface="Times New Roman"/>
          </a:endParaRPr>
        </a:p>
        <a:p>
          <a:r>
            <a:rPr b="1" lang="en-US" sz="1000" strike="noStrike" u="none">
              <a:solidFill>
                <a:srgbClr val="000000"/>
              </a:solidFill>
              <a:effectLst/>
              <a:uFillTx/>
              <a:latin typeface="Arial"/>
            </a:rPr>
            <a:t>(not to be replaced in this role)</a:t>
          </a:r>
          <a:endParaRPr b="0" lang="en-US" sz="1000" strike="noStrike" u="none">
            <a:effectLst/>
            <a:uFillTx/>
            <a:latin typeface="Times New Roman"/>
          </a:endParaRPr>
        </a:p>
      </xdr:txBody>
    </xdr:sp>
    <xdr:clientData/>
  </xdr:twoCellAnchor>
  <xdr:twoCellAnchor editAs="oneCell">
    <xdr:from>
      <xdr:col>8</xdr:col>
      <xdr:colOff>320760</xdr:colOff>
      <xdr:row>11</xdr:row>
      <xdr:rowOff>152280</xdr:rowOff>
    </xdr:from>
    <xdr:to>
      <xdr:col>11</xdr:col>
      <xdr:colOff>442800</xdr:colOff>
      <xdr:row>13</xdr:row>
      <xdr:rowOff>152280</xdr:rowOff>
    </xdr:to>
    <xdr:cxnSp>
      <xdr:nvCxnSpPr>
        <xdr:cNvPr id="75" name="AutoShape 15"/>
        <xdr:cNvCxnSpPr/>
      </xdr:nvCxnSpPr>
      <xdr:spPr>
        <a:xfrm flipH="1" rot="16200000">
          <a:off x="6336720" y="1287720"/>
          <a:ext cx="324360" cy="2053800"/>
        </a:xfrm>
        <a:prstGeom prst="bentConnector3">
          <a:avLst>
            <a:gd name="adj1" fmla="val 49666"/>
          </a:avLst>
        </a:prstGeom>
        <a:ln w="9360">
          <a:solidFill>
            <a:srgbClr val="000000"/>
          </a:solidFill>
          <a:miter/>
        </a:ln>
      </xdr:spPr>
    </xdr:cxnSp>
    <xdr:clientData/>
  </xdr:twoCellAnchor>
  <xdr:twoCellAnchor editAs="oneCell">
    <xdr:from>
      <xdr:col>5</xdr:col>
      <xdr:colOff>180360</xdr:colOff>
      <xdr:row>11</xdr:row>
      <xdr:rowOff>152280</xdr:rowOff>
    </xdr:from>
    <xdr:to>
      <xdr:col>8</xdr:col>
      <xdr:colOff>322200</xdr:colOff>
      <xdr:row>13</xdr:row>
      <xdr:rowOff>152280</xdr:rowOff>
    </xdr:to>
    <xdr:cxnSp>
      <xdr:nvCxnSpPr>
        <xdr:cNvPr id="76" name="AutoShape 16"/>
        <xdr:cNvCxnSpPr/>
      </xdr:nvCxnSpPr>
      <xdr:spPr>
        <a:xfrm rot="5400000">
          <a:off x="4274640" y="1277640"/>
          <a:ext cx="324360" cy="2073960"/>
        </a:xfrm>
        <a:prstGeom prst="bentConnector3">
          <a:avLst>
            <a:gd name="adj1" fmla="val 49666"/>
          </a:avLst>
        </a:prstGeom>
        <a:ln w="9360">
          <a:solidFill>
            <a:srgbClr val="000000"/>
          </a:solidFill>
          <a:miter/>
        </a:ln>
      </xdr:spPr>
    </xdr:cxnSp>
    <xdr:clientData/>
  </xdr:twoCellAnchor>
  <xdr:twoCellAnchor editAs="oneCell">
    <xdr:from>
      <xdr:col>1</xdr:col>
      <xdr:colOff>632880</xdr:colOff>
      <xdr:row>18</xdr:row>
      <xdr:rowOff>28080</xdr:rowOff>
    </xdr:from>
    <xdr:to>
      <xdr:col>5</xdr:col>
      <xdr:colOff>191520</xdr:colOff>
      <xdr:row>28</xdr:row>
      <xdr:rowOff>9360</xdr:rowOff>
    </xdr:to>
    <xdr:cxnSp>
      <xdr:nvCxnSpPr>
        <xdr:cNvPr id="77" name="AutoShape 17"/>
        <xdr:cNvCxnSpPr/>
      </xdr:nvCxnSpPr>
      <xdr:spPr>
        <a:xfrm rot="5400000">
          <a:off x="1543680" y="2895120"/>
          <a:ext cx="1600920" cy="2134440"/>
        </a:xfrm>
        <a:prstGeom prst="bentConnector3">
          <a:avLst>
            <a:gd name="adj1" fmla="val 50000"/>
          </a:avLst>
        </a:prstGeom>
        <a:ln w="9360">
          <a:solidFill>
            <a:srgbClr val="000000"/>
          </a:solidFill>
          <a:prstDash val="lgDashDot"/>
          <a:miter/>
        </a:ln>
      </xdr:spPr>
    </xdr:cxnSp>
    <xdr:clientData/>
  </xdr:twoCellAnchor>
  <xdr:twoCellAnchor editAs="oneCell">
    <xdr:from>
      <xdr:col>4</xdr:col>
      <xdr:colOff>9720</xdr:colOff>
      <xdr:row>18</xdr:row>
      <xdr:rowOff>28080</xdr:rowOff>
    </xdr:from>
    <xdr:to>
      <xdr:col>5</xdr:col>
      <xdr:colOff>191880</xdr:colOff>
      <xdr:row>28</xdr:row>
      <xdr:rowOff>9360</xdr:rowOff>
    </xdr:to>
    <xdr:cxnSp>
      <xdr:nvCxnSpPr>
        <xdr:cNvPr id="78" name="AutoShape 18"/>
        <xdr:cNvCxnSpPr/>
      </xdr:nvCxnSpPr>
      <xdr:spPr>
        <a:xfrm rot="5400000">
          <a:off x="2197800" y="3549240"/>
          <a:ext cx="1600920" cy="826560"/>
        </a:xfrm>
        <a:prstGeom prst="bentConnector3">
          <a:avLst>
            <a:gd name="adj1" fmla="val 50000"/>
          </a:avLst>
        </a:prstGeom>
        <a:ln w="9360">
          <a:solidFill>
            <a:srgbClr val="000000"/>
          </a:solidFill>
          <a:miter/>
        </a:ln>
      </xdr:spPr>
    </xdr:cxnSp>
    <xdr:clientData/>
  </xdr:twoCellAnchor>
  <xdr:twoCellAnchor editAs="oneCell">
    <xdr:from>
      <xdr:col>5</xdr:col>
      <xdr:colOff>181080</xdr:colOff>
      <xdr:row>18</xdr:row>
      <xdr:rowOff>28080</xdr:rowOff>
    </xdr:from>
    <xdr:to>
      <xdr:col>5</xdr:col>
      <xdr:colOff>524160</xdr:colOff>
      <xdr:row>28</xdr:row>
      <xdr:rowOff>9360</xdr:rowOff>
    </xdr:to>
    <xdr:cxnSp>
      <xdr:nvCxnSpPr>
        <xdr:cNvPr id="79" name="AutoShape 19"/>
        <xdr:cNvCxnSpPr/>
      </xdr:nvCxnSpPr>
      <xdr:spPr>
        <a:xfrm flipH="1" rot="16200000">
          <a:off x="2771640" y="3790440"/>
          <a:ext cx="1600920" cy="343440"/>
        </a:xfrm>
        <a:prstGeom prst="bentConnector3">
          <a:avLst>
            <a:gd name="adj1" fmla="val 50000"/>
          </a:avLst>
        </a:prstGeom>
        <a:ln w="9360">
          <a:solidFill>
            <a:srgbClr val="000000"/>
          </a:solidFill>
          <a:miter/>
        </a:ln>
      </xdr:spPr>
    </xdr:cxnSp>
    <xdr:clientData/>
  </xdr:twoCellAnchor>
  <xdr:twoCellAnchor editAs="oneCell">
    <xdr:from>
      <xdr:col>9</xdr:col>
      <xdr:colOff>361440</xdr:colOff>
      <xdr:row>18</xdr:row>
      <xdr:rowOff>28080</xdr:rowOff>
    </xdr:from>
    <xdr:to>
      <xdr:col>11</xdr:col>
      <xdr:colOff>443160</xdr:colOff>
      <xdr:row>28</xdr:row>
      <xdr:rowOff>9360</xdr:rowOff>
    </xdr:to>
    <xdr:cxnSp>
      <xdr:nvCxnSpPr>
        <xdr:cNvPr id="80" name="AutoShape 20"/>
        <xdr:cNvCxnSpPr/>
      </xdr:nvCxnSpPr>
      <xdr:spPr>
        <a:xfrm rot="5400000">
          <a:off x="6040800" y="3277440"/>
          <a:ext cx="1600920" cy="1369800"/>
        </a:xfrm>
        <a:prstGeom prst="bentConnector3">
          <a:avLst>
            <a:gd name="adj1" fmla="val 50000"/>
          </a:avLst>
        </a:prstGeom>
        <a:ln w="9360">
          <a:solidFill>
            <a:srgbClr val="000000"/>
          </a:solidFill>
          <a:miter/>
        </a:ln>
      </xdr:spPr>
    </xdr:cxnSp>
    <xdr:clientData/>
  </xdr:twoCellAnchor>
  <xdr:twoCellAnchor editAs="oneCell">
    <xdr:from>
      <xdr:col>11</xdr:col>
      <xdr:colOff>140760</xdr:colOff>
      <xdr:row>18</xdr:row>
      <xdr:rowOff>28080</xdr:rowOff>
    </xdr:from>
    <xdr:to>
      <xdr:col>11</xdr:col>
      <xdr:colOff>443520</xdr:colOff>
      <xdr:row>28</xdr:row>
      <xdr:rowOff>9360</xdr:rowOff>
    </xdr:to>
    <xdr:cxnSp>
      <xdr:nvCxnSpPr>
        <xdr:cNvPr id="81" name="AutoShape 21"/>
        <xdr:cNvCxnSpPr/>
      </xdr:nvCxnSpPr>
      <xdr:spPr>
        <a:xfrm rot="5400000">
          <a:off x="6574320" y="3810960"/>
          <a:ext cx="1600920" cy="303120"/>
        </a:xfrm>
        <a:prstGeom prst="bentConnector3">
          <a:avLst>
            <a:gd name="adj1" fmla="val 50000"/>
          </a:avLst>
        </a:prstGeom>
        <a:ln w="9360">
          <a:solidFill>
            <a:srgbClr val="000000"/>
          </a:solidFill>
          <a:miter/>
        </a:ln>
      </xdr:spPr>
    </xdr:cxnSp>
    <xdr:clientData/>
  </xdr:twoCellAnchor>
  <xdr:twoCellAnchor editAs="oneCell">
    <xdr:from>
      <xdr:col>11</xdr:col>
      <xdr:colOff>441720</xdr:colOff>
      <xdr:row>18</xdr:row>
      <xdr:rowOff>28080</xdr:rowOff>
    </xdr:from>
    <xdr:to>
      <xdr:col>13</xdr:col>
      <xdr:colOff>9720</xdr:colOff>
      <xdr:row>28</xdr:row>
      <xdr:rowOff>9360</xdr:rowOff>
    </xdr:to>
    <xdr:cxnSp>
      <xdr:nvCxnSpPr>
        <xdr:cNvPr id="82" name="AutoShape 22"/>
        <xdr:cNvCxnSpPr/>
      </xdr:nvCxnSpPr>
      <xdr:spPr>
        <a:xfrm flipH="1" rot="16200000">
          <a:off x="7152120" y="3534120"/>
          <a:ext cx="1600920" cy="856440"/>
        </a:xfrm>
        <a:prstGeom prst="bentConnector3">
          <a:avLst>
            <a:gd name="adj1" fmla="val 50000"/>
          </a:avLst>
        </a:prstGeom>
        <a:ln w="9360">
          <a:solidFill>
            <a:srgbClr val="000000"/>
          </a:solidFill>
          <a:miter/>
        </a:ln>
      </xdr:spPr>
    </xdr:cxnSp>
    <xdr:clientData/>
  </xdr:twoCellAnchor>
  <xdr:twoCellAnchor editAs="oneCell">
    <xdr:from>
      <xdr:col>11</xdr:col>
      <xdr:colOff>442800</xdr:colOff>
      <xdr:row>18</xdr:row>
      <xdr:rowOff>28440</xdr:rowOff>
    </xdr:from>
    <xdr:to>
      <xdr:col>15</xdr:col>
      <xdr:colOff>121680</xdr:colOff>
      <xdr:row>28</xdr:row>
      <xdr:rowOff>28800</xdr:rowOff>
    </xdr:to>
    <xdr:cxnSp>
      <xdr:nvCxnSpPr>
        <xdr:cNvPr id="83" name="AutoShape 23"/>
        <xdr:cNvCxnSpPr/>
      </xdr:nvCxnSpPr>
      <xdr:spPr>
        <a:xfrm flipH="1" rot="16200000">
          <a:off x="7842960" y="2844360"/>
          <a:ext cx="1620000" cy="2255040"/>
        </a:xfrm>
        <a:prstGeom prst="bentConnector3">
          <a:avLst>
            <a:gd name="adj1" fmla="val 49988"/>
          </a:avLst>
        </a:prstGeom>
        <a:ln w="9360">
          <a:solidFill>
            <a:srgbClr val="000000"/>
          </a:solidFill>
          <a:miter/>
        </a:ln>
      </xdr:spPr>
    </xdr:cxnSp>
    <xdr:clientData/>
  </xdr:twoCellAnchor>
  <xdr:twoCellAnchor editAs="oneCell">
    <xdr:from>
      <xdr:col>3</xdr:col>
      <xdr:colOff>241200</xdr:colOff>
      <xdr:row>18</xdr:row>
      <xdr:rowOff>104760</xdr:rowOff>
    </xdr:from>
    <xdr:to>
      <xdr:col>4</xdr:col>
      <xdr:colOff>564120</xdr:colOff>
      <xdr:row>22</xdr:row>
      <xdr:rowOff>66240</xdr:rowOff>
    </xdr:to>
    <xdr:sp>
      <xdr:nvSpPr>
        <xdr:cNvPr id="84" name="AutoShape 24"/>
        <xdr:cNvSpPr/>
      </xdr:nvSpPr>
      <xdr:spPr>
        <a:xfrm>
          <a:off x="2172960" y="3238560"/>
          <a:ext cx="966600" cy="60912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12</xdr:col>
      <xdr:colOff>160920</xdr:colOff>
      <xdr:row>18</xdr:row>
      <xdr:rowOff>104760</xdr:rowOff>
    </xdr:from>
    <xdr:to>
      <xdr:col>13</xdr:col>
      <xdr:colOff>483480</xdr:colOff>
      <xdr:row>22</xdr:row>
      <xdr:rowOff>66240</xdr:rowOff>
    </xdr:to>
    <xdr:sp>
      <xdr:nvSpPr>
        <xdr:cNvPr id="85" name="AutoShape 25"/>
        <xdr:cNvSpPr/>
      </xdr:nvSpPr>
      <xdr:spPr>
        <a:xfrm>
          <a:off x="7887600" y="3238560"/>
          <a:ext cx="966600" cy="60912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6</xdr:col>
      <xdr:colOff>210960</xdr:colOff>
      <xdr:row>16</xdr:row>
      <xdr:rowOff>9720</xdr:rowOff>
    </xdr:from>
    <xdr:to>
      <xdr:col>7</xdr:col>
      <xdr:colOff>393480</xdr:colOff>
      <xdr:row>27</xdr:row>
      <xdr:rowOff>38160</xdr:rowOff>
    </xdr:to>
    <xdr:cxnSp>
      <xdr:nvCxnSpPr>
        <xdr:cNvPr id="86" name="AutoShape 26"/>
        <xdr:cNvCxnSpPr/>
      </xdr:nvCxnSpPr>
      <xdr:spPr>
        <a:xfrm>
          <a:off x="4074480" y="2819520"/>
          <a:ext cx="826560" cy="1810080"/>
        </a:xfrm>
        <a:prstGeom prst="bentConnector2">
          <a:avLst/>
        </a:prstGeom>
        <a:ln w="9360">
          <a:solidFill>
            <a:srgbClr val="000000"/>
          </a:solidFill>
          <a:prstDash val="lgDashDot"/>
          <a:miter/>
        </a:ln>
      </xdr:spPr>
    </xdr:cxnSp>
    <xdr:clientData/>
  </xdr:twoCellAnchor>
  <xdr:twoCellAnchor editAs="oneCell">
    <xdr:from>
      <xdr:col>5</xdr:col>
      <xdr:colOff>0</xdr:colOff>
      <xdr:row>33</xdr:row>
      <xdr:rowOff>114480</xdr:rowOff>
    </xdr:from>
    <xdr:to>
      <xdr:col>6</xdr:col>
      <xdr:colOff>322560</xdr:colOff>
      <xdr:row>37</xdr:row>
      <xdr:rowOff>75960</xdr:rowOff>
    </xdr:to>
    <xdr:sp>
      <xdr:nvSpPr>
        <xdr:cNvPr id="87" name="AutoShape 29"/>
        <xdr:cNvSpPr/>
      </xdr:nvSpPr>
      <xdr:spPr>
        <a:xfrm>
          <a:off x="3219480" y="5677200"/>
          <a:ext cx="966600" cy="60912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Viviana Florio</a:t>
          </a:r>
          <a:endParaRPr b="0" lang="en-US" sz="1000" strike="noStrike" u="none">
            <a:effectLst/>
            <a:uFillTx/>
            <a:latin typeface="Times New Roman"/>
          </a:endParaRPr>
        </a:p>
        <a:p>
          <a:r>
            <a:rPr b="0" lang="en-US" sz="1000" strike="noStrike" u="none">
              <a:solidFill>
                <a:srgbClr val="000000"/>
              </a:solidFill>
              <a:effectLst/>
              <a:uFillTx/>
              <a:latin typeface="Arial"/>
            </a:rPr>
            <a:t>Research</a:t>
          </a:r>
          <a:endParaRPr b="0" lang="en-US" sz="1000" strike="noStrike" u="none">
            <a:effectLst/>
            <a:uFillTx/>
            <a:latin typeface="Times New Roman"/>
          </a:endParaRPr>
        </a:p>
        <a:p>
          <a:r>
            <a:rPr b="0" lang="en-US" sz="1000" strike="noStrike" u="none">
              <a:solidFill>
                <a:srgbClr val="000000"/>
              </a:solidFill>
              <a:effectLst/>
              <a:uFillTx/>
              <a:latin typeface="Arial"/>
            </a:rPr>
            <a:t>(Frankfurt)</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8</xdr:col>
      <xdr:colOff>482760</xdr:colOff>
      <xdr:row>33</xdr:row>
      <xdr:rowOff>114480</xdr:rowOff>
    </xdr:from>
    <xdr:to>
      <xdr:col>10</xdr:col>
      <xdr:colOff>161640</xdr:colOff>
      <xdr:row>38</xdr:row>
      <xdr:rowOff>75600</xdr:rowOff>
    </xdr:to>
    <xdr:sp>
      <xdr:nvSpPr>
        <xdr:cNvPr id="88" name="AutoShape 30"/>
        <xdr:cNvSpPr/>
      </xdr:nvSpPr>
      <xdr:spPr>
        <a:xfrm>
          <a:off x="5634000" y="5677200"/>
          <a:ext cx="966600" cy="77076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Antoine</a:t>
          </a:r>
          <a:endParaRPr b="0" lang="en-US" sz="1000" strike="noStrike" u="none">
            <a:effectLst/>
            <a:uFillTx/>
            <a:latin typeface="Times New Roman"/>
          </a:endParaRPr>
        </a:p>
        <a:p>
          <a:r>
            <a:rPr b="0" lang="en-US" sz="1000" strike="noStrike" u="none">
              <a:solidFill>
                <a:srgbClr val="000000"/>
              </a:solidFill>
              <a:effectLst/>
              <a:uFillTx/>
              <a:latin typeface="Arial"/>
            </a:rPr>
            <a:t>Duvauchelle</a:t>
          </a:r>
          <a:endParaRPr b="0" lang="en-US" sz="1000" strike="noStrike" u="none">
            <a:effectLst/>
            <a:uFillTx/>
            <a:latin typeface="Times New Roman"/>
          </a:endParaRPr>
        </a:p>
        <a:p>
          <a:r>
            <a:rPr b="0" lang="en-US" sz="1000" strike="noStrike" u="none">
              <a:solidFill>
                <a:srgbClr val="000000"/>
              </a:solidFill>
              <a:effectLst/>
              <a:uFillTx/>
              <a:latin typeface="Arial"/>
            </a:rPr>
            <a:t>Research 0.5</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6</xdr:col>
      <xdr:colOff>563400</xdr:colOff>
      <xdr:row>33</xdr:row>
      <xdr:rowOff>114480</xdr:rowOff>
    </xdr:from>
    <xdr:to>
      <xdr:col>8</xdr:col>
      <xdr:colOff>412920</xdr:colOff>
      <xdr:row>38</xdr:row>
      <xdr:rowOff>142920</xdr:rowOff>
    </xdr:to>
    <xdr:sp>
      <xdr:nvSpPr>
        <xdr:cNvPr id="89" name="AutoShape 31"/>
        <xdr:cNvSpPr/>
      </xdr:nvSpPr>
      <xdr:spPr>
        <a:xfrm>
          <a:off x="4426920" y="5677200"/>
          <a:ext cx="1137240" cy="83808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Xi Xi Senior Reg Specialist</a:t>
          </a:r>
          <a:endParaRPr b="0" lang="en-US" sz="1000" strike="noStrike" u="none">
            <a:effectLst/>
            <a:uFillTx/>
            <a:latin typeface="Times New Roman"/>
          </a:endParaRPr>
        </a:p>
        <a:p>
          <a:r>
            <a:rPr b="0" lang="en-US" sz="1000" strike="noStrike" u="none">
              <a:solidFill>
                <a:srgbClr val="000000"/>
              </a:solidFill>
              <a:effectLst/>
              <a:uFillTx/>
              <a:latin typeface="Arial"/>
            </a:rPr>
            <a:t>EBS</a:t>
          </a:r>
          <a:r>
            <a:rPr b="1" lang="en-US" sz="1000" strike="noStrike" u="none">
              <a:solidFill>
                <a:srgbClr val="000000"/>
              </a:solidFill>
              <a:effectLst/>
              <a:uFillTx/>
              <a:latin typeface="Arial"/>
            </a:rPr>
            <a:t> (NOT IN HEADCOUNT)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7</xdr:col>
      <xdr:colOff>160200</xdr:colOff>
      <xdr:row>16</xdr:row>
      <xdr:rowOff>9000</xdr:rowOff>
    </xdr:from>
    <xdr:to>
      <xdr:col>10</xdr:col>
      <xdr:colOff>322200</xdr:colOff>
      <xdr:row>16</xdr:row>
      <xdr:rowOff>9720</xdr:rowOff>
    </xdr:to>
    <xdr:cxnSp>
      <xdr:nvCxnSpPr>
        <xdr:cNvPr id="90" name="AutoShape 33"/>
        <xdr:cNvCxnSpPr/>
      </xdr:nvCxnSpPr>
      <xdr:spPr>
        <a:xfrm rot="10800000">
          <a:off x="4667400" y="2818800"/>
          <a:ext cx="2094120" cy="1080"/>
        </a:xfrm>
        <a:prstGeom prst="bentConnector2">
          <a:avLst/>
        </a:prstGeom>
        <a:ln w="9360">
          <a:solidFill>
            <a:srgbClr val="000000"/>
          </a:solidFill>
          <a:prstDash val="lgDashDot"/>
          <a:miter/>
        </a:ln>
      </xdr:spPr>
    </xdr:cxnSp>
    <xdr:clientData/>
  </xdr:twoCellAnchor>
  <xdr:twoCellAnchor editAs="oneCell">
    <xdr:from>
      <xdr:col>7</xdr:col>
      <xdr:colOff>301680</xdr:colOff>
      <xdr:row>8</xdr:row>
      <xdr:rowOff>9360</xdr:rowOff>
    </xdr:from>
    <xdr:to>
      <xdr:col>9</xdr:col>
      <xdr:colOff>121320</xdr:colOff>
      <xdr:row>12</xdr:row>
      <xdr:rowOff>136800</xdr:rowOff>
    </xdr:to>
    <xdr:sp>
      <xdr:nvSpPr>
        <xdr:cNvPr id="91" name="AutoShape 35"/>
        <xdr:cNvSpPr/>
      </xdr:nvSpPr>
      <xdr:spPr>
        <a:xfrm>
          <a:off x="4808880" y="1523880"/>
          <a:ext cx="1107360" cy="775080"/>
        </a:xfrm>
        <a:prstGeom prst="rect">
          <a:avLst/>
        </a:prstGeom>
        <a:noFill/>
        <a:ln w="0">
          <a:noFill/>
        </a:ln>
      </xdr:spPr>
      <xdr:style>
        <a:lnRef idx="0"/>
        <a:fillRef idx="0"/>
        <a:effectRef idx="0"/>
        <a:fontRef idx="minor"/>
      </xdr:style>
      <xdr:txBody>
        <a:bodyPr lIns="90000" rIns="90000" tIns="46800" bIns="46800" anchor="t">
          <a:spAutoFit/>
        </a:bodyPr>
        <a:p>
          <a:r>
            <a:rPr b="0" lang="en-US" sz="1200" strike="noStrike" u="none">
              <a:solidFill>
                <a:srgbClr val="000000"/>
              </a:solidFill>
              <a:effectLst/>
              <a:uFillTx/>
              <a:latin typeface="Arial"/>
            </a:rPr>
            <a:t>Eric Shaw</a:t>
          </a:r>
          <a:endParaRPr b="0" lang="en-US" sz="1200" strike="noStrike" u="none">
            <a:effectLst/>
            <a:uFillTx/>
            <a:latin typeface="Times New Roman"/>
          </a:endParaRPr>
        </a:p>
        <a:p>
          <a:r>
            <a:rPr b="0" lang="en-US" sz="1200" strike="noStrike" u="none">
              <a:solidFill>
                <a:srgbClr val="000000"/>
              </a:solidFill>
              <a:effectLst/>
              <a:uFillTx/>
              <a:latin typeface="Arial"/>
            </a:rPr>
            <a:t>&amp;</a:t>
          </a:r>
          <a:endParaRPr b="0" lang="en-US" sz="1200" strike="noStrike" u="none">
            <a:effectLst/>
            <a:uFillTx/>
            <a:latin typeface="Times New Roman"/>
          </a:endParaRPr>
        </a:p>
        <a:p>
          <a:r>
            <a:rPr b="0" lang="en-US" sz="1200" strike="noStrike" u="none">
              <a:solidFill>
                <a:srgbClr val="000000"/>
              </a:solidFill>
              <a:effectLst/>
              <a:uFillTx/>
              <a:latin typeface="Arial"/>
            </a:rPr>
            <a:t>Rick Shapiro</a:t>
          </a:r>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4</xdr:col>
      <xdr:colOff>160920</xdr:colOff>
      <xdr:row>13</xdr:row>
      <xdr:rowOff>133560</xdr:rowOff>
    </xdr:from>
    <xdr:to>
      <xdr:col>6</xdr:col>
      <xdr:colOff>111240</xdr:colOff>
      <xdr:row>18</xdr:row>
      <xdr:rowOff>128880</xdr:rowOff>
    </xdr:to>
    <xdr:sp>
      <xdr:nvSpPr>
        <xdr:cNvPr id="92" name="AutoShape 36"/>
        <xdr:cNvSpPr/>
      </xdr:nvSpPr>
      <xdr:spPr>
        <a:xfrm>
          <a:off x="2736360" y="2457720"/>
          <a:ext cx="1238400" cy="804960"/>
        </a:xfrm>
        <a:prstGeom prst="rect">
          <a:avLst/>
        </a:prstGeom>
        <a:noFill/>
        <a:ln w="0">
          <a:noFill/>
        </a:ln>
      </xdr:spPr>
      <xdr:style>
        <a:lnRef idx="0"/>
        <a:fillRef idx="0"/>
        <a:effectRef idx="0"/>
        <a:fontRef idx="minor"/>
      </xdr:style>
      <xdr:txBody>
        <a:bodyPr lIns="90000" rIns="90000" tIns="46800" bIns="46800" anchor="t">
          <a:spAutoFit/>
        </a:bodyPr>
        <a:p>
          <a:r>
            <a:rPr b="0" lang="en-US" sz="1000" strike="noStrike" u="none">
              <a:solidFill>
                <a:srgbClr val="000000"/>
              </a:solidFill>
              <a:effectLst/>
              <a:uFillTx/>
              <a:latin typeface="Arial"/>
            </a:rPr>
            <a:t>Paul Hennemeyer</a:t>
          </a:r>
          <a:endParaRPr b="0" lang="en-US" sz="1000" strike="noStrike" u="none">
            <a:effectLst/>
            <a:uFillTx/>
            <a:latin typeface="Times New Roman"/>
          </a:endParaRPr>
        </a:p>
        <a:p>
          <a:r>
            <a:rPr b="0" lang="en-US" sz="1000" strike="noStrike" u="none">
              <a:solidFill>
                <a:srgbClr val="000000"/>
              </a:solidFill>
              <a:effectLst/>
              <a:uFillTx/>
              <a:latin typeface="Arial"/>
            </a:rPr>
            <a:t>Senior Director</a:t>
          </a:r>
          <a:endParaRPr b="0" lang="en-US" sz="1000" strike="noStrike" u="none">
            <a:effectLst/>
            <a:uFillTx/>
            <a:latin typeface="Times New Roman"/>
          </a:endParaRPr>
        </a:p>
        <a:p>
          <a:r>
            <a:rPr b="0" lang="en-US" sz="1000" strike="noStrike" u="none">
              <a:solidFill>
                <a:srgbClr val="000000"/>
              </a:solidFill>
              <a:effectLst/>
              <a:uFillTx/>
              <a:latin typeface="Arial"/>
            </a:rPr>
            <a:t>Germany, Austria</a:t>
          </a:r>
          <a:endParaRPr b="0" lang="en-US" sz="1000" strike="noStrike" u="none">
            <a:effectLst/>
            <a:uFillTx/>
            <a:latin typeface="Times New Roman"/>
          </a:endParaRPr>
        </a:p>
        <a:p>
          <a:r>
            <a:rPr b="0" lang="en-US" sz="1000" strike="noStrike" u="none">
              <a:solidFill>
                <a:srgbClr val="000000"/>
              </a:solidFill>
              <a:effectLst/>
              <a:uFillTx/>
              <a:latin typeface="Arial"/>
            </a:rPr>
            <a:t>Switzerland</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160920</xdr:colOff>
      <xdr:row>13</xdr:row>
      <xdr:rowOff>152280</xdr:rowOff>
    </xdr:from>
    <xdr:to>
      <xdr:col>13</xdr:col>
      <xdr:colOff>81000</xdr:colOff>
      <xdr:row>20</xdr:row>
      <xdr:rowOff>19080</xdr:rowOff>
    </xdr:to>
    <xdr:sp>
      <xdr:nvSpPr>
        <xdr:cNvPr id="93" name="AutoShape 37"/>
        <xdr:cNvSpPr/>
      </xdr:nvSpPr>
      <xdr:spPr>
        <a:xfrm>
          <a:off x="6599880" y="2476440"/>
          <a:ext cx="1851840" cy="1000080"/>
        </a:xfrm>
        <a:prstGeom prst="rect">
          <a:avLst/>
        </a:prstGeom>
        <a:noFill/>
        <a:ln w="0">
          <a:noFill/>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    Peter Styles</a:t>
          </a:r>
          <a:endParaRPr b="0" lang="en-US" sz="1000" strike="noStrike" u="none">
            <a:effectLst/>
            <a:uFillTx/>
            <a:latin typeface="Times New Roman"/>
          </a:endParaRPr>
        </a:p>
        <a:p>
          <a:r>
            <a:rPr b="0" lang="en-US" sz="1000" strike="noStrike" u="none">
              <a:solidFill>
                <a:srgbClr val="000000"/>
              </a:solidFill>
              <a:effectLst/>
              <a:uFillTx/>
              <a:latin typeface="Arial"/>
            </a:rPr>
            <a:t>    Vice President</a:t>
          </a:r>
          <a:endParaRPr b="0" lang="en-US" sz="1000" strike="noStrike" u="none">
            <a:effectLst/>
            <a:uFillTx/>
            <a:latin typeface="Times New Roman"/>
          </a:endParaRPr>
        </a:p>
        <a:p>
          <a:r>
            <a:rPr b="0" lang="en-US" sz="1000" strike="noStrike" u="none">
              <a:solidFill>
                <a:srgbClr val="000000"/>
              </a:solidFill>
              <a:effectLst/>
              <a:uFillTx/>
              <a:latin typeface="Arial"/>
            </a:rPr>
            <a:t>    Enron Delegation to the </a:t>
          </a:r>
          <a:endParaRPr b="0" lang="en-US" sz="1000" strike="noStrike" u="none">
            <a:effectLst/>
            <a:uFillTx/>
            <a:latin typeface="Times New Roman"/>
          </a:endParaRPr>
        </a:p>
        <a:p>
          <a:r>
            <a:rPr b="0" lang="en-US" sz="1000" strike="noStrike" u="none">
              <a:solidFill>
                <a:srgbClr val="000000"/>
              </a:solidFill>
              <a:effectLst/>
              <a:uFillTx/>
              <a:latin typeface="Arial"/>
            </a:rPr>
            <a:t>    EU (Brussels), Beneflux</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12</xdr:col>
      <xdr:colOff>133560</xdr:colOff>
      <xdr:row>18</xdr:row>
      <xdr:rowOff>86040</xdr:rowOff>
    </xdr:from>
    <xdr:to>
      <xdr:col>13</xdr:col>
      <xdr:colOff>510840</xdr:colOff>
      <xdr:row>22</xdr:row>
      <xdr:rowOff>101160</xdr:rowOff>
    </xdr:to>
    <xdr:sp>
      <xdr:nvSpPr>
        <xdr:cNvPr id="94" name="AutoShape 38"/>
        <xdr:cNvSpPr/>
      </xdr:nvSpPr>
      <xdr:spPr>
        <a:xfrm>
          <a:off x="7860240" y="3219840"/>
          <a:ext cx="1021320" cy="662760"/>
        </a:xfrm>
        <a:prstGeom prst="rect">
          <a:avLst/>
        </a:prstGeom>
        <a:noFill/>
        <a:ln w="0">
          <a:noFill/>
        </a:ln>
      </xdr:spPr>
      <xdr:style>
        <a:lnRef idx="0"/>
        <a:fillRef idx="0"/>
        <a:effectRef idx="0"/>
        <a:fontRef idx="minor"/>
      </xdr:style>
      <xdr:txBody>
        <a:bodyPr wrap="none" lIns="90000" rIns="90000" tIns="46800" bIns="46800" anchor="t">
          <a:spAutoFit/>
        </a:bodyPr>
        <a:p>
          <a:r>
            <a:rPr b="0" lang="en-US" sz="1000" strike="noStrike" u="none">
              <a:solidFill>
                <a:srgbClr val="000000"/>
              </a:solidFill>
              <a:effectLst/>
              <a:uFillTx/>
              <a:latin typeface="Arial"/>
            </a:rPr>
            <a:t>Pamela Milano</a:t>
          </a:r>
          <a:endParaRPr b="0" lang="en-US" sz="1000" strike="noStrike" u="none">
            <a:effectLst/>
            <a:uFillTx/>
            <a:latin typeface="Times New Roman"/>
          </a:endParaRPr>
        </a:p>
        <a:p>
          <a:r>
            <a:rPr b="0" lang="en-US" sz="1000" strike="noStrike" u="none">
              <a:solidFill>
                <a:srgbClr val="000000"/>
              </a:solidFill>
              <a:effectLst/>
              <a:uFillTx/>
              <a:latin typeface="Arial"/>
            </a:rPr>
            <a:t>Assistant</a:t>
          </a:r>
          <a:endParaRPr b="0" lang="en-US" sz="1000" strike="noStrike" u="none">
            <a:effectLst/>
            <a:uFillTx/>
            <a:latin typeface="Times New Roman"/>
          </a:endParaRPr>
        </a:p>
        <a:p>
          <a:r>
            <a:rPr b="0" lang="en-US" sz="1000" strike="noStrike" u="none">
              <a:solidFill>
                <a:srgbClr val="000000"/>
              </a:solidFill>
              <a:effectLst/>
              <a:uFillTx/>
              <a:latin typeface="Arial"/>
            </a:rPr>
            <a:t>(Brussels)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3</xdr:col>
      <xdr:colOff>210240</xdr:colOff>
      <xdr:row>18</xdr:row>
      <xdr:rowOff>86040</xdr:rowOff>
    </xdr:from>
    <xdr:to>
      <xdr:col>4</xdr:col>
      <xdr:colOff>595080</xdr:colOff>
      <xdr:row>21</xdr:row>
      <xdr:rowOff>120960</xdr:rowOff>
    </xdr:to>
    <xdr:sp>
      <xdr:nvSpPr>
        <xdr:cNvPr id="95" name="AutoShape 39"/>
        <xdr:cNvSpPr/>
      </xdr:nvSpPr>
      <xdr:spPr>
        <a:xfrm>
          <a:off x="2142000" y="3219840"/>
          <a:ext cx="1028520" cy="520560"/>
        </a:xfrm>
        <a:prstGeom prst="rect">
          <a:avLst/>
        </a:prstGeom>
        <a:noFill/>
        <a:ln w="0">
          <a:noFill/>
        </a:ln>
      </xdr:spPr>
      <xdr:style>
        <a:lnRef idx="0"/>
        <a:fillRef idx="0"/>
        <a:effectRef idx="0"/>
        <a:fontRef idx="minor"/>
      </xdr:style>
      <xdr:txBody>
        <a:bodyPr wrap="none" lIns="90000" rIns="90000" tIns="46800" bIns="46800" anchor="t">
          <a:spAutoFit/>
        </a:bodyPr>
        <a:p>
          <a:r>
            <a:rPr b="0" lang="en-US" sz="1000" strike="noStrike" u="none">
              <a:solidFill>
                <a:srgbClr val="000000"/>
              </a:solidFill>
              <a:effectLst/>
              <a:uFillTx/>
              <a:latin typeface="Arial"/>
            </a:rPr>
            <a:t>Amber Keenan</a:t>
          </a:r>
          <a:endParaRPr b="0" lang="en-US" sz="1000" strike="noStrike" u="none">
            <a:effectLst/>
            <a:uFillTx/>
            <a:latin typeface="Times New Roman"/>
          </a:endParaRPr>
        </a:p>
        <a:p>
          <a:r>
            <a:rPr b="0" lang="en-US" sz="1000" strike="noStrike" u="none">
              <a:solidFill>
                <a:srgbClr val="000000"/>
              </a:solidFill>
              <a:effectLst/>
              <a:uFillTx/>
              <a:latin typeface="Arial"/>
            </a:rPr>
            <a:t>Assistant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321840</xdr:colOff>
      <xdr:row>33</xdr:row>
      <xdr:rowOff>114480</xdr:rowOff>
    </xdr:from>
    <xdr:to>
      <xdr:col>12</xdr:col>
      <xdr:colOff>141480</xdr:colOff>
      <xdr:row>39</xdr:row>
      <xdr:rowOff>28440</xdr:rowOff>
    </xdr:to>
    <xdr:sp>
      <xdr:nvSpPr>
        <xdr:cNvPr id="96" name="AutoShape 40"/>
        <xdr:cNvSpPr/>
      </xdr:nvSpPr>
      <xdr:spPr>
        <a:xfrm>
          <a:off x="6760800" y="5677200"/>
          <a:ext cx="1107360" cy="88524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Mabel Pigmans</a:t>
          </a:r>
          <a:endParaRPr b="0" lang="en-US" sz="1000" strike="noStrike" u="none">
            <a:effectLst/>
            <a:uFillTx/>
            <a:latin typeface="Times New Roman"/>
          </a:endParaRPr>
        </a:p>
        <a:p>
          <a:r>
            <a:rPr b="0" lang="en-US" sz="1000" strike="noStrike" u="none">
              <a:solidFill>
                <a:srgbClr val="000000"/>
              </a:solidFill>
              <a:effectLst/>
              <a:uFillTx/>
              <a:latin typeface="Arial"/>
            </a:rPr>
            <a:t>Research </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xdr:col>
      <xdr:colOff>321840</xdr:colOff>
      <xdr:row>33</xdr:row>
      <xdr:rowOff>114480</xdr:rowOff>
    </xdr:from>
    <xdr:to>
      <xdr:col>3</xdr:col>
      <xdr:colOff>50760</xdr:colOff>
      <xdr:row>35</xdr:row>
      <xdr:rowOff>140400</xdr:rowOff>
    </xdr:to>
    <xdr:sp>
      <xdr:nvSpPr>
        <xdr:cNvPr id="97" name="AutoShape 42"/>
        <xdr:cNvSpPr/>
      </xdr:nvSpPr>
      <xdr:spPr>
        <a:xfrm>
          <a:off x="965880" y="5677200"/>
          <a:ext cx="1016640" cy="349560"/>
        </a:xfrm>
        <a:prstGeom prst="rect">
          <a:avLst/>
        </a:prstGeom>
        <a:noFill/>
        <a:ln w="0">
          <a:noFill/>
        </a:ln>
      </xdr:spPr>
      <xdr:style>
        <a:lnRef idx="0"/>
        <a:fillRef idx="0"/>
        <a:effectRef idx="0"/>
        <a:fontRef idx="minor"/>
      </xdr:style>
      <xdr:txBody>
        <a:bodyPr lIns="90000" rIns="90000" tIns="46800" bIns="46800" anchor="t">
          <a:spAutoFit/>
        </a:bodyPr>
        <a:p>
          <a:r>
            <a:rPr b="0" lang="en-US" sz="800" strike="noStrike" u="none">
              <a:solidFill>
                <a:srgbClr val="ffffff"/>
              </a:solidFill>
              <a:effectLst/>
              <a:uFillTx/>
              <a:latin typeface="Arial"/>
            </a:rPr>
            <a:t>not </a:t>
          </a:r>
          <a:r>
            <a:rPr b="0" lang="en-US" sz="1000" strike="noStrike" u="none">
              <a:solidFill>
                <a:srgbClr val="ffffff"/>
              </a:solidFill>
              <a:effectLst/>
              <a:uFillTx/>
              <a:latin typeface="Arial"/>
            </a:rPr>
            <a:t>i</a:t>
          </a:r>
          <a:r>
            <a:rPr b="0" lang="en-US" sz="800" strike="noStrike" u="none">
              <a:solidFill>
                <a:srgbClr val="ffffff"/>
              </a:solidFill>
              <a:effectLst/>
              <a:uFillTx/>
              <a:latin typeface="Arial"/>
            </a:rPr>
            <a:t>n headcount</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9</xdr:col>
      <xdr:colOff>352080</xdr:colOff>
      <xdr:row>33</xdr:row>
      <xdr:rowOff>0</xdr:rowOff>
    </xdr:from>
    <xdr:to>
      <xdr:col>9</xdr:col>
      <xdr:colOff>352800</xdr:colOff>
      <xdr:row>33</xdr:row>
      <xdr:rowOff>114480</xdr:rowOff>
    </xdr:to>
    <xdr:sp>
      <xdr:nvSpPr>
        <xdr:cNvPr id="98" name="Line 43"/>
        <xdr:cNvSpPr/>
      </xdr:nvSpPr>
      <xdr:spPr>
        <a:xfrm>
          <a:off x="6147000" y="5562720"/>
          <a:ext cx="720" cy="11448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402480</xdr:colOff>
      <xdr:row>32</xdr:row>
      <xdr:rowOff>47520</xdr:rowOff>
    </xdr:from>
    <xdr:to>
      <xdr:col>7</xdr:col>
      <xdr:colOff>403200</xdr:colOff>
      <xdr:row>33</xdr:row>
      <xdr:rowOff>114480</xdr:rowOff>
    </xdr:to>
    <xdr:sp>
      <xdr:nvSpPr>
        <xdr:cNvPr id="99" name="Line 44"/>
        <xdr:cNvSpPr/>
      </xdr:nvSpPr>
      <xdr:spPr>
        <a:xfrm flipV="1">
          <a:off x="4909680" y="5448240"/>
          <a:ext cx="720" cy="228960"/>
        </a:xfrm>
        <a:prstGeom prst="line">
          <a:avLst/>
        </a:prstGeom>
        <a:ln w="9360">
          <a:solidFill>
            <a:srgbClr val="000000"/>
          </a:solidFill>
          <a:miter/>
        </a:ln>
      </xdr:spPr>
      <xdr:style>
        <a:lnRef idx="0"/>
        <a:fillRef idx="0"/>
        <a:effectRef idx="0"/>
        <a:fontRef idx="minor"/>
      </xdr:style>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15</xdr:col>
      <xdr:colOff>433080</xdr:colOff>
      <xdr:row>4</xdr:row>
      <xdr:rowOff>162000</xdr:rowOff>
    </xdr:to>
    <xdr:pic>
      <xdr:nvPicPr>
        <xdr:cNvPr id="100" name="Picture 1" descr=""/>
        <xdr:cNvPicPr/>
      </xdr:nvPicPr>
      <xdr:blipFill>
        <a:blip r:embed="rId1"/>
        <a:srcRect l="31771" t="24545" r="0" b="-24"/>
        <a:stretch/>
      </xdr:blipFill>
      <xdr:spPr>
        <a:xfrm>
          <a:off x="0" y="0"/>
          <a:ext cx="10091520" cy="1028880"/>
        </a:xfrm>
        <a:prstGeom prst="rect">
          <a:avLst/>
        </a:prstGeom>
        <a:noFill/>
        <a:ln w="0">
          <a:noFill/>
        </a:ln>
      </xdr:spPr>
    </xdr:pic>
    <xdr:clientData/>
  </xdr:twoCellAnchor>
  <xdr:twoCellAnchor editAs="oneCell">
    <xdr:from>
      <xdr:col>0</xdr:col>
      <xdr:colOff>362160</xdr:colOff>
      <xdr:row>1</xdr:row>
      <xdr:rowOff>9360</xdr:rowOff>
    </xdr:from>
    <xdr:to>
      <xdr:col>4</xdr:col>
      <xdr:colOff>252360</xdr:colOff>
      <xdr:row>4</xdr:row>
      <xdr:rowOff>9360</xdr:rowOff>
    </xdr:to>
    <xdr:sp>
      <xdr:nvSpPr>
        <xdr:cNvPr id="101" name="Text 2"/>
        <xdr:cNvSpPr/>
      </xdr:nvSpPr>
      <xdr:spPr>
        <a:xfrm>
          <a:off x="362160" y="171360"/>
          <a:ext cx="2465640" cy="7048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Headcount Org Chart.</a:t>
          </a:r>
          <a:endParaRPr b="0" lang="en-US" sz="1800" strike="noStrike" u="none">
            <a:effectLst/>
            <a:uFillTx/>
            <a:latin typeface="Times New Roman"/>
          </a:endParaRPr>
        </a:p>
        <a:p>
          <a:endParaRPr b="0" lang="en-US" sz="1600" strike="noStrike" u="none">
            <a:effectLst/>
            <a:uFillTx/>
            <a:latin typeface="Times New Roman"/>
          </a:endParaRPr>
        </a:p>
        <a:p>
          <a:endParaRPr b="0" lang="en-US" sz="1600" strike="noStrike" u="none">
            <a:effectLst/>
            <a:uFillTx/>
            <a:latin typeface="Times New Roman"/>
          </a:endParaRPr>
        </a:p>
      </xdr:txBody>
    </xdr:sp>
    <xdr:clientData/>
  </xdr:twoCellAnchor>
  <xdr:twoCellAnchor editAs="oneCell">
    <xdr:from>
      <xdr:col>11</xdr:col>
      <xdr:colOff>161280</xdr:colOff>
      <xdr:row>1</xdr:row>
      <xdr:rowOff>0</xdr:rowOff>
    </xdr:from>
    <xdr:to>
      <xdr:col>12</xdr:col>
      <xdr:colOff>20880</xdr:colOff>
      <xdr:row>3</xdr:row>
      <xdr:rowOff>66960</xdr:rowOff>
    </xdr:to>
    <xdr:pic>
      <xdr:nvPicPr>
        <xdr:cNvPr id="102" name="Picture 3" descr=""/>
        <xdr:cNvPicPr/>
      </xdr:nvPicPr>
      <xdr:blipFill>
        <a:blip r:embed="rId2"/>
        <a:stretch/>
      </xdr:blipFill>
      <xdr:spPr>
        <a:xfrm>
          <a:off x="7243920" y="162000"/>
          <a:ext cx="503640" cy="390600"/>
        </a:xfrm>
        <a:prstGeom prst="rect">
          <a:avLst/>
        </a:prstGeom>
        <a:noFill/>
        <a:ln w="0">
          <a:noFill/>
        </a:ln>
      </xdr:spPr>
    </xdr:pic>
    <xdr:clientData/>
  </xdr:twoCellAnchor>
  <xdr:twoCellAnchor editAs="oneCell">
    <xdr:from>
      <xdr:col>6</xdr:col>
      <xdr:colOff>402120</xdr:colOff>
      <xdr:row>9</xdr:row>
      <xdr:rowOff>75960</xdr:rowOff>
    </xdr:from>
    <xdr:to>
      <xdr:col>8</xdr:col>
      <xdr:colOff>312480</xdr:colOff>
      <xdr:row>15</xdr:row>
      <xdr:rowOff>152640</xdr:rowOff>
    </xdr:to>
    <xdr:sp>
      <xdr:nvSpPr>
        <xdr:cNvPr id="103" name="AutoShape 4"/>
        <xdr:cNvSpPr/>
      </xdr:nvSpPr>
      <xdr:spPr>
        <a:xfrm>
          <a:off x="4265640" y="1752480"/>
          <a:ext cx="1198080" cy="104796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200" strike="noStrike" u="none">
              <a:solidFill>
                <a:srgbClr val="000000"/>
              </a:solidFill>
              <a:effectLst/>
              <a:uFillTx/>
              <a:latin typeface="Arial"/>
            </a:rPr>
            <a:t>Richard Lewis</a:t>
          </a:r>
          <a:endParaRPr b="0" lang="en-US" sz="1200" strike="noStrike" u="none">
            <a:effectLst/>
            <a:uFillTx/>
            <a:latin typeface="Times New Roman"/>
          </a:endParaRPr>
        </a:p>
        <a:p>
          <a:r>
            <a:rPr b="0" lang="en-US" sz="1200" strike="noStrike" u="none">
              <a:solidFill>
                <a:srgbClr val="000000"/>
              </a:solidFill>
              <a:effectLst/>
              <a:uFillTx/>
              <a:latin typeface="Arial"/>
            </a:rPr>
            <a:t>&amp;</a:t>
          </a:r>
          <a:endParaRPr b="0" lang="en-US" sz="1200" strike="noStrike" u="none">
            <a:effectLst/>
            <a:uFillTx/>
            <a:latin typeface="Times New Roman"/>
          </a:endParaRPr>
        </a:p>
        <a:p>
          <a:r>
            <a:rPr b="0" lang="en-US" sz="1200" strike="noStrike" u="none">
              <a:solidFill>
                <a:srgbClr val="000000"/>
              </a:solidFill>
              <a:effectLst/>
              <a:uFillTx/>
              <a:latin typeface="Arial"/>
            </a:rPr>
            <a:t>Rick Shapiro</a:t>
          </a:r>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3</xdr:col>
      <xdr:colOff>402480</xdr:colOff>
      <xdr:row>16</xdr:row>
      <xdr:rowOff>152640</xdr:rowOff>
    </xdr:from>
    <xdr:to>
      <xdr:col>5</xdr:col>
      <xdr:colOff>342720</xdr:colOff>
      <xdr:row>21</xdr:row>
      <xdr:rowOff>142920</xdr:rowOff>
    </xdr:to>
    <xdr:sp>
      <xdr:nvSpPr>
        <xdr:cNvPr id="104" name="AutoShape 5"/>
        <xdr:cNvSpPr/>
      </xdr:nvSpPr>
      <xdr:spPr>
        <a:xfrm>
          <a:off x="2334240" y="2962440"/>
          <a:ext cx="1227960" cy="79992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Paul Dawson</a:t>
          </a:r>
          <a:endParaRPr b="0" lang="en-US" sz="1000" strike="noStrike" u="none">
            <a:effectLst/>
            <a:uFillTx/>
            <a:latin typeface="Times New Roman"/>
          </a:endParaRPr>
        </a:p>
        <a:p>
          <a:r>
            <a:rPr b="0" lang="en-US" sz="1000" strike="noStrike" u="none">
              <a:solidFill>
                <a:srgbClr val="000000"/>
              </a:solidFill>
              <a:effectLst/>
              <a:uFillTx/>
              <a:latin typeface="Arial"/>
            </a:rPr>
            <a:t>Senior Director</a:t>
          </a:r>
          <a:endParaRPr b="0" lang="en-US" sz="1000" strike="noStrike" u="none">
            <a:effectLst/>
            <a:uFillTx/>
            <a:latin typeface="Times New Roman"/>
          </a:endParaRPr>
        </a:p>
        <a:p>
          <a:r>
            <a:rPr b="0" lang="en-US" sz="1000" strike="noStrike" u="none">
              <a:solidFill>
                <a:srgbClr val="000000"/>
              </a:solidFill>
              <a:effectLst/>
              <a:uFillTx/>
              <a:latin typeface="Arial"/>
            </a:rPr>
            <a:t>UK, Spain</a:t>
          </a:r>
          <a:endParaRPr b="0" lang="en-US" sz="1000" strike="noStrike" u="none">
            <a:effectLst/>
            <a:uFillTx/>
            <a:latin typeface="Times New Roman"/>
          </a:endParaRPr>
        </a:p>
        <a:p>
          <a:r>
            <a:rPr b="0" lang="en-US" sz="1000" strike="noStrike" u="none">
              <a:solidFill>
                <a:srgbClr val="000000"/>
              </a:solidFill>
              <a:effectLst/>
              <a:uFillTx/>
              <a:latin typeface="Arial"/>
            </a:rPr>
            <a:t>&amp; Italy</a:t>
          </a:r>
          <a:endParaRPr b="0" lang="en-US" sz="1000" strike="noStrike" u="none">
            <a:effectLst/>
            <a:uFillTx/>
            <a:latin typeface="Times New Roman"/>
          </a:endParaRPr>
        </a:p>
        <a:p>
          <a:r>
            <a:rPr b="0" lang="en-US" sz="1000" strike="noStrike" u="none">
              <a:solidFill>
                <a:srgbClr val="000000"/>
              </a:solidFill>
              <a:effectLst/>
              <a:uFillTx/>
              <a:latin typeface="Arial"/>
            </a:rPr>
            <a:t>EES &amp; Coal</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9</xdr:col>
      <xdr:colOff>160920</xdr:colOff>
      <xdr:row>16</xdr:row>
      <xdr:rowOff>124200</xdr:rowOff>
    </xdr:from>
    <xdr:to>
      <xdr:col>11</xdr:col>
      <xdr:colOff>161640</xdr:colOff>
      <xdr:row>22</xdr:row>
      <xdr:rowOff>114480</xdr:rowOff>
    </xdr:to>
    <xdr:sp>
      <xdr:nvSpPr>
        <xdr:cNvPr id="105" name="AutoShape 6"/>
        <xdr:cNvSpPr/>
      </xdr:nvSpPr>
      <xdr:spPr>
        <a:xfrm>
          <a:off x="5955840" y="2934000"/>
          <a:ext cx="1288440" cy="96192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Doug Wood</a:t>
          </a:r>
          <a:endParaRPr b="0" lang="en-US" sz="1000" strike="noStrike" u="none">
            <a:effectLst/>
            <a:uFillTx/>
            <a:latin typeface="Times New Roman"/>
          </a:endParaRPr>
        </a:p>
        <a:p>
          <a:r>
            <a:rPr b="0" lang="en-US" sz="1000" strike="noStrike" u="none">
              <a:solidFill>
                <a:srgbClr val="000000"/>
              </a:solidFill>
              <a:effectLst/>
              <a:uFillTx/>
              <a:latin typeface="Arial"/>
            </a:rPr>
            <a:t>Senior Director</a:t>
          </a:r>
          <a:endParaRPr b="0" lang="en-US" sz="1000" strike="noStrike" u="none">
            <a:effectLst/>
            <a:uFillTx/>
            <a:latin typeface="Times New Roman"/>
          </a:endParaRPr>
        </a:p>
        <a:p>
          <a:r>
            <a:rPr b="0" lang="en-US" sz="1000" strike="noStrike" u="none">
              <a:solidFill>
                <a:srgbClr val="000000"/>
              </a:solidFill>
              <a:effectLst/>
              <a:uFillTx/>
              <a:latin typeface="Arial"/>
            </a:rPr>
            <a:t>Cont. Gas and C&amp;E Europe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xdr:col>
      <xdr:colOff>492840</xdr:colOff>
      <xdr:row>21</xdr:row>
      <xdr:rowOff>9720</xdr:rowOff>
    </xdr:from>
    <xdr:to>
      <xdr:col>3</xdr:col>
      <xdr:colOff>81000</xdr:colOff>
      <xdr:row>25</xdr:row>
      <xdr:rowOff>28440</xdr:rowOff>
    </xdr:to>
    <xdr:sp>
      <xdr:nvSpPr>
        <xdr:cNvPr id="106" name="AutoShape 7"/>
        <xdr:cNvSpPr/>
      </xdr:nvSpPr>
      <xdr:spPr>
        <a:xfrm>
          <a:off x="1136880" y="3629160"/>
          <a:ext cx="875880" cy="66636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Kerryann Irwin</a:t>
          </a:r>
          <a:endParaRPr b="0" lang="en-US" sz="1000" strike="noStrike" u="none">
            <a:effectLst/>
            <a:uFillTx/>
            <a:latin typeface="Times New Roman"/>
          </a:endParaRPr>
        </a:p>
        <a:p>
          <a:r>
            <a:rPr b="0" lang="en-US" sz="1000" strike="noStrike" u="none">
              <a:solidFill>
                <a:srgbClr val="000000"/>
              </a:solidFill>
              <a:effectLst/>
              <a:uFillTx/>
              <a:latin typeface="Arial"/>
            </a:rPr>
            <a:t>Assistant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11</xdr:col>
      <xdr:colOff>241560</xdr:colOff>
      <xdr:row>21</xdr:row>
      <xdr:rowOff>105120</xdr:rowOff>
    </xdr:from>
    <xdr:to>
      <xdr:col>12</xdr:col>
      <xdr:colOff>473400</xdr:colOff>
      <xdr:row>25</xdr:row>
      <xdr:rowOff>124200</xdr:rowOff>
    </xdr:to>
    <xdr:sp>
      <xdr:nvSpPr>
        <xdr:cNvPr id="107" name="AutoShape 8"/>
        <xdr:cNvSpPr/>
      </xdr:nvSpPr>
      <xdr:spPr>
        <a:xfrm>
          <a:off x="7324200" y="3724560"/>
          <a:ext cx="875880" cy="66672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Merle Glen</a:t>
          </a:r>
          <a:endParaRPr b="0" lang="en-US" sz="1000" strike="noStrike" u="none">
            <a:effectLst/>
            <a:uFillTx/>
            <a:latin typeface="Times New Roman"/>
          </a:endParaRPr>
        </a:p>
        <a:p>
          <a:r>
            <a:rPr b="0" lang="en-US" sz="1000" strike="noStrike" u="none">
              <a:solidFill>
                <a:srgbClr val="000000"/>
              </a:solidFill>
              <a:effectLst/>
              <a:uFillTx/>
              <a:latin typeface="Arial"/>
            </a:rPr>
            <a:t>Assistant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2</xdr:col>
      <xdr:colOff>80640</xdr:colOff>
      <xdr:row>29</xdr:row>
      <xdr:rowOff>28440</xdr:rowOff>
    </xdr:from>
    <xdr:to>
      <xdr:col>3</xdr:col>
      <xdr:colOff>402840</xdr:colOff>
      <xdr:row>33</xdr:row>
      <xdr:rowOff>28440</xdr:rowOff>
    </xdr:to>
    <xdr:sp>
      <xdr:nvSpPr>
        <xdr:cNvPr id="108" name="AutoShape 9"/>
        <xdr:cNvSpPr/>
      </xdr:nvSpPr>
      <xdr:spPr>
        <a:xfrm>
          <a:off x="1368360" y="4943520"/>
          <a:ext cx="966240" cy="64764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Adam Cooper </a:t>
          </a:r>
          <a:endParaRPr b="0" lang="en-US" sz="1000" strike="noStrike" u="none">
            <a:effectLst/>
            <a:uFillTx/>
            <a:latin typeface="Times New Roman"/>
          </a:endParaRPr>
        </a:p>
        <a:p>
          <a:r>
            <a:rPr b="0" lang="en-US" sz="1000" strike="noStrike" u="none">
              <a:solidFill>
                <a:srgbClr val="000000"/>
              </a:solidFill>
              <a:effectLst/>
              <a:uFillTx/>
              <a:latin typeface="Arial"/>
            </a:rPr>
            <a:t>Manager</a:t>
          </a:r>
          <a:endParaRPr b="0" lang="en-US" sz="1000" strike="noStrike" u="none">
            <a:effectLst/>
            <a:uFillTx/>
            <a:latin typeface="Times New Roman"/>
          </a:endParaRPr>
        </a:p>
      </xdr:txBody>
    </xdr:sp>
    <xdr:clientData/>
  </xdr:twoCellAnchor>
  <xdr:twoCellAnchor editAs="oneCell">
    <xdr:from>
      <xdr:col>3</xdr:col>
      <xdr:colOff>442440</xdr:colOff>
      <xdr:row>29</xdr:row>
      <xdr:rowOff>28440</xdr:rowOff>
    </xdr:from>
    <xdr:to>
      <xdr:col>5</xdr:col>
      <xdr:colOff>241920</xdr:colOff>
      <xdr:row>32</xdr:row>
      <xdr:rowOff>152280</xdr:rowOff>
    </xdr:to>
    <xdr:sp>
      <xdr:nvSpPr>
        <xdr:cNvPr id="109" name="AutoShape 10"/>
        <xdr:cNvSpPr/>
      </xdr:nvSpPr>
      <xdr:spPr>
        <a:xfrm>
          <a:off x="2374200" y="4943520"/>
          <a:ext cx="1087200" cy="60948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Nick Elms</a:t>
          </a:r>
          <a:endParaRPr b="0" lang="en-US" sz="1000" strike="noStrike" u="none">
            <a:effectLst/>
            <a:uFillTx/>
            <a:latin typeface="Times New Roman"/>
          </a:endParaRPr>
        </a:p>
        <a:p>
          <a:r>
            <a:rPr b="0" lang="en-US" sz="1000" strike="noStrike" u="none">
              <a:solidFill>
                <a:srgbClr val="000000"/>
              </a:solidFill>
              <a:effectLst/>
              <a:uFillTx/>
              <a:latin typeface="Arial"/>
            </a:rPr>
            <a:t>Manager</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321840</xdr:colOff>
      <xdr:row>29</xdr:row>
      <xdr:rowOff>28440</xdr:rowOff>
    </xdr:from>
    <xdr:to>
      <xdr:col>7</xdr:col>
      <xdr:colOff>720</xdr:colOff>
      <xdr:row>32</xdr:row>
      <xdr:rowOff>152280</xdr:rowOff>
    </xdr:to>
    <xdr:sp>
      <xdr:nvSpPr>
        <xdr:cNvPr id="110" name="AutoShape 11"/>
        <xdr:cNvSpPr/>
      </xdr:nvSpPr>
      <xdr:spPr>
        <a:xfrm>
          <a:off x="3541320" y="4943520"/>
          <a:ext cx="966600" cy="60948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Alfredo Huertas</a:t>
          </a:r>
          <a:endParaRPr b="0" lang="en-US" sz="1000" strike="noStrike" u="none">
            <a:effectLst/>
            <a:uFillTx/>
            <a:latin typeface="Times New Roman"/>
          </a:endParaRPr>
        </a:p>
        <a:p>
          <a:r>
            <a:rPr b="0" lang="en-US" sz="1000" strike="noStrike" u="none">
              <a:solidFill>
                <a:srgbClr val="000000"/>
              </a:solidFill>
              <a:effectLst/>
              <a:uFillTx/>
              <a:latin typeface="Arial"/>
            </a:rPr>
            <a:t>Director</a:t>
          </a:r>
          <a:endParaRPr b="0" lang="en-US" sz="1000" strike="noStrike" u="none">
            <a:effectLst/>
            <a:uFillTx/>
            <a:latin typeface="Times New Roman"/>
          </a:endParaRPr>
        </a:p>
        <a:p>
          <a:r>
            <a:rPr b="0" lang="en-US" sz="1000" strike="noStrike" u="none">
              <a:solidFill>
                <a:srgbClr val="000000"/>
              </a:solidFill>
              <a:effectLst/>
              <a:uFillTx/>
              <a:latin typeface="Arial"/>
            </a:rPr>
            <a:t>Spain, Italy,</a:t>
          </a:r>
          <a:endParaRPr b="0" lang="en-US" sz="1000" strike="noStrike" u="none">
            <a:effectLst/>
            <a:uFillTx/>
            <a:latin typeface="Times New Roman"/>
          </a:endParaRPr>
        </a:p>
        <a:p>
          <a:r>
            <a:rPr b="0" lang="en-US" sz="1000" strike="noStrike" u="none">
              <a:solidFill>
                <a:srgbClr val="000000"/>
              </a:solidFill>
              <a:effectLst/>
              <a:uFillTx/>
              <a:latin typeface="Arial"/>
            </a:rPr>
            <a:t>Portugal</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8</xdr:col>
      <xdr:colOff>432360</xdr:colOff>
      <xdr:row>28</xdr:row>
      <xdr:rowOff>56880</xdr:rowOff>
    </xdr:from>
    <xdr:to>
      <xdr:col>10</xdr:col>
      <xdr:colOff>111240</xdr:colOff>
      <xdr:row>33</xdr:row>
      <xdr:rowOff>86040</xdr:rowOff>
    </xdr:to>
    <xdr:sp>
      <xdr:nvSpPr>
        <xdr:cNvPr id="111" name="AutoShape 12"/>
        <xdr:cNvSpPr/>
      </xdr:nvSpPr>
      <xdr:spPr>
        <a:xfrm>
          <a:off x="5583600" y="4809960"/>
          <a:ext cx="966600" cy="83880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Antoine</a:t>
          </a:r>
          <a:endParaRPr b="0" lang="en-US" sz="1000" strike="noStrike" u="none">
            <a:effectLst/>
            <a:uFillTx/>
            <a:latin typeface="Times New Roman"/>
          </a:endParaRPr>
        </a:p>
        <a:p>
          <a:r>
            <a:rPr b="0" lang="en-US" sz="1000" strike="noStrike" u="none">
              <a:solidFill>
                <a:srgbClr val="000000"/>
              </a:solidFill>
              <a:effectLst/>
              <a:uFillTx/>
              <a:latin typeface="Arial"/>
            </a:rPr>
            <a:t>Duvauchelle</a:t>
          </a:r>
          <a:endParaRPr b="0" lang="en-US" sz="1000" strike="noStrike" u="none">
            <a:effectLst/>
            <a:uFillTx/>
            <a:latin typeface="Times New Roman"/>
          </a:endParaRPr>
        </a:p>
        <a:p>
          <a:r>
            <a:rPr b="0" lang="en-US" sz="1000" strike="noStrike" u="none">
              <a:solidFill>
                <a:srgbClr val="000000"/>
              </a:solidFill>
              <a:effectLst/>
              <a:uFillTx/>
              <a:latin typeface="Arial"/>
            </a:rPr>
            <a:t>Research 0.5</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3</xdr:col>
      <xdr:colOff>402480</xdr:colOff>
      <xdr:row>34</xdr:row>
      <xdr:rowOff>133560</xdr:rowOff>
    </xdr:from>
    <xdr:to>
      <xdr:col>5</xdr:col>
      <xdr:colOff>81000</xdr:colOff>
      <xdr:row>38</xdr:row>
      <xdr:rowOff>95400</xdr:rowOff>
    </xdr:to>
    <xdr:sp>
      <xdr:nvSpPr>
        <xdr:cNvPr id="112" name="AutoShape 13"/>
        <xdr:cNvSpPr/>
      </xdr:nvSpPr>
      <xdr:spPr>
        <a:xfrm>
          <a:off x="2334240" y="5857920"/>
          <a:ext cx="966240" cy="60984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Mustafa Hussain</a:t>
          </a:r>
          <a:endParaRPr b="0" lang="en-US" sz="1000" strike="noStrike" u="none">
            <a:effectLst/>
            <a:uFillTx/>
            <a:latin typeface="Times New Roman"/>
          </a:endParaRPr>
        </a:p>
        <a:p>
          <a:r>
            <a:rPr b="0" lang="en-US" sz="1000" strike="noStrike" u="none">
              <a:solidFill>
                <a:srgbClr val="000000"/>
              </a:solidFill>
              <a:effectLst/>
              <a:uFillTx/>
              <a:latin typeface="Arial"/>
            </a:rPr>
            <a:t>Analyst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241560</xdr:colOff>
      <xdr:row>34</xdr:row>
      <xdr:rowOff>133560</xdr:rowOff>
    </xdr:from>
    <xdr:to>
      <xdr:col>6</xdr:col>
      <xdr:colOff>563760</xdr:colOff>
      <xdr:row>38</xdr:row>
      <xdr:rowOff>95400</xdr:rowOff>
    </xdr:to>
    <xdr:sp>
      <xdr:nvSpPr>
        <xdr:cNvPr id="113" name="AutoShape 14"/>
        <xdr:cNvSpPr/>
      </xdr:nvSpPr>
      <xdr:spPr>
        <a:xfrm>
          <a:off x="3461040" y="5857920"/>
          <a:ext cx="966240" cy="60984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David Gonzalez</a:t>
          </a:r>
          <a:endParaRPr b="0" lang="en-US" sz="1000" strike="noStrike" u="none">
            <a:effectLst/>
            <a:uFillTx/>
            <a:latin typeface="Times New Roman"/>
          </a:endParaRPr>
        </a:p>
        <a:p>
          <a:r>
            <a:rPr b="0" lang="en-US" sz="1000" strike="noStrike" u="none">
              <a:solidFill>
                <a:srgbClr val="000000"/>
              </a:solidFill>
              <a:effectLst/>
              <a:uFillTx/>
              <a:latin typeface="Arial"/>
            </a:rPr>
            <a:t>Research</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7</xdr:col>
      <xdr:colOff>361080</xdr:colOff>
      <xdr:row>16</xdr:row>
      <xdr:rowOff>18720</xdr:rowOff>
    </xdr:from>
    <xdr:to>
      <xdr:col>10</xdr:col>
      <xdr:colOff>160920</xdr:colOff>
      <xdr:row>16</xdr:row>
      <xdr:rowOff>114480</xdr:rowOff>
    </xdr:to>
    <xdr:cxnSp>
      <xdr:nvCxnSpPr>
        <xdr:cNvPr id="114" name="AutoShape 15"/>
        <xdr:cNvCxnSpPr/>
      </xdr:nvCxnSpPr>
      <xdr:spPr>
        <a:xfrm flipH="1" rot="16200000">
          <a:off x="5686200" y="2010600"/>
          <a:ext cx="96120" cy="1731960"/>
        </a:xfrm>
        <a:prstGeom prst="bentConnector3">
          <a:avLst>
            <a:gd name="adj1" fmla="val 50000"/>
          </a:avLst>
        </a:prstGeom>
        <a:ln w="9360">
          <a:solidFill>
            <a:srgbClr val="000000"/>
          </a:solidFill>
          <a:miter/>
        </a:ln>
      </xdr:spPr>
    </xdr:cxnSp>
    <xdr:clientData/>
  </xdr:twoCellAnchor>
  <xdr:twoCellAnchor editAs="oneCell">
    <xdr:from>
      <xdr:col>4</xdr:col>
      <xdr:colOff>371880</xdr:colOff>
      <xdr:row>15</xdr:row>
      <xdr:rowOff>152640</xdr:rowOff>
    </xdr:from>
    <xdr:to>
      <xdr:col>7</xdr:col>
      <xdr:colOff>362880</xdr:colOff>
      <xdr:row>16</xdr:row>
      <xdr:rowOff>153000</xdr:rowOff>
    </xdr:to>
    <xdr:cxnSp>
      <xdr:nvCxnSpPr>
        <xdr:cNvPr id="115" name="AutoShape 16"/>
        <xdr:cNvCxnSpPr/>
      </xdr:nvCxnSpPr>
      <xdr:spPr>
        <a:xfrm rot="5400000">
          <a:off x="3827160" y="1920240"/>
          <a:ext cx="162720" cy="1923120"/>
        </a:xfrm>
        <a:prstGeom prst="bentConnector3">
          <a:avLst>
            <a:gd name="adj1" fmla="val 47006"/>
          </a:avLst>
        </a:prstGeom>
        <a:ln w="9360">
          <a:solidFill>
            <a:srgbClr val="000000"/>
          </a:solidFill>
          <a:miter/>
        </a:ln>
      </xdr:spPr>
    </xdr:cxnSp>
    <xdr:clientData/>
  </xdr:twoCellAnchor>
  <xdr:twoCellAnchor editAs="oneCell">
    <xdr:from>
      <xdr:col>2</xdr:col>
      <xdr:colOff>563040</xdr:colOff>
      <xdr:row>21</xdr:row>
      <xdr:rowOff>142560</xdr:rowOff>
    </xdr:from>
    <xdr:to>
      <xdr:col>4</xdr:col>
      <xdr:colOff>372960</xdr:colOff>
      <xdr:row>29</xdr:row>
      <xdr:rowOff>28440</xdr:rowOff>
    </xdr:to>
    <xdr:cxnSp>
      <xdr:nvCxnSpPr>
        <xdr:cNvPr id="116" name="AutoShape 17"/>
        <xdr:cNvCxnSpPr/>
      </xdr:nvCxnSpPr>
      <xdr:spPr>
        <a:xfrm rot="5400000">
          <a:off x="1808640" y="3804120"/>
          <a:ext cx="1181880" cy="1098000"/>
        </a:xfrm>
        <a:prstGeom prst="bentConnector3">
          <a:avLst>
            <a:gd name="adj1" fmla="val 50000"/>
          </a:avLst>
        </a:prstGeom>
        <a:ln w="9360">
          <a:solidFill>
            <a:srgbClr val="000000"/>
          </a:solidFill>
          <a:miter/>
        </a:ln>
      </xdr:spPr>
    </xdr:cxnSp>
    <xdr:clientData/>
  </xdr:twoCellAnchor>
  <xdr:twoCellAnchor editAs="oneCell">
    <xdr:from>
      <xdr:col>4</xdr:col>
      <xdr:colOff>372240</xdr:colOff>
      <xdr:row>21</xdr:row>
      <xdr:rowOff>142560</xdr:rowOff>
    </xdr:from>
    <xdr:to>
      <xdr:col>6</xdr:col>
      <xdr:colOff>161640</xdr:colOff>
      <xdr:row>29</xdr:row>
      <xdr:rowOff>28440</xdr:rowOff>
    </xdr:to>
    <xdr:cxnSp>
      <xdr:nvCxnSpPr>
        <xdr:cNvPr id="117" name="AutoShape 18"/>
        <xdr:cNvCxnSpPr/>
      </xdr:nvCxnSpPr>
      <xdr:spPr>
        <a:xfrm flipH="1" rot="16200000">
          <a:off x="2895480" y="3813840"/>
          <a:ext cx="1181880" cy="1077840"/>
        </a:xfrm>
        <a:prstGeom prst="bentConnector3">
          <a:avLst>
            <a:gd name="adj1" fmla="val 50000"/>
          </a:avLst>
        </a:prstGeom>
        <a:ln w="9360">
          <a:solidFill>
            <a:srgbClr val="000000"/>
          </a:solidFill>
          <a:miter/>
        </a:ln>
      </xdr:spPr>
    </xdr:cxnSp>
    <xdr:clientData/>
  </xdr:twoCellAnchor>
  <xdr:twoCellAnchor editAs="oneCell">
    <xdr:from>
      <xdr:col>9</xdr:col>
      <xdr:colOff>321480</xdr:colOff>
      <xdr:row>22</xdr:row>
      <xdr:rowOff>114480</xdr:rowOff>
    </xdr:from>
    <xdr:to>
      <xdr:col>10</xdr:col>
      <xdr:colOff>161280</xdr:colOff>
      <xdr:row>28</xdr:row>
      <xdr:rowOff>38160</xdr:rowOff>
    </xdr:to>
    <xdr:cxnSp>
      <xdr:nvCxnSpPr>
        <xdr:cNvPr id="118" name="AutoShape 19"/>
        <xdr:cNvCxnSpPr/>
      </xdr:nvCxnSpPr>
      <xdr:spPr>
        <a:xfrm rot="5400000">
          <a:off x="5910480" y="4101480"/>
          <a:ext cx="895680" cy="484200"/>
        </a:xfrm>
        <a:prstGeom prst="bentConnector3">
          <a:avLst>
            <a:gd name="adj1" fmla="val 49979"/>
          </a:avLst>
        </a:prstGeom>
        <a:ln w="9360">
          <a:solidFill>
            <a:srgbClr val="000000"/>
          </a:solidFill>
          <a:miter/>
        </a:ln>
      </xdr:spPr>
    </xdr:cxnSp>
    <xdr:clientData/>
  </xdr:twoCellAnchor>
  <xdr:twoCellAnchor editAs="oneCell">
    <xdr:from>
      <xdr:col>0</xdr:col>
      <xdr:colOff>0</xdr:colOff>
      <xdr:row>0</xdr:row>
      <xdr:rowOff>0</xdr:rowOff>
    </xdr:from>
    <xdr:to>
      <xdr:col>15</xdr:col>
      <xdr:colOff>433080</xdr:colOff>
      <xdr:row>4</xdr:row>
      <xdr:rowOff>162000</xdr:rowOff>
    </xdr:to>
    <xdr:pic>
      <xdr:nvPicPr>
        <xdr:cNvPr id="119" name="Picture 26" descr=""/>
        <xdr:cNvPicPr/>
      </xdr:nvPicPr>
      <xdr:blipFill>
        <a:blip r:embed="rId3"/>
        <a:srcRect l="31771" t="24545" r="0" b="-24"/>
        <a:stretch/>
      </xdr:blipFill>
      <xdr:spPr>
        <a:xfrm>
          <a:off x="0" y="0"/>
          <a:ext cx="10091520" cy="1028880"/>
        </a:xfrm>
        <a:prstGeom prst="rect">
          <a:avLst/>
        </a:prstGeom>
        <a:noFill/>
        <a:ln w="0">
          <a:noFill/>
        </a:ln>
      </xdr:spPr>
    </xdr:pic>
    <xdr:clientData/>
  </xdr:twoCellAnchor>
  <xdr:twoCellAnchor editAs="oneCell">
    <xdr:from>
      <xdr:col>0</xdr:col>
      <xdr:colOff>362160</xdr:colOff>
      <xdr:row>1</xdr:row>
      <xdr:rowOff>9360</xdr:rowOff>
    </xdr:from>
    <xdr:to>
      <xdr:col>10</xdr:col>
      <xdr:colOff>30600</xdr:colOff>
      <xdr:row>4</xdr:row>
      <xdr:rowOff>9360</xdr:rowOff>
    </xdr:to>
    <xdr:sp>
      <xdr:nvSpPr>
        <xdr:cNvPr id="120" name="Text 27"/>
        <xdr:cNvSpPr/>
      </xdr:nvSpPr>
      <xdr:spPr>
        <a:xfrm>
          <a:off x="362160" y="171360"/>
          <a:ext cx="6107400" cy="7048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Government Affairs Headcount Org Chart.</a:t>
          </a:r>
          <a:endParaRPr b="0" lang="en-US" sz="1800" strike="noStrike" u="none">
            <a:effectLst/>
            <a:uFillTx/>
            <a:latin typeface="Times New Roman"/>
          </a:endParaRPr>
        </a:p>
        <a:p>
          <a:r>
            <a:rPr b="1" lang="en-US" sz="1800" strike="noStrike" u="none">
              <a:effectLst/>
              <a:uFillTx/>
              <a:latin typeface="Times New Roman"/>
            </a:rPr>
            <a:t>As at September 30</a:t>
          </a:r>
          <a:endParaRPr b="0" lang="en-US" sz="1800" strike="noStrike" u="none">
            <a:effectLst/>
            <a:uFillTx/>
            <a:latin typeface="Times New Roman"/>
          </a:endParaRPr>
        </a:p>
        <a:p>
          <a:endParaRPr b="0" lang="en-US" sz="1600" strike="noStrike" u="none">
            <a:effectLst/>
            <a:uFillTx/>
            <a:latin typeface="Times New Roman"/>
          </a:endParaRPr>
        </a:p>
        <a:p>
          <a:endParaRPr b="0" lang="en-US" sz="1600" strike="noStrike" u="none">
            <a:effectLst/>
            <a:uFillTx/>
            <a:latin typeface="Times New Roman"/>
          </a:endParaRPr>
        </a:p>
      </xdr:txBody>
    </xdr:sp>
    <xdr:clientData/>
  </xdr:twoCellAnchor>
  <xdr:twoCellAnchor editAs="oneCell">
    <xdr:from>
      <xdr:col>11</xdr:col>
      <xdr:colOff>161280</xdr:colOff>
      <xdr:row>1</xdr:row>
      <xdr:rowOff>0</xdr:rowOff>
    </xdr:from>
    <xdr:to>
      <xdr:col>12</xdr:col>
      <xdr:colOff>20880</xdr:colOff>
      <xdr:row>3</xdr:row>
      <xdr:rowOff>66960</xdr:rowOff>
    </xdr:to>
    <xdr:pic>
      <xdr:nvPicPr>
        <xdr:cNvPr id="121" name="Picture 28" descr=""/>
        <xdr:cNvPicPr/>
      </xdr:nvPicPr>
      <xdr:blipFill>
        <a:blip r:embed="rId4"/>
        <a:stretch/>
      </xdr:blipFill>
      <xdr:spPr>
        <a:xfrm>
          <a:off x="7243920" y="162000"/>
          <a:ext cx="503640" cy="390600"/>
        </a:xfrm>
        <a:prstGeom prst="rect">
          <a:avLst/>
        </a:prstGeom>
        <a:noFill/>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15</xdr:col>
      <xdr:colOff>433080</xdr:colOff>
      <xdr:row>4</xdr:row>
      <xdr:rowOff>162000</xdr:rowOff>
    </xdr:to>
    <xdr:pic>
      <xdr:nvPicPr>
        <xdr:cNvPr id="122" name="Picture 1" descr=""/>
        <xdr:cNvPicPr/>
      </xdr:nvPicPr>
      <xdr:blipFill>
        <a:blip r:embed="rId1"/>
        <a:srcRect l="31771" t="24545" r="0" b="-24"/>
        <a:stretch/>
      </xdr:blipFill>
      <xdr:spPr>
        <a:xfrm>
          <a:off x="0" y="0"/>
          <a:ext cx="10091520" cy="1028880"/>
        </a:xfrm>
        <a:prstGeom prst="rect">
          <a:avLst/>
        </a:prstGeom>
        <a:noFill/>
        <a:ln w="0">
          <a:noFill/>
        </a:ln>
      </xdr:spPr>
    </xdr:pic>
    <xdr:clientData/>
  </xdr:twoCellAnchor>
  <xdr:twoCellAnchor editAs="oneCell">
    <xdr:from>
      <xdr:col>0</xdr:col>
      <xdr:colOff>362160</xdr:colOff>
      <xdr:row>1</xdr:row>
      <xdr:rowOff>9360</xdr:rowOff>
    </xdr:from>
    <xdr:to>
      <xdr:col>10</xdr:col>
      <xdr:colOff>30600</xdr:colOff>
      <xdr:row>4</xdr:row>
      <xdr:rowOff>9360</xdr:rowOff>
    </xdr:to>
    <xdr:sp>
      <xdr:nvSpPr>
        <xdr:cNvPr id="123" name="Text 2"/>
        <xdr:cNvSpPr/>
      </xdr:nvSpPr>
      <xdr:spPr>
        <a:xfrm>
          <a:off x="362160" y="171360"/>
          <a:ext cx="6107400" cy="7048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Government Affairs Headcount Org Chart.</a:t>
          </a:r>
          <a:endParaRPr b="0" lang="en-US" sz="1800" strike="noStrike" u="none">
            <a:effectLst/>
            <a:uFillTx/>
            <a:latin typeface="Times New Roman"/>
          </a:endParaRPr>
        </a:p>
        <a:p>
          <a:r>
            <a:rPr b="1" lang="en-US" sz="1800" strike="noStrike" u="none">
              <a:effectLst/>
              <a:uFillTx/>
              <a:latin typeface="Times New Roman"/>
            </a:rPr>
            <a:t>As at September 30 </a:t>
          </a:r>
          <a:endParaRPr b="0" lang="en-US" sz="1800" strike="noStrike" u="none">
            <a:effectLst/>
            <a:uFillTx/>
            <a:latin typeface="Times New Roman"/>
          </a:endParaRPr>
        </a:p>
        <a:p>
          <a:endParaRPr b="0" lang="en-US" sz="1600" strike="noStrike" u="none">
            <a:effectLst/>
            <a:uFillTx/>
            <a:latin typeface="Times New Roman"/>
          </a:endParaRPr>
        </a:p>
        <a:p>
          <a:endParaRPr b="0" lang="en-US" sz="1600" strike="noStrike" u="none">
            <a:effectLst/>
            <a:uFillTx/>
            <a:latin typeface="Times New Roman"/>
          </a:endParaRPr>
        </a:p>
      </xdr:txBody>
    </xdr:sp>
    <xdr:clientData/>
  </xdr:twoCellAnchor>
  <xdr:twoCellAnchor editAs="oneCell">
    <xdr:from>
      <xdr:col>11</xdr:col>
      <xdr:colOff>161280</xdr:colOff>
      <xdr:row>1</xdr:row>
      <xdr:rowOff>0</xdr:rowOff>
    </xdr:from>
    <xdr:to>
      <xdr:col>12</xdr:col>
      <xdr:colOff>20880</xdr:colOff>
      <xdr:row>3</xdr:row>
      <xdr:rowOff>66960</xdr:rowOff>
    </xdr:to>
    <xdr:pic>
      <xdr:nvPicPr>
        <xdr:cNvPr id="124" name="Picture 3" descr=""/>
        <xdr:cNvPicPr/>
      </xdr:nvPicPr>
      <xdr:blipFill>
        <a:blip r:embed="rId2"/>
        <a:stretch/>
      </xdr:blipFill>
      <xdr:spPr>
        <a:xfrm>
          <a:off x="7243920" y="162000"/>
          <a:ext cx="503640" cy="390600"/>
        </a:xfrm>
        <a:prstGeom prst="rect">
          <a:avLst/>
        </a:prstGeom>
        <a:noFill/>
        <a:ln w="0">
          <a:noFill/>
        </a:ln>
      </xdr:spPr>
    </xdr:pic>
    <xdr:clientData/>
  </xdr:twoCellAnchor>
  <xdr:twoCellAnchor editAs="oneCell">
    <xdr:from>
      <xdr:col>10</xdr:col>
      <xdr:colOff>321840</xdr:colOff>
      <xdr:row>13</xdr:row>
      <xdr:rowOff>152280</xdr:rowOff>
    </xdr:from>
    <xdr:to>
      <xdr:col>12</xdr:col>
      <xdr:colOff>564120</xdr:colOff>
      <xdr:row>18</xdr:row>
      <xdr:rowOff>28440</xdr:rowOff>
    </xdr:to>
    <xdr:sp>
      <xdr:nvSpPr>
        <xdr:cNvPr id="125" name="AutoShape 4"/>
        <xdr:cNvSpPr/>
      </xdr:nvSpPr>
      <xdr:spPr>
        <a:xfrm>
          <a:off x="6760800" y="2476440"/>
          <a:ext cx="1530000" cy="68580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4</xdr:col>
      <xdr:colOff>160920</xdr:colOff>
      <xdr:row>13</xdr:row>
      <xdr:rowOff>152280</xdr:rowOff>
    </xdr:from>
    <xdr:to>
      <xdr:col>6</xdr:col>
      <xdr:colOff>211680</xdr:colOff>
      <xdr:row>18</xdr:row>
      <xdr:rowOff>28440</xdr:rowOff>
    </xdr:to>
    <xdr:sp>
      <xdr:nvSpPr>
        <xdr:cNvPr id="126" name="AutoShape 5"/>
        <xdr:cNvSpPr/>
      </xdr:nvSpPr>
      <xdr:spPr>
        <a:xfrm>
          <a:off x="2736360" y="2476440"/>
          <a:ext cx="1338840" cy="68580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7</xdr:col>
      <xdr:colOff>321840</xdr:colOff>
      <xdr:row>7</xdr:row>
      <xdr:rowOff>56880</xdr:rowOff>
    </xdr:from>
    <xdr:to>
      <xdr:col>9</xdr:col>
      <xdr:colOff>322560</xdr:colOff>
      <xdr:row>11</xdr:row>
      <xdr:rowOff>152640</xdr:rowOff>
    </xdr:to>
    <xdr:sp>
      <xdr:nvSpPr>
        <xdr:cNvPr id="127" name="AutoShape 6"/>
        <xdr:cNvSpPr/>
      </xdr:nvSpPr>
      <xdr:spPr>
        <a:xfrm>
          <a:off x="4829040" y="1409400"/>
          <a:ext cx="1288440" cy="74340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6</xdr:col>
      <xdr:colOff>553320</xdr:colOff>
      <xdr:row>27</xdr:row>
      <xdr:rowOff>37800</xdr:rowOff>
    </xdr:from>
    <xdr:to>
      <xdr:col>8</xdr:col>
      <xdr:colOff>231840</xdr:colOff>
      <xdr:row>32</xdr:row>
      <xdr:rowOff>47520</xdr:rowOff>
    </xdr:to>
    <xdr:sp>
      <xdr:nvSpPr>
        <xdr:cNvPr id="128" name="AutoShape 7"/>
        <xdr:cNvSpPr/>
      </xdr:nvSpPr>
      <xdr:spPr>
        <a:xfrm>
          <a:off x="4416840" y="4628880"/>
          <a:ext cx="966240" cy="81936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Jan Haizmann</a:t>
          </a:r>
          <a:endParaRPr b="0" lang="en-US" sz="1000" strike="noStrike" u="none">
            <a:effectLst/>
            <a:uFillTx/>
            <a:latin typeface="Times New Roman"/>
          </a:endParaRPr>
        </a:p>
        <a:p>
          <a:r>
            <a:rPr b="0" lang="en-US" sz="1000" strike="noStrike" u="none">
              <a:solidFill>
                <a:srgbClr val="000000"/>
              </a:solidFill>
              <a:effectLst/>
              <a:uFillTx/>
              <a:latin typeface="Arial"/>
            </a:rPr>
            <a:t>Director (EBS)</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12</xdr:col>
      <xdr:colOff>171000</xdr:colOff>
      <xdr:row>28</xdr:row>
      <xdr:rowOff>9360</xdr:rowOff>
    </xdr:from>
    <xdr:to>
      <xdr:col>13</xdr:col>
      <xdr:colOff>543600</xdr:colOff>
      <xdr:row>33</xdr:row>
      <xdr:rowOff>47160</xdr:rowOff>
    </xdr:to>
    <xdr:sp>
      <xdr:nvSpPr>
        <xdr:cNvPr id="129" name="AutoShape 8"/>
        <xdr:cNvSpPr/>
      </xdr:nvSpPr>
      <xdr:spPr>
        <a:xfrm>
          <a:off x="7897680" y="4762440"/>
          <a:ext cx="1016640" cy="84744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Nailia Dindarova</a:t>
          </a:r>
          <a:endParaRPr b="0" lang="en-US" sz="1000" strike="noStrike" u="none">
            <a:effectLst/>
            <a:uFillTx/>
            <a:latin typeface="Times New Roman"/>
          </a:endParaRPr>
        </a:p>
        <a:p>
          <a:r>
            <a:rPr b="0" lang="en-US" sz="1000" strike="noStrike" u="none">
              <a:solidFill>
                <a:srgbClr val="000000"/>
              </a:solidFill>
              <a:effectLst/>
              <a:uFillTx/>
              <a:latin typeface="Arial"/>
            </a:rPr>
            <a:t>Co-Ordinator</a:t>
          </a:r>
          <a:endParaRPr b="0" lang="en-US" sz="1000" strike="noStrike" u="none">
            <a:effectLst/>
            <a:uFillTx/>
            <a:latin typeface="Times New Roman"/>
          </a:endParaRPr>
        </a:p>
        <a:p>
          <a:r>
            <a:rPr b="0" lang="en-US" sz="1000" strike="noStrike" u="none">
              <a:solidFill>
                <a:srgbClr val="000000"/>
              </a:solidFill>
              <a:effectLst/>
              <a:uFillTx/>
              <a:latin typeface="Arial"/>
            </a:rPr>
            <a:t>(Brussels)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301680</xdr:colOff>
      <xdr:row>28</xdr:row>
      <xdr:rowOff>9360</xdr:rowOff>
    </xdr:from>
    <xdr:to>
      <xdr:col>11</xdr:col>
      <xdr:colOff>624600</xdr:colOff>
      <xdr:row>31</xdr:row>
      <xdr:rowOff>133560</xdr:rowOff>
    </xdr:to>
    <xdr:sp>
      <xdr:nvSpPr>
        <xdr:cNvPr id="130" name="AutoShape 9"/>
        <xdr:cNvSpPr/>
      </xdr:nvSpPr>
      <xdr:spPr>
        <a:xfrm>
          <a:off x="6740640" y="4762440"/>
          <a:ext cx="966600" cy="60984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Teun van Biert</a:t>
          </a:r>
          <a:endParaRPr b="0" lang="en-US" sz="1000" strike="noStrike" u="none">
            <a:effectLst/>
            <a:uFillTx/>
            <a:latin typeface="Times New Roman"/>
          </a:endParaRPr>
        </a:p>
        <a:p>
          <a:r>
            <a:rPr b="0" lang="en-US" sz="1000" strike="noStrike" u="none">
              <a:solidFill>
                <a:srgbClr val="000000"/>
              </a:solidFill>
              <a:effectLst/>
              <a:uFillTx/>
              <a:latin typeface="Arial"/>
            </a:rPr>
            <a:t>Manager</a:t>
          </a:r>
          <a:endParaRPr b="0" lang="en-US" sz="1000" strike="noStrike" u="none">
            <a:effectLst/>
            <a:uFillTx/>
            <a:latin typeface="Times New Roman"/>
          </a:endParaRPr>
        </a:p>
        <a:p>
          <a:r>
            <a:rPr b="0" lang="en-US" sz="1000" strike="noStrike" u="none">
              <a:solidFill>
                <a:srgbClr val="000000"/>
              </a:solidFill>
              <a:effectLst/>
              <a:uFillTx/>
              <a:latin typeface="Arial"/>
            </a:rPr>
            <a:t>(Netherlands)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8</xdr:col>
      <xdr:colOff>482760</xdr:colOff>
      <xdr:row>28</xdr:row>
      <xdr:rowOff>9360</xdr:rowOff>
    </xdr:from>
    <xdr:to>
      <xdr:col>10</xdr:col>
      <xdr:colOff>241920</xdr:colOff>
      <xdr:row>32</xdr:row>
      <xdr:rowOff>162000</xdr:rowOff>
    </xdr:to>
    <xdr:sp>
      <xdr:nvSpPr>
        <xdr:cNvPr id="131" name="AutoShape 10"/>
        <xdr:cNvSpPr/>
      </xdr:nvSpPr>
      <xdr:spPr>
        <a:xfrm>
          <a:off x="5634000" y="4762440"/>
          <a:ext cx="1046880" cy="80028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Bruno Gaillard</a:t>
          </a:r>
          <a:endParaRPr b="0" lang="en-US" sz="1000" strike="noStrike" u="none">
            <a:effectLst/>
            <a:uFillTx/>
            <a:latin typeface="Times New Roman"/>
          </a:endParaRPr>
        </a:p>
        <a:p>
          <a:r>
            <a:rPr b="0" lang="en-US" sz="1000" strike="noStrike" u="none">
              <a:solidFill>
                <a:srgbClr val="000000"/>
              </a:solidFill>
              <a:effectLst/>
              <a:uFillTx/>
              <a:latin typeface="Arial"/>
            </a:rPr>
            <a:t>Regulatory</a:t>
          </a:r>
          <a:endParaRPr b="0" lang="en-US" sz="1000" strike="noStrike" u="none">
            <a:effectLst/>
            <a:uFillTx/>
            <a:latin typeface="Times New Roman"/>
          </a:endParaRPr>
        </a:p>
        <a:p>
          <a:r>
            <a:rPr b="0" lang="en-US" sz="1000" strike="noStrike" u="none">
              <a:solidFill>
                <a:srgbClr val="000000"/>
              </a:solidFill>
              <a:effectLst/>
              <a:uFillTx/>
              <a:latin typeface="Arial"/>
            </a:rPr>
            <a:t>Specialist</a:t>
          </a:r>
          <a:endParaRPr b="0" lang="en-US" sz="1000" strike="noStrike" u="none">
            <a:effectLst/>
            <a:uFillTx/>
            <a:latin typeface="Times New Roman"/>
          </a:endParaRPr>
        </a:p>
        <a:p>
          <a:r>
            <a:rPr b="0" lang="en-US" sz="1000" strike="noStrike" u="none">
              <a:solidFill>
                <a:srgbClr val="000000"/>
              </a:solidFill>
              <a:effectLst/>
              <a:uFillTx/>
              <a:latin typeface="Arial"/>
            </a:rPr>
            <a:t>France, Belgium</a:t>
          </a:r>
          <a:r>
            <a:rPr b="0" lang="en-US" sz="1200" strike="noStrike" u="none">
              <a:solidFill>
                <a:srgbClr val="000000"/>
              </a:solidFill>
              <a:effectLst/>
              <a:uFillTx/>
              <a:latin typeface="Arial"/>
            </a:rPr>
            <a:t> </a:t>
          </a:r>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8</xdr:col>
      <xdr:colOff>320760</xdr:colOff>
      <xdr:row>11</xdr:row>
      <xdr:rowOff>152280</xdr:rowOff>
    </xdr:from>
    <xdr:to>
      <xdr:col>11</xdr:col>
      <xdr:colOff>442800</xdr:colOff>
      <xdr:row>13</xdr:row>
      <xdr:rowOff>152280</xdr:rowOff>
    </xdr:to>
    <xdr:cxnSp>
      <xdr:nvCxnSpPr>
        <xdr:cNvPr id="132" name="AutoShape 11"/>
        <xdr:cNvCxnSpPr/>
      </xdr:nvCxnSpPr>
      <xdr:spPr>
        <a:xfrm flipH="1" rot="16200000">
          <a:off x="6336720" y="1287720"/>
          <a:ext cx="324360" cy="2053800"/>
        </a:xfrm>
        <a:prstGeom prst="bentConnector3">
          <a:avLst>
            <a:gd name="adj1" fmla="val 49666"/>
          </a:avLst>
        </a:prstGeom>
        <a:ln w="9360">
          <a:solidFill>
            <a:srgbClr val="000000"/>
          </a:solidFill>
          <a:miter/>
        </a:ln>
      </xdr:spPr>
    </xdr:cxnSp>
    <xdr:clientData/>
  </xdr:twoCellAnchor>
  <xdr:twoCellAnchor editAs="oneCell">
    <xdr:from>
      <xdr:col>5</xdr:col>
      <xdr:colOff>180360</xdr:colOff>
      <xdr:row>11</xdr:row>
      <xdr:rowOff>152280</xdr:rowOff>
    </xdr:from>
    <xdr:to>
      <xdr:col>8</xdr:col>
      <xdr:colOff>322200</xdr:colOff>
      <xdr:row>13</xdr:row>
      <xdr:rowOff>152280</xdr:rowOff>
    </xdr:to>
    <xdr:cxnSp>
      <xdr:nvCxnSpPr>
        <xdr:cNvPr id="133" name="AutoShape 12"/>
        <xdr:cNvCxnSpPr/>
      </xdr:nvCxnSpPr>
      <xdr:spPr>
        <a:xfrm rot="5400000">
          <a:off x="4274640" y="1277640"/>
          <a:ext cx="324360" cy="2073960"/>
        </a:xfrm>
        <a:prstGeom prst="bentConnector3">
          <a:avLst>
            <a:gd name="adj1" fmla="val 49666"/>
          </a:avLst>
        </a:prstGeom>
        <a:ln w="9360">
          <a:solidFill>
            <a:srgbClr val="000000"/>
          </a:solidFill>
          <a:miter/>
        </a:ln>
      </xdr:spPr>
    </xdr:cxnSp>
    <xdr:clientData/>
  </xdr:twoCellAnchor>
  <xdr:twoCellAnchor editAs="oneCell">
    <xdr:from>
      <xdr:col>9</xdr:col>
      <xdr:colOff>361440</xdr:colOff>
      <xdr:row>18</xdr:row>
      <xdr:rowOff>28080</xdr:rowOff>
    </xdr:from>
    <xdr:to>
      <xdr:col>11</xdr:col>
      <xdr:colOff>443160</xdr:colOff>
      <xdr:row>28</xdr:row>
      <xdr:rowOff>9360</xdr:rowOff>
    </xdr:to>
    <xdr:cxnSp>
      <xdr:nvCxnSpPr>
        <xdr:cNvPr id="134" name="AutoShape 13"/>
        <xdr:cNvCxnSpPr/>
      </xdr:nvCxnSpPr>
      <xdr:spPr>
        <a:xfrm rot="5400000">
          <a:off x="6040800" y="3277440"/>
          <a:ext cx="1600920" cy="1369800"/>
        </a:xfrm>
        <a:prstGeom prst="bentConnector3">
          <a:avLst>
            <a:gd name="adj1" fmla="val 50000"/>
          </a:avLst>
        </a:prstGeom>
        <a:ln w="9360">
          <a:solidFill>
            <a:srgbClr val="000000"/>
          </a:solidFill>
          <a:miter/>
        </a:ln>
      </xdr:spPr>
    </xdr:cxnSp>
    <xdr:clientData/>
  </xdr:twoCellAnchor>
  <xdr:twoCellAnchor editAs="oneCell">
    <xdr:from>
      <xdr:col>11</xdr:col>
      <xdr:colOff>140760</xdr:colOff>
      <xdr:row>18</xdr:row>
      <xdr:rowOff>28080</xdr:rowOff>
    </xdr:from>
    <xdr:to>
      <xdr:col>11</xdr:col>
      <xdr:colOff>443520</xdr:colOff>
      <xdr:row>28</xdr:row>
      <xdr:rowOff>9360</xdr:rowOff>
    </xdr:to>
    <xdr:cxnSp>
      <xdr:nvCxnSpPr>
        <xdr:cNvPr id="135" name="AutoShape 14"/>
        <xdr:cNvCxnSpPr/>
      </xdr:nvCxnSpPr>
      <xdr:spPr>
        <a:xfrm rot="5400000">
          <a:off x="6574320" y="3810960"/>
          <a:ext cx="1600920" cy="303120"/>
        </a:xfrm>
        <a:prstGeom prst="bentConnector3">
          <a:avLst>
            <a:gd name="adj1" fmla="val 50000"/>
          </a:avLst>
        </a:prstGeom>
        <a:ln w="9360">
          <a:solidFill>
            <a:srgbClr val="000000"/>
          </a:solidFill>
          <a:miter/>
        </a:ln>
      </xdr:spPr>
    </xdr:cxnSp>
    <xdr:clientData/>
  </xdr:twoCellAnchor>
  <xdr:twoCellAnchor editAs="oneCell">
    <xdr:from>
      <xdr:col>11</xdr:col>
      <xdr:colOff>441720</xdr:colOff>
      <xdr:row>18</xdr:row>
      <xdr:rowOff>28080</xdr:rowOff>
    </xdr:from>
    <xdr:to>
      <xdr:col>13</xdr:col>
      <xdr:colOff>39960</xdr:colOff>
      <xdr:row>28</xdr:row>
      <xdr:rowOff>9360</xdr:rowOff>
    </xdr:to>
    <xdr:cxnSp>
      <xdr:nvCxnSpPr>
        <xdr:cNvPr id="136" name="AutoShape 15"/>
        <xdr:cNvCxnSpPr/>
      </xdr:nvCxnSpPr>
      <xdr:spPr>
        <a:xfrm flipH="1" rot="16200000">
          <a:off x="7167240" y="3519000"/>
          <a:ext cx="1600920" cy="886680"/>
        </a:xfrm>
        <a:prstGeom prst="bentConnector3">
          <a:avLst>
            <a:gd name="adj1" fmla="val 50000"/>
          </a:avLst>
        </a:prstGeom>
        <a:ln w="9360">
          <a:solidFill>
            <a:srgbClr val="000000"/>
          </a:solidFill>
          <a:miter/>
        </a:ln>
      </xdr:spPr>
    </xdr:cxnSp>
    <xdr:clientData/>
  </xdr:twoCellAnchor>
  <xdr:twoCellAnchor editAs="oneCell">
    <xdr:from>
      <xdr:col>3</xdr:col>
      <xdr:colOff>241200</xdr:colOff>
      <xdr:row>18</xdr:row>
      <xdr:rowOff>104760</xdr:rowOff>
    </xdr:from>
    <xdr:to>
      <xdr:col>4</xdr:col>
      <xdr:colOff>564120</xdr:colOff>
      <xdr:row>22</xdr:row>
      <xdr:rowOff>66240</xdr:rowOff>
    </xdr:to>
    <xdr:sp>
      <xdr:nvSpPr>
        <xdr:cNvPr id="137" name="AutoShape 16"/>
        <xdr:cNvSpPr/>
      </xdr:nvSpPr>
      <xdr:spPr>
        <a:xfrm>
          <a:off x="2172960" y="3238560"/>
          <a:ext cx="966600" cy="60912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12</xdr:col>
      <xdr:colOff>160920</xdr:colOff>
      <xdr:row>18</xdr:row>
      <xdr:rowOff>104760</xdr:rowOff>
    </xdr:from>
    <xdr:to>
      <xdr:col>13</xdr:col>
      <xdr:colOff>483480</xdr:colOff>
      <xdr:row>22</xdr:row>
      <xdr:rowOff>66240</xdr:rowOff>
    </xdr:to>
    <xdr:sp>
      <xdr:nvSpPr>
        <xdr:cNvPr id="138" name="AutoShape 17"/>
        <xdr:cNvSpPr/>
      </xdr:nvSpPr>
      <xdr:spPr>
        <a:xfrm>
          <a:off x="7887600" y="3238560"/>
          <a:ext cx="966600" cy="609120"/>
        </a:xfrm>
        <a:prstGeom prst="flowChartAlternateProcess">
          <a:avLst/>
        </a:prstGeom>
        <a:solidFill>
          <a:srgbClr val="ffffff"/>
        </a:solidFill>
        <a:ln w="9360">
          <a:solidFill>
            <a:srgbClr val="000000"/>
          </a:solidFill>
          <a:miter/>
        </a:ln>
      </xdr:spPr>
      <xdr:style>
        <a:lnRef idx="0"/>
        <a:fillRef idx="0"/>
        <a:effectRef idx="0"/>
        <a:fontRef idx="minor"/>
      </xdr:style>
      <xdr:txBody>
        <a:bodyPr wrap="none" lIns="90000" rIns="90000" tIns="46800" bIns="46800" anchor="t">
          <a:noAutofit/>
        </a:bodyPr>
        <a:p>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6</xdr:col>
      <xdr:colOff>210960</xdr:colOff>
      <xdr:row>16</xdr:row>
      <xdr:rowOff>9720</xdr:rowOff>
    </xdr:from>
    <xdr:to>
      <xdr:col>7</xdr:col>
      <xdr:colOff>393480</xdr:colOff>
      <xdr:row>27</xdr:row>
      <xdr:rowOff>38160</xdr:rowOff>
    </xdr:to>
    <xdr:cxnSp>
      <xdr:nvCxnSpPr>
        <xdr:cNvPr id="139" name="AutoShape 18"/>
        <xdr:cNvCxnSpPr/>
      </xdr:nvCxnSpPr>
      <xdr:spPr>
        <a:xfrm>
          <a:off x="4074480" y="2819520"/>
          <a:ext cx="826560" cy="1810080"/>
        </a:xfrm>
        <a:prstGeom prst="bentConnector2">
          <a:avLst/>
        </a:prstGeom>
        <a:ln w="9360">
          <a:solidFill>
            <a:srgbClr val="000000"/>
          </a:solidFill>
          <a:prstDash val="lgDashDot"/>
          <a:miter/>
        </a:ln>
      </xdr:spPr>
    </xdr:cxnSp>
    <xdr:clientData/>
  </xdr:twoCellAnchor>
  <xdr:twoCellAnchor editAs="oneCell">
    <xdr:from>
      <xdr:col>8</xdr:col>
      <xdr:colOff>482760</xdr:colOff>
      <xdr:row>33</xdr:row>
      <xdr:rowOff>114480</xdr:rowOff>
    </xdr:from>
    <xdr:to>
      <xdr:col>10</xdr:col>
      <xdr:colOff>161640</xdr:colOff>
      <xdr:row>38</xdr:row>
      <xdr:rowOff>75600</xdr:rowOff>
    </xdr:to>
    <xdr:sp>
      <xdr:nvSpPr>
        <xdr:cNvPr id="140" name="AutoShape 21"/>
        <xdr:cNvSpPr/>
      </xdr:nvSpPr>
      <xdr:spPr>
        <a:xfrm>
          <a:off x="5634000" y="5677200"/>
          <a:ext cx="966600" cy="770760"/>
        </a:xfrm>
        <a:prstGeom prst="flowChartAlternateProcess">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Antoine</a:t>
          </a:r>
          <a:endParaRPr b="0" lang="en-US" sz="1000" strike="noStrike" u="none">
            <a:effectLst/>
            <a:uFillTx/>
            <a:latin typeface="Times New Roman"/>
          </a:endParaRPr>
        </a:p>
        <a:p>
          <a:r>
            <a:rPr b="0" lang="en-US" sz="1000" strike="noStrike" u="none">
              <a:solidFill>
                <a:srgbClr val="000000"/>
              </a:solidFill>
              <a:effectLst/>
              <a:uFillTx/>
              <a:latin typeface="Arial"/>
            </a:rPr>
            <a:t>Duvauchelle</a:t>
          </a:r>
          <a:endParaRPr b="0" lang="en-US" sz="1000" strike="noStrike" u="none">
            <a:effectLst/>
            <a:uFillTx/>
            <a:latin typeface="Times New Roman"/>
          </a:endParaRPr>
        </a:p>
        <a:p>
          <a:r>
            <a:rPr b="0" lang="en-US" sz="1000" strike="noStrike" u="none">
              <a:solidFill>
                <a:srgbClr val="000000"/>
              </a:solidFill>
              <a:effectLst/>
              <a:uFillTx/>
              <a:latin typeface="Arial"/>
            </a:rPr>
            <a:t>Research 0.5</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7</xdr:col>
      <xdr:colOff>160200</xdr:colOff>
      <xdr:row>16</xdr:row>
      <xdr:rowOff>9000</xdr:rowOff>
    </xdr:from>
    <xdr:to>
      <xdr:col>10</xdr:col>
      <xdr:colOff>322200</xdr:colOff>
      <xdr:row>16</xdr:row>
      <xdr:rowOff>9720</xdr:rowOff>
    </xdr:to>
    <xdr:cxnSp>
      <xdr:nvCxnSpPr>
        <xdr:cNvPr id="141" name="AutoShape 22"/>
        <xdr:cNvCxnSpPr/>
      </xdr:nvCxnSpPr>
      <xdr:spPr>
        <a:xfrm rot="10800000">
          <a:off x="4667400" y="2818800"/>
          <a:ext cx="2094120" cy="1080"/>
        </a:xfrm>
        <a:prstGeom prst="bentConnector2">
          <a:avLst/>
        </a:prstGeom>
        <a:ln w="9360">
          <a:solidFill>
            <a:srgbClr val="000000"/>
          </a:solidFill>
          <a:prstDash val="lgDashDot"/>
          <a:miter/>
        </a:ln>
      </xdr:spPr>
    </xdr:cxnSp>
    <xdr:clientData/>
  </xdr:twoCellAnchor>
  <xdr:twoCellAnchor editAs="oneCell">
    <xdr:from>
      <xdr:col>7</xdr:col>
      <xdr:colOff>301680</xdr:colOff>
      <xdr:row>8</xdr:row>
      <xdr:rowOff>9360</xdr:rowOff>
    </xdr:from>
    <xdr:to>
      <xdr:col>9</xdr:col>
      <xdr:colOff>121320</xdr:colOff>
      <xdr:row>12</xdr:row>
      <xdr:rowOff>136800</xdr:rowOff>
    </xdr:to>
    <xdr:sp>
      <xdr:nvSpPr>
        <xdr:cNvPr id="142" name="AutoShape 24"/>
        <xdr:cNvSpPr/>
      </xdr:nvSpPr>
      <xdr:spPr>
        <a:xfrm>
          <a:off x="4808880" y="1523880"/>
          <a:ext cx="1107360" cy="775080"/>
        </a:xfrm>
        <a:prstGeom prst="rect">
          <a:avLst/>
        </a:prstGeom>
        <a:noFill/>
        <a:ln w="0">
          <a:noFill/>
        </a:ln>
      </xdr:spPr>
      <xdr:style>
        <a:lnRef idx="0"/>
        <a:fillRef idx="0"/>
        <a:effectRef idx="0"/>
        <a:fontRef idx="minor"/>
      </xdr:style>
      <xdr:txBody>
        <a:bodyPr lIns="90000" rIns="90000" tIns="46800" bIns="46800" anchor="t">
          <a:spAutoFit/>
        </a:bodyPr>
        <a:p>
          <a:r>
            <a:rPr b="0" lang="en-US" sz="1200" strike="noStrike" u="none">
              <a:solidFill>
                <a:srgbClr val="000000"/>
              </a:solidFill>
              <a:effectLst/>
              <a:uFillTx/>
              <a:latin typeface="Arial"/>
            </a:rPr>
            <a:t>Eric Shaw</a:t>
          </a:r>
          <a:endParaRPr b="0" lang="en-US" sz="1200" strike="noStrike" u="none">
            <a:effectLst/>
            <a:uFillTx/>
            <a:latin typeface="Times New Roman"/>
          </a:endParaRPr>
        </a:p>
        <a:p>
          <a:r>
            <a:rPr b="0" lang="en-US" sz="1200" strike="noStrike" u="none">
              <a:solidFill>
                <a:srgbClr val="000000"/>
              </a:solidFill>
              <a:effectLst/>
              <a:uFillTx/>
              <a:latin typeface="Arial"/>
            </a:rPr>
            <a:t>&amp;</a:t>
          </a:r>
          <a:endParaRPr b="0" lang="en-US" sz="1200" strike="noStrike" u="none">
            <a:effectLst/>
            <a:uFillTx/>
            <a:latin typeface="Times New Roman"/>
          </a:endParaRPr>
        </a:p>
        <a:p>
          <a:r>
            <a:rPr b="0" lang="en-US" sz="1200" strike="noStrike" u="none">
              <a:solidFill>
                <a:srgbClr val="000000"/>
              </a:solidFill>
              <a:effectLst/>
              <a:uFillTx/>
              <a:latin typeface="Arial"/>
            </a:rPr>
            <a:t>Rick Shapiro</a:t>
          </a:r>
          <a:endParaRPr b="0" lang="en-US" sz="1200" strike="noStrike" u="none">
            <a:effectLst/>
            <a:uFillTx/>
            <a:latin typeface="Times New Roman"/>
          </a:endParaRPr>
        </a:p>
        <a:p>
          <a:endParaRPr b="0" lang="en-US" sz="1200" strike="noStrike" u="none">
            <a:effectLst/>
            <a:uFillTx/>
            <a:latin typeface="Times New Roman"/>
          </a:endParaRPr>
        </a:p>
      </xdr:txBody>
    </xdr:sp>
    <xdr:clientData/>
  </xdr:twoCellAnchor>
  <xdr:twoCellAnchor editAs="oneCell">
    <xdr:from>
      <xdr:col>4</xdr:col>
      <xdr:colOff>160920</xdr:colOff>
      <xdr:row>13</xdr:row>
      <xdr:rowOff>133560</xdr:rowOff>
    </xdr:from>
    <xdr:to>
      <xdr:col>6</xdr:col>
      <xdr:colOff>111240</xdr:colOff>
      <xdr:row>18</xdr:row>
      <xdr:rowOff>128880</xdr:rowOff>
    </xdr:to>
    <xdr:sp>
      <xdr:nvSpPr>
        <xdr:cNvPr id="143" name="AutoShape 25"/>
        <xdr:cNvSpPr/>
      </xdr:nvSpPr>
      <xdr:spPr>
        <a:xfrm>
          <a:off x="2736360" y="2457720"/>
          <a:ext cx="1238400" cy="804960"/>
        </a:xfrm>
        <a:prstGeom prst="rect">
          <a:avLst/>
        </a:prstGeom>
        <a:noFill/>
        <a:ln w="0">
          <a:noFill/>
        </a:ln>
      </xdr:spPr>
      <xdr:style>
        <a:lnRef idx="0"/>
        <a:fillRef idx="0"/>
        <a:effectRef idx="0"/>
        <a:fontRef idx="minor"/>
      </xdr:style>
      <xdr:txBody>
        <a:bodyPr lIns="90000" rIns="90000" tIns="46800" bIns="46800" anchor="t">
          <a:spAutoFit/>
        </a:bodyPr>
        <a:p>
          <a:r>
            <a:rPr b="0" lang="en-US" sz="1000" strike="noStrike" u="none">
              <a:solidFill>
                <a:srgbClr val="000000"/>
              </a:solidFill>
              <a:effectLst/>
              <a:uFillTx/>
              <a:latin typeface="Arial"/>
            </a:rPr>
            <a:t>Paul Hennemeyer</a:t>
          </a:r>
          <a:endParaRPr b="0" lang="en-US" sz="1000" strike="noStrike" u="none">
            <a:effectLst/>
            <a:uFillTx/>
            <a:latin typeface="Times New Roman"/>
          </a:endParaRPr>
        </a:p>
        <a:p>
          <a:r>
            <a:rPr b="0" lang="en-US" sz="1000" strike="noStrike" u="none">
              <a:solidFill>
                <a:srgbClr val="000000"/>
              </a:solidFill>
              <a:effectLst/>
              <a:uFillTx/>
              <a:latin typeface="Arial"/>
            </a:rPr>
            <a:t>Senior Director</a:t>
          </a:r>
          <a:endParaRPr b="0" lang="en-US" sz="1000" strike="noStrike" u="none">
            <a:effectLst/>
            <a:uFillTx/>
            <a:latin typeface="Times New Roman"/>
          </a:endParaRPr>
        </a:p>
        <a:p>
          <a:r>
            <a:rPr b="0" lang="en-US" sz="1000" strike="noStrike" u="none">
              <a:solidFill>
                <a:srgbClr val="000000"/>
              </a:solidFill>
              <a:effectLst/>
              <a:uFillTx/>
              <a:latin typeface="Arial"/>
            </a:rPr>
            <a:t>Germany, Austria</a:t>
          </a:r>
          <a:endParaRPr b="0" lang="en-US" sz="1000" strike="noStrike" u="none">
            <a:effectLst/>
            <a:uFillTx/>
            <a:latin typeface="Times New Roman"/>
          </a:endParaRPr>
        </a:p>
        <a:p>
          <a:r>
            <a:rPr b="0" lang="en-US" sz="1000" strike="noStrike" u="none">
              <a:solidFill>
                <a:srgbClr val="000000"/>
              </a:solidFill>
              <a:effectLst/>
              <a:uFillTx/>
              <a:latin typeface="Arial"/>
            </a:rPr>
            <a:t>Switzerland</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160920</xdr:colOff>
      <xdr:row>13</xdr:row>
      <xdr:rowOff>152280</xdr:rowOff>
    </xdr:from>
    <xdr:to>
      <xdr:col>13</xdr:col>
      <xdr:colOff>81000</xdr:colOff>
      <xdr:row>20</xdr:row>
      <xdr:rowOff>19080</xdr:rowOff>
    </xdr:to>
    <xdr:sp>
      <xdr:nvSpPr>
        <xdr:cNvPr id="144" name="AutoShape 26"/>
        <xdr:cNvSpPr/>
      </xdr:nvSpPr>
      <xdr:spPr>
        <a:xfrm>
          <a:off x="6599880" y="2476440"/>
          <a:ext cx="1851840" cy="1000080"/>
        </a:xfrm>
        <a:prstGeom prst="rect">
          <a:avLst/>
        </a:prstGeom>
        <a:noFill/>
        <a:ln w="0">
          <a:noFill/>
        </a:ln>
      </xdr:spPr>
      <xdr:style>
        <a:lnRef idx="0"/>
        <a:fillRef idx="0"/>
        <a:effectRef idx="0"/>
        <a:fontRef idx="minor"/>
      </xdr:style>
      <xdr:txBody>
        <a:bodyPr wrap="none" lIns="90000" rIns="90000" tIns="46800" bIns="46800" anchor="t">
          <a:noAutofit/>
        </a:bodyPr>
        <a:p>
          <a:r>
            <a:rPr b="0" lang="en-US" sz="1000" strike="noStrike" u="none">
              <a:solidFill>
                <a:srgbClr val="000000"/>
              </a:solidFill>
              <a:effectLst/>
              <a:uFillTx/>
              <a:latin typeface="Arial"/>
            </a:rPr>
            <a:t>    Peter Styles</a:t>
          </a:r>
          <a:endParaRPr b="0" lang="en-US" sz="1000" strike="noStrike" u="none">
            <a:effectLst/>
            <a:uFillTx/>
            <a:latin typeface="Times New Roman"/>
          </a:endParaRPr>
        </a:p>
        <a:p>
          <a:r>
            <a:rPr b="0" lang="en-US" sz="1000" strike="noStrike" u="none">
              <a:solidFill>
                <a:srgbClr val="000000"/>
              </a:solidFill>
              <a:effectLst/>
              <a:uFillTx/>
              <a:latin typeface="Arial"/>
            </a:rPr>
            <a:t>    Vice President</a:t>
          </a:r>
          <a:endParaRPr b="0" lang="en-US" sz="1000" strike="noStrike" u="none">
            <a:effectLst/>
            <a:uFillTx/>
            <a:latin typeface="Times New Roman"/>
          </a:endParaRPr>
        </a:p>
        <a:p>
          <a:r>
            <a:rPr b="0" lang="en-US" sz="1000" strike="noStrike" u="none">
              <a:solidFill>
                <a:srgbClr val="000000"/>
              </a:solidFill>
              <a:effectLst/>
              <a:uFillTx/>
              <a:latin typeface="Arial"/>
            </a:rPr>
            <a:t>    Enron Delegation to the </a:t>
          </a:r>
          <a:endParaRPr b="0" lang="en-US" sz="1000" strike="noStrike" u="none">
            <a:effectLst/>
            <a:uFillTx/>
            <a:latin typeface="Times New Roman"/>
          </a:endParaRPr>
        </a:p>
        <a:p>
          <a:r>
            <a:rPr b="0" lang="en-US" sz="1000" strike="noStrike" u="none">
              <a:solidFill>
                <a:srgbClr val="000000"/>
              </a:solidFill>
              <a:effectLst/>
              <a:uFillTx/>
              <a:latin typeface="Arial"/>
            </a:rPr>
            <a:t>    EU (Brussels), Beneflux</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12</xdr:col>
      <xdr:colOff>133560</xdr:colOff>
      <xdr:row>18</xdr:row>
      <xdr:rowOff>86040</xdr:rowOff>
    </xdr:from>
    <xdr:to>
      <xdr:col>13</xdr:col>
      <xdr:colOff>510840</xdr:colOff>
      <xdr:row>22</xdr:row>
      <xdr:rowOff>101160</xdr:rowOff>
    </xdr:to>
    <xdr:sp>
      <xdr:nvSpPr>
        <xdr:cNvPr id="145" name="AutoShape 27"/>
        <xdr:cNvSpPr/>
      </xdr:nvSpPr>
      <xdr:spPr>
        <a:xfrm>
          <a:off x="7860240" y="3219840"/>
          <a:ext cx="1021320" cy="662760"/>
        </a:xfrm>
        <a:prstGeom prst="rect">
          <a:avLst/>
        </a:prstGeom>
        <a:noFill/>
        <a:ln w="0">
          <a:noFill/>
        </a:ln>
      </xdr:spPr>
      <xdr:style>
        <a:lnRef idx="0"/>
        <a:fillRef idx="0"/>
        <a:effectRef idx="0"/>
        <a:fontRef idx="minor"/>
      </xdr:style>
      <xdr:txBody>
        <a:bodyPr wrap="none" lIns="90000" rIns="90000" tIns="46800" bIns="46800" anchor="t">
          <a:spAutoFit/>
        </a:bodyPr>
        <a:p>
          <a:r>
            <a:rPr b="0" lang="en-US" sz="1000" strike="noStrike" u="none">
              <a:solidFill>
                <a:srgbClr val="000000"/>
              </a:solidFill>
              <a:effectLst/>
              <a:uFillTx/>
              <a:latin typeface="Arial"/>
            </a:rPr>
            <a:t>Pamela Milano</a:t>
          </a:r>
          <a:endParaRPr b="0" lang="en-US" sz="1000" strike="noStrike" u="none">
            <a:effectLst/>
            <a:uFillTx/>
            <a:latin typeface="Times New Roman"/>
          </a:endParaRPr>
        </a:p>
        <a:p>
          <a:r>
            <a:rPr b="0" lang="en-US" sz="1000" strike="noStrike" u="none">
              <a:solidFill>
                <a:srgbClr val="000000"/>
              </a:solidFill>
              <a:effectLst/>
              <a:uFillTx/>
              <a:latin typeface="Arial"/>
            </a:rPr>
            <a:t>Assistant</a:t>
          </a:r>
          <a:endParaRPr b="0" lang="en-US" sz="1000" strike="noStrike" u="none">
            <a:effectLst/>
            <a:uFillTx/>
            <a:latin typeface="Times New Roman"/>
          </a:endParaRPr>
        </a:p>
        <a:p>
          <a:r>
            <a:rPr b="0" lang="en-US" sz="1000" strike="noStrike" u="none">
              <a:solidFill>
                <a:srgbClr val="000000"/>
              </a:solidFill>
              <a:effectLst/>
              <a:uFillTx/>
              <a:latin typeface="Arial"/>
            </a:rPr>
            <a:t>(Brussels)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3</xdr:col>
      <xdr:colOff>210240</xdr:colOff>
      <xdr:row>18</xdr:row>
      <xdr:rowOff>86040</xdr:rowOff>
    </xdr:from>
    <xdr:to>
      <xdr:col>4</xdr:col>
      <xdr:colOff>595080</xdr:colOff>
      <xdr:row>21</xdr:row>
      <xdr:rowOff>120960</xdr:rowOff>
    </xdr:to>
    <xdr:sp>
      <xdr:nvSpPr>
        <xdr:cNvPr id="146" name="AutoShape 28"/>
        <xdr:cNvSpPr/>
      </xdr:nvSpPr>
      <xdr:spPr>
        <a:xfrm>
          <a:off x="2142000" y="3219840"/>
          <a:ext cx="1028520" cy="520560"/>
        </a:xfrm>
        <a:prstGeom prst="rect">
          <a:avLst/>
        </a:prstGeom>
        <a:noFill/>
        <a:ln w="0">
          <a:noFill/>
        </a:ln>
      </xdr:spPr>
      <xdr:style>
        <a:lnRef idx="0"/>
        <a:fillRef idx="0"/>
        <a:effectRef idx="0"/>
        <a:fontRef idx="minor"/>
      </xdr:style>
      <xdr:txBody>
        <a:bodyPr wrap="none" lIns="90000" rIns="90000" tIns="46800" bIns="46800" anchor="t">
          <a:spAutoFit/>
        </a:bodyPr>
        <a:p>
          <a:r>
            <a:rPr b="0" lang="en-US" sz="1000" strike="noStrike" u="none">
              <a:solidFill>
                <a:srgbClr val="000000"/>
              </a:solidFill>
              <a:effectLst/>
              <a:uFillTx/>
              <a:latin typeface="Arial"/>
            </a:rPr>
            <a:t>Amber Keenan</a:t>
          </a:r>
          <a:endParaRPr b="0" lang="en-US" sz="1000" strike="noStrike" u="none">
            <a:effectLst/>
            <a:uFillTx/>
            <a:latin typeface="Times New Roman"/>
          </a:endParaRPr>
        </a:p>
        <a:p>
          <a:r>
            <a:rPr b="0" lang="en-US" sz="1000" strike="noStrike" u="none">
              <a:solidFill>
                <a:srgbClr val="000000"/>
              </a:solidFill>
              <a:effectLst/>
              <a:uFillTx/>
              <a:latin typeface="Arial"/>
            </a:rPr>
            <a:t>Assistant</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321840</xdr:colOff>
      <xdr:row>33</xdr:row>
      <xdr:rowOff>114480</xdr:rowOff>
    </xdr:from>
    <xdr:to>
      <xdr:col>12</xdr:col>
      <xdr:colOff>141480</xdr:colOff>
      <xdr:row>39</xdr:row>
      <xdr:rowOff>28440</xdr:rowOff>
    </xdr:to>
    <xdr:sp>
      <xdr:nvSpPr>
        <xdr:cNvPr id="147" name="AutoShape 29"/>
        <xdr:cNvSpPr/>
      </xdr:nvSpPr>
      <xdr:spPr>
        <a:xfrm>
          <a:off x="6760800" y="5677200"/>
          <a:ext cx="1107360" cy="88524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90000" rIns="90000" tIns="46800" bIns="46800" anchor="t">
          <a:noAutofit/>
        </a:bodyPr>
        <a:p>
          <a:r>
            <a:rPr b="0" lang="en-US" sz="1000" strike="noStrike" u="none">
              <a:solidFill>
                <a:srgbClr val="000000"/>
              </a:solidFill>
              <a:effectLst/>
              <a:uFillTx/>
              <a:latin typeface="Arial"/>
            </a:rPr>
            <a:t>Mabel Pigmans</a:t>
          </a:r>
          <a:endParaRPr b="0" lang="en-US" sz="1000" strike="noStrike" u="none">
            <a:effectLst/>
            <a:uFillTx/>
            <a:latin typeface="Times New Roman"/>
          </a:endParaRPr>
        </a:p>
        <a:p>
          <a:r>
            <a:rPr b="0" lang="en-US" sz="1000" strike="noStrike" u="none">
              <a:solidFill>
                <a:srgbClr val="000000"/>
              </a:solidFill>
              <a:effectLst/>
              <a:uFillTx/>
              <a:latin typeface="Arial"/>
            </a:rPr>
            <a:t>Research </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xdr:col>
      <xdr:colOff>321840</xdr:colOff>
      <xdr:row>33</xdr:row>
      <xdr:rowOff>114480</xdr:rowOff>
    </xdr:from>
    <xdr:to>
      <xdr:col>3</xdr:col>
      <xdr:colOff>50760</xdr:colOff>
      <xdr:row>35</xdr:row>
      <xdr:rowOff>140400</xdr:rowOff>
    </xdr:to>
    <xdr:sp>
      <xdr:nvSpPr>
        <xdr:cNvPr id="148" name="AutoShape 31"/>
        <xdr:cNvSpPr/>
      </xdr:nvSpPr>
      <xdr:spPr>
        <a:xfrm>
          <a:off x="965880" y="5677200"/>
          <a:ext cx="1016640" cy="349560"/>
        </a:xfrm>
        <a:prstGeom prst="rect">
          <a:avLst/>
        </a:prstGeom>
        <a:noFill/>
        <a:ln w="0">
          <a:noFill/>
        </a:ln>
      </xdr:spPr>
      <xdr:style>
        <a:lnRef idx="0"/>
        <a:fillRef idx="0"/>
        <a:effectRef idx="0"/>
        <a:fontRef idx="minor"/>
      </xdr:style>
      <xdr:txBody>
        <a:bodyPr lIns="90000" rIns="90000" tIns="46800" bIns="46800" anchor="t">
          <a:spAutoFit/>
        </a:bodyPr>
        <a:p>
          <a:r>
            <a:rPr b="0" lang="en-US" sz="800" strike="noStrike" u="none">
              <a:solidFill>
                <a:srgbClr val="ffffff"/>
              </a:solidFill>
              <a:effectLst/>
              <a:uFillTx/>
              <a:latin typeface="Arial"/>
            </a:rPr>
            <a:t>not </a:t>
          </a:r>
          <a:r>
            <a:rPr b="0" lang="en-US" sz="1000" strike="noStrike" u="none">
              <a:solidFill>
                <a:srgbClr val="ffffff"/>
              </a:solidFill>
              <a:effectLst/>
              <a:uFillTx/>
              <a:latin typeface="Arial"/>
            </a:rPr>
            <a:t>i</a:t>
          </a:r>
          <a:r>
            <a:rPr b="0" lang="en-US" sz="800" strike="noStrike" u="none">
              <a:solidFill>
                <a:srgbClr val="ffffff"/>
              </a:solidFill>
              <a:effectLst/>
              <a:uFillTx/>
              <a:latin typeface="Arial"/>
            </a:rPr>
            <a:t>n headcount</a:t>
          </a:r>
          <a:endParaRPr b="0" lang="en-US" sz="800" strike="noStrike" u="none">
            <a:effectLst/>
            <a:uFillTx/>
            <a:latin typeface="Times New Roman"/>
          </a:endParaRPr>
        </a:p>
        <a:p>
          <a:endParaRPr b="0" lang="en-US" sz="800" strike="noStrike" u="none">
            <a:effectLst/>
            <a:uFillTx/>
            <a:latin typeface="Times New Roman"/>
          </a:endParaRPr>
        </a:p>
      </xdr:txBody>
    </xdr:sp>
    <xdr:clientData/>
  </xdr:twoCellAnchor>
  <xdr:twoCellAnchor editAs="oneCell">
    <xdr:from>
      <xdr:col>9</xdr:col>
      <xdr:colOff>352080</xdr:colOff>
      <xdr:row>33</xdr:row>
      <xdr:rowOff>0</xdr:rowOff>
    </xdr:from>
    <xdr:to>
      <xdr:col>9</xdr:col>
      <xdr:colOff>352800</xdr:colOff>
      <xdr:row>33</xdr:row>
      <xdr:rowOff>114480</xdr:rowOff>
    </xdr:to>
    <xdr:sp>
      <xdr:nvSpPr>
        <xdr:cNvPr id="149" name="Line 32"/>
        <xdr:cNvSpPr/>
      </xdr:nvSpPr>
      <xdr:spPr>
        <a:xfrm>
          <a:off x="6147000" y="5562720"/>
          <a:ext cx="720" cy="11448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160920</xdr:colOff>
      <xdr:row>18</xdr:row>
      <xdr:rowOff>37440</xdr:rowOff>
    </xdr:from>
    <xdr:to>
      <xdr:col>5</xdr:col>
      <xdr:colOff>161640</xdr:colOff>
      <xdr:row>20</xdr:row>
      <xdr:rowOff>9360</xdr:rowOff>
    </xdr:to>
    <xdr:sp>
      <xdr:nvSpPr>
        <xdr:cNvPr id="150" name="Line 33"/>
        <xdr:cNvSpPr/>
      </xdr:nvSpPr>
      <xdr:spPr>
        <a:xfrm flipV="1">
          <a:off x="3380400" y="3171240"/>
          <a:ext cx="720" cy="295560"/>
        </a:xfrm>
        <a:prstGeom prst="line">
          <a:avLst/>
        </a:prstGeom>
        <a:ln w="9360">
          <a:solidFill>
            <a:srgbClr val="000000"/>
          </a:solidFill>
          <a:miter/>
        </a:ln>
      </xdr:spPr>
      <xdr:style>
        <a:lnRef idx="0"/>
        <a:fillRef idx="0"/>
        <a:effectRef idx="0"/>
        <a:fontRef idx="minor"/>
      </xdr:style>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30960</xdr:colOff>
      <xdr:row>0</xdr:row>
      <xdr:rowOff>9360</xdr:rowOff>
    </xdr:from>
    <xdr:to>
      <xdr:col>8</xdr:col>
      <xdr:colOff>231480</xdr:colOff>
      <xdr:row>5</xdr:row>
      <xdr:rowOff>105120</xdr:rowOff>
    </xdr:to>
    <xdr:pic>
      <xdr:nvPicPr>
        <xdr:cNvPr id="151" name="Picture 1" descr=""/>
        <xdr:cNvPicPr/>
      </xdr:nvPicPr>
      <xdr:blipFill>
        <a:blip r:embed="rId1"/>
        <a:srcRect l="31760" t="24425" r="0" b="-24"/>
        <a:stretch/>
      </xdr:blipFill>
      <xdr:spPr>
        <a:xfrm>
          <a:off x="30960" y="9360"/>
          <a:ext cx="11008800" cy="905400"/>
        </a:xfrm>
        <a:prstGeom prst="rect">
          <a:avLst/>
        </a:prstGeom>
        <a:noFill/>
        <a:ln w="0">
          <a:noFill/>
        </a:ln>
      </xdr:spPr>
    </xdr:pic>
    <xdr:clientData/>
  </xdr:twoCellAnchor>
  <xdr:twoCellAnchor editAs="oneCell">
    <xdr:from>
      <xdr:col>7</xdr:col>
      <xdr:colOff>79920</xdr:colOff>
      <xdr:row>1</xdr:row>
      <xdr:rowOff>75960</xdr:rowOff>
    </xdr:from>
    <xdr:to>
      <xdr:col>7</xdr:col>
      <xdr:colOff>695520</xdr:colOff>
      <xdr:row>4</xdr:row>
      <xdr:rowOff>75960</xdr:rowOff>
    </xdr:to>
    <xdr:pic>
      <xdr:nvPicPr>
        <xdr:cNvPr id="152" name="Picture 2" descr=""/>
        <xdr:cNvPicPr/>
      </xdr:nvPicPr>
      <xdr:blipFill>
        <a:blip r:embed="rId2"/>
        <a:stretch/>
      </xdr:blipFill>
      <xdr:spPr>
        <a:xfrm>
          <a:off x="9862200" y="237960"/>
          <a:ext cx="615600" cy="485640"/>
        </a:xfrm>
        <a:prstGeom prst="rect">
          <a:avLst/>
        </a:prstGeom>
        <a:noFill/>
        <a:ln w="0">
          <a:noFill/>
        </a:ln>
      </xdr:spPr>
    </xdr:pic>
    <xdr:clientData/>
  </xdr:twoCellAnchor>
  <xdr:twoCellAnchor editAs="oneCell">
    <xdr:from>
      <xdr:col>0</xdr:col>
      <xdr:colOff>271800</xdr:colOff>
      <xdr:row>1</xdr:row>
      <xdr:rowOff>123840</xdr:rowOff>
    </xdr:from>
    <xdr:to>
      <xdr:col>1</xdr:col>
      <xdr:colOff>202320</xdr:colOff>
      <xdr:row>3</xdr:row>
      <xdr:rowOff>142920</xdr:rowOff>
    </xdr:to>
    <xdr:sp>
      <xdr:nvSpPr>
        <xdr:cNvPr id="153" name="Text 6"/>
        <xdr:cNvSpPr/>
      </xdr:nvSpPr>
      <xdr:spPr>
        <a:xfrm>
          <a:off x="271800" y="285840"/>
          <a:ext cx="2799360" cy="34272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Allocations</a:t>
          </a:r>
          <a:endParaRPr b="0" lang="en-US" sz="1800" strike="noStrike" u="none">
            <a:effectLst/>
            <a:uFillTx/>
            <a:latin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312480</xdr:colOff>
      <xdr:row>1</xdr:row>
      <xdr:rowOff>9720</xdr:rowOff>
    </xdr:from>
    <xdr:to>
      <xdr:col>8</xdr:col>
      <xdr:colOff>231480</xdr:colOff>
      <xdr:row>6</xdr:row>
      <xdr:rowOff>105120</xdr:rowOff>
    </xdr:to>
    <xdr:pic>
      <xdr:nvPicPr>
        <xdr:cNvPr id="154" name="Picture 1" descr=""/>
        <xdr:cNvPicPr/>
      </xdr:nvPicPr>
      <xdr:blipFill>
        <a:blip r:embed="rId1"/>
        <a:srcRect l="31760" t="24425" r="0" b="-24"/>
        <a:stretch/>
      </xdr:blipFill>
      <xdr:spPr>
        <a:xfrm>
          <a:off x="956520" y="181080"/>
          <a:ext cx="5370480" cy="905040"/>
        </a:xfrm>
        <a:prstGeom prst="rect">
          <a:avLst/>
        </a:prstGeom>
        <a:noFill/>
        <a:ln w="0">
          <a:noFill/>
        </a:ln>
      </xdr:spPr>
    </xdr:pic>
    <xdr:clientData/>
  </xdr:twoCellAnchor>
  <xdr:twoCellAnchor editAs="oneCell">
    <xdr:from>
      <xdr:col>7</xdr:col>
      <xdr:colOff>80640</xdr:colOff>
      <xdr:row>2</xdr:row>
      <xdr:rowOff>75960</xdr:rowOff>
    </xdr:from>
    <xdr:to>
      <xdr:col>8</xdr:col>
      <xdr:colOff>291600</xdr:colOff>
      <xdr:row>5</xdr:row>
      <xdr:rowOff>66600</xdr:rowOff>
    </xdr:to>
    <xdr:pic>
      <xdr:nvPicPr>
        <xdr:cNvPr id="155" name="Picture 2" descr=""/>
        <xdr:cNvPicPr/>
      </xdr:nvPicPr>
      <xdr:blipFill>
        <a:blip r:embed="rId2"/>
        <a:stretch/>
      </xdr:blipFill>
      <xdr:spPr>
        <a:xfrm>
          <a:off x="5774040" y="409320"/>
          <a:ext cx="613080" cy="476280"/>
        </a:xfrm>
        <a:prstGeom prst="rect">
          <a:avLst/>
        </a:prstGeom>
        <a:noFill/>
        <a:ln w="0">
          <a:noFill/>
        </a:ln>
      </xdr:spPr>
    </xdr:pic>
    <xdr:clientData/>
  </xdr:twoCellAnchor>
  <xdr:twoCellAnchor editAs="oneCell">
    <xdr:from>
      <xdr:col>1</xdr:col>
      <xdr:colOff>974880</xdr:colOff>
      <xdr:row>2</xdr:row>
      <xdr:rowOff>123840</xdr:rowOff>
    </xdr:from>
    <xdr:to>
      <xdr:col>3</xdr:col>
      <xdr:colOff>50400</xdr:colOff>
      <xdr:row>4</xdr:row>
      <xdr:rowOff>142920</xdr:rowOff>
    </xdr:to>
    <xdr:sp>
      <xdr:nvSpPr>
        <xdr:cNvPr id="156" name="Text 3"/>
        <xdr:cNvSpPr/>
      </xdr:nvSpPr>
      <xdr:spPr>
        <a:xfrm>
          <a:off x="1618920" y="457200"/>
          <a:ext cx="2396520" cy="3430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Time Summary 2002</a:t>
          </a:r>
          <a:endParaRPr b="0" lang="en-US" sz="1800" strike="noStrike" u="none">
            <a:effectLst/>
            <a:uFillTx/>
            <a:latin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70560</xdr:colOff>
      <xdr:row>0</xdr:row>
      <xdr:rowOff>75960</xdr:rowOff>
    </xdr:from>
    <xdr:to>
      <xdr:col>8</xdr:col>
      <xdr:colOff>271800</xdr:colOff>
      <xdr:row>7</xdr:row>
      <xdr:rowOff>28440</xdr:rowOff>
    </xdr:to>
    <xdr:pic>
      <xdr:nvPicPr>
        <xdr:cNvPr id="157" name="Picture 1" descr=""/>
        <xdr:cNvPicPr/>
      </xdr:nvPicPr>
      <xdr:blipFill>
        <a:blip r:embed="rId1"/>
        <a:srcRect l="31760" t="24425" r="0" b="-24"/>
        <a:stretch/>
      </xdr:blipFill>
      <xdr:spPr>
        <a:xfrm>
          <a:off x="70560" y="75960"/>
          <a:ext cx="13939560" cy="1086120"/>
        </a:xfrm>
        <a:prstGeom prst="rect">
          <a:avLst/>
        </a:prstGeom>
        <a:noFill/>
        <a:ln w="0">
          <a:noFill/>
        </a:ln>
      </xdr:spPr>
    </xdr:pic>
    <xdr:clientData/>
  </xdr:twoCellAnchor>
  <xdr:twoCellAnchor editAs="oneCell">
    <xdr:from>
      <xdr:col>6</xdr:col>
      <xdr:colOff>551880</xdr:colOff>
      <xdr:row>1</xdr:row>
      <xdr:rowOff>86040</xdr:rowOff>
    </xdr:from>
    <xdr:to>
      <xdr:col>6</xdr:col>
      <xdr:colOff>1172520</xdr:colOff>
      <xdr:row>4</xdr:row>
      <xdr:rowOff>86040</xdr:rowOff>
    </xdr:to>
    <xdr:pic>
      <xdr:nvPicPr>
        <xdr:cNvPr id="158" name="Picture 2" descr=""/>
        <xdr:cNvPicPr/>
      </xdr:nvPicPr>
      <xdr:blipFill>
        <a:blip r:embed="rId2"/>
        <a:stretch/>
      </xdr:blipFill>
      <xdr:spPr>
        <a:xfrm>
          <a:off x="9569520" y="248040"/>
          <a:ext cx="620640" cy="485640"/>
        </a:xfrm>
        <a:prstGeom prst="rect">
          <a:avLst/>
        </a:prstGeom>
        <a:noFill/>
        <a:ln w="0">
          <a:noFill/>
        </a:ln>
      </xdr:spPr>
    </xdr:pic>
    <xdr:clientData/>
  </xdr:twoCellAnchor>
  <xdr:twoCellAnchor editAs="oneCell">
    <xdr:from>
      <xdr:col>0</xdr:col>
      <xdr:colOff>271080</xdr:colOff>
      <xdr:row>1</xdr:row>
      <xdr:rowOff>123840</xdr:rowOff>
    </xdr:from>
    <xdr:to>
      <xdr:col>2</xdr:col>
      <xdr:colOff>564840</xdr:colOff>
      <xdr:row>3</xdr:row>
      <xdr:rowOff>142920</xdr:rowOff>
    </xdr:to>
    <xdr:sp>
      <xdr:nvSpPr>
        <xdr:cNvPr id="159" name="Text 3"/>
        <xdr:cNvSpPr/>
      </xdr:nvSpPr>
      <xdr:spPr>
        <a:xfrm>
          <a:off x="271080" y="285840"/>
          <a:ext cx="4259880" cy="34272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Corporate Allocations</a:t>
          </a:r>
          <a:endParaRPr b="0" lang="en-US" sz="1800" strike="noStrike" u="none">
            <a:effectLst/>
            <a:uFillTx/>
            <a:latin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40320</xdr:colOff>
      <xdr:row>0</xdr:row>
      <xdr:rowOff>75960</xdr:rowOff>
    </xdr:from>
    <xdr:to>
      <xdr:col>13</xdr:col>
      <xdr:colOff>574200</xdr:colOff>
      <xdr:row>6</xdr:row>
      <xdr:rowOff>9360</xdr:rowOff>
    </xdr:to>
    <xdr:pic>
      <xdr:nvPicPr>
        <xdr:cNvPr id="160" name="Picture 4" descr=""/>
        <xdr:cNvPicPr/>
      </xdr:nvPicPr>
      <xdr:blipFill>
        <a:blip r:embed="rId1"/>
        <a:srcRect l="31760" t="24425" r="0" b="-24"/>
        <a:stretch/>
      </xdr:blipFill>
      <xdr:spPr>
        <a:xfrm>
          <a:off x="40320" y="75960"/>
          <a:ext cx="14138280" cy="905040"/>
        </a:xfrm>
        <a:prstGeom prst="rect">
          <a:avLst/>
        </a:prstGeom>
        <a:noFill/>
        <a:ln w="0">
          <a:noFill/>
        </a:ln>
      </xdr:spPr>
    </xdr:pic>
    <xdr:clientData/>
  </xdr:twoCellAnchor>
  <xdr:twoCellAnchor editAs="oneCell">
    <xdr:from>
      <xdr:col>7</xdr:col>
      <xdr:colOff>1338480</xdr:colOff>
      <xdr:row>1</xdr:row>
      <xdr:rowOff>123840</xdr:rowOff>
    </xdr:from>
    <xdr:to>
      <xdr:col>8</xdr:col>
      <xdr:colOff>504000</xdr:colOff>
      <xdr:row>4</xdr:row>
      <xdr:rowOff>124200</xdr:rowOff>
    </xdr:to>
    <xdr:pic>
      <xdr:nvPicPr>
        <xdr:cNvPr id="161" name="Picture 2" descr=""/>
        <xdr:cNvPicPr/>
      </xdr:nvPicPr>
      <xdr:blipFill>
        <a:blip r:embed="rId2"/>
        <a:stretch/>
      </xdr:blipFill>
      <xdr:spPr>
        <a:xfrm>
          <a:off x="10173960" y="285840"/>
          <a:ext cx="614520" cy="486000"/>
        </a:xfrm>
        <a:prstGeom prst="rect">
          <a:avLst/>
        </a:prstGeom>
        <a:noFill/>
        <a:ln w="0">
          <a:noFill/>
        </a:ln>
      </xdr:spPr>
    </xdr:pic>
    <xdr:clientData/>
  </xdr:twoCellAnchor>
  <xdr:twoCellAnchor editAs="oneCell">
    <xdr:from>
      <xdr:col>0</xdr:col>
      <xdr:colOff>271440</xdr:colOff>
      <xdr:row>1</xdr:row>
      <xdr:rowOff>123840</xdr:rowOff>
    </xdr:from>
    <xdr:to>
      <xdr:col>2</xdr:col>
      <xdr:colOff>866160</xdr:colOff>
      <xdr:row>3</xdr:row>
      <xdr:rowOff>142920</xdr:rowOff>
    </xdr:to>
    <xdr:sp>
      <xdr:nvSpPr>
        <xdr:cNvPr id="162" name="Text 3"/>
        <xdr:cNvSpPr/>
      </xdr:nvSpPr>
      <xdr:spPr>
        <a:xfrm>
          <a:off x="271440" y="285840"/>
          <a:ext cx="2063520" cy="34272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RUN RATE ANALYSIS 2002 VS 2001</a:t>
          </a:r>
          <a:endParaRPr b="0" lang="en-US" sz="1800" strike="noStrike" u="none">
            <a:effectLst/>
            <a:uFillTx/>
            <a:latin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70560</xdr:colOff>
      <xdr:row>0</xdr:row>
      <xdr:rowOff>28440</xdr:rowOff>
    </xdr:from>
    <xdr:to>
      <xdr:col>15</xdr:col>
      <xdr:colOff>604440</xdr:colOff>
      <xdr:row>5</xdr:row>
      <xdr:rowOff>123840</xdr:rowOff>
    </xdr:to>
    <xdr:pic>
      <xdr:nvPicPr>
        <xdr:cNvPr id="163" name="Picture 1" descr=""/>
        <xdr:cNvPicPr/>
      </xdr:nvPicPr>
      <xdr:blipFill>
        <a:blip r:embed="rId1"/>
        <a:srcRect l="31760" t="24425" r="0" b="-24"/>
        <a:stretch/>
      </xdr:blipFill>
      <xdr:spPr>
        <a:xfrm>
          <a:off x="70560" y="28440"/>
          <a:ext cx="10524240" cy="905040"/>
        </a:xfrm>
        <a:prstGeom prst="rect">
          <a:avLst/>
        </a:prstGeom>
        <a:noFill/>
        <a:ln w="0">
          <a:noFill/>
        </a:ln>
      </xdr:spPr>
    </xdr:pic>
    <xdr:clientData/>
  </xdr:twoCellAnchor>
  <xdr:twoCellAnchor editAs="oneCell">
    <xdr:from>
      <xdr:col>11</xdr:col>
      <xdr:colOff>311760</xdr:colOff>
      <xdr:row>1</xdr:row>
      <xdr:rowOff>28440</xdr:rowOff>
    </xdr:from>
    <xdr:to>
      <xdr:col>12</xdr:col>
      <xdr:colOff>312480</xdr:colOff>
      <xdr:row>4</xdr:row>
      <xdr:rowOff>19080</xdr:rowOff>
    </xdr:to>
    <xdr:pic>
      <xdr:nvPicPr>
        <xdr:cNvPr id="164" name="Picture 3" descr=""/>
        <xdr:cNvPicPr/>
      </xdr:nvPicPr>
      <xdr:blipFill>
        <a:blip r:embed="rId2"/>
        <a:stretch/>
      </xdr:blipFill>
      <xdr:spPr>
        <a:xfrm>
          <a:off x="7726680" y="190440"/>
          <a:ext cx="644760" cy="476280"/>
        </a:xfrm>
        <a:prstGeom prst="rect">
          <a:avLst/>
        </a:prstGeom>
        <a:noFill/>
        <a:ln w="0">
          <a:noFill/>
        </a:ln>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39960</xdr:colOff>
      <xdr:row>0</xdr:row>
      <xdr:rowOff>47520</xdr:rowOff>
    </xdr:from>
    <xdr:to>
      <xdr:col>11</xdr:col>
      <xdr:colOff>422640</xdr:colOff>
      <xdr:row>3</xdr:row>
      <xdr:rowOff>66240</xdr:rowOff>
    </xdr:to>
    <xdr:pic>
      <xdr:nvPicPr>
        <xdr:cNvPr id="165" name="Picture 1" descr=""/>
        <xdr:cNvPicPr/>
      </xdr:nvPicPr>
      <xdr:blipFill>
        <a:blip r:embed="rId1"/>
        <a:srcRect l="31760" t="24425" r="0" b="-24"/>
        <a:stretch/>
      </xdr:blipFill>
      <xdr:spPr>
        <a:xfrm>
          <a:off x="39960" y="47520"/>
          <a:ext cx="13414320" cy="885600"/>
        </a:xfrm>
        <a:prstGeom prst="rect">
          <a:avLst/>
        </a:prstGeom>
        <a:noFill/>
        <a:ln w="0">
          <a:noFill/>
        </a:ln>
      </xdr:spPr>
    </xdr:pic>
    <xdr:clientData/>
  </xdr:twoCellAnchor>
  <xdr:twoCellAnchor editAs="oneCell">
    <xdr:from>
      <xdr:col>1</xdr:col>
      <xdr:colOff>30960</xdr:colOff>
      <xdr:row>0</xdr:row>
      <xdr:rowOff>152640</xdr:rowOff>
    </xdr:from>
    <xdr:to>
      <xdr:col>10</xdr:col>
      <xdr:colOff>550440</xdr:colOff>
      <xdr:row>1</xdr:row>
      <xdr:rowOff>200160</xdr:rowOff>
    </xdr:to>
    <xdr:sp>
      <xdr:nvSpPr>
        <xdr:cNvPr id="166" name="Text 2"/>
        <xdr:cNvSpPr/>
      </xdr:nvSpPr>
      <xdr:spPr>
        <a:xfrm>
          <a:off x="372600" y="152640"/>
          <a:ext cx="8084880" cy="2854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2002 Expense Analysis </a:t>
          </a:r>
          <a:endParaRPr b="0" lang="en-US" sz="1800" strike="noStrike" u="none">
            <a:effectLst/>
            <a:uFillTx/>
            <a:latin typeface="Times New Roman"/>
          </a:endParaRPr>
        </a:p>
      </xdr:txBody>
    </xdr:sp>
    <xdr:clientData/>
  </xdr:twoCellAnchor>
  <xdr:twoCellAnchor editAs="oneCell">
    <xdr:from>
      <xdr:col>10</xdr:col>
      <xdr:colOff>2377080</xdr:colOff>
      <xdr:row>0</xdr:row>
      <xdr:rowOff>228960</xdr:rowOff>
    </xdr:from>
    <xdr:to>
      <xdr:col>10</xdr:col>
      <xdr:colOff>2952720</xdr:colOff>
      <xdr:row>2</xdr:row>
      <xdr:rowOff>75960</xdr:rowOff>
    </xdr:to>
    <xdr:pic>
      <xdr:nvPicPr>
        <xdr:cNvPr id="167" name="Picture 3" descr=""/>
        <xdr:cNvPicPr/>
      </xdr:nvPicPr>
      <xdr:blipFill>
        <a:blip r:embed="rId2"/>
        <a:stretch/>
      </xdr:blipFill>
      <xdr:spPr>
        <a:xfrm>
          <a:off x="10284120" y="228960"/>
          <a:ext cx="575640" cy="3996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50400</xdr:colOff>
      <xdr:row>0</xdr:row>
      <xdr:rowOff>75960</xdr:rowOff>
    </xdr:from>
    <xdr:to>
      <xdr:col>14</xdr:col>
      <xdr:colOff>634320</xdr:colOff>
      <xdr:row>6</xdr:row>
      <xdr:rowOff>18720</xdr:rowOff>
    </xdr:to>
    <xdr:pic>
      <xdr:nvPicPr>
        <xdr:cNvPr id="5" name="Picture 6" descr=""/>
        <xdr:cNvPicPr/>
      </xdr:nvPicPr>
      <xdr:blipFill>
        <a:blip r:embed="rId1"/>
        <a:srcRect l="31760" t="24425" r="0" b="-24"/>
        <a:stretch/>
      </xdr:blipFill>
      <xdr:spPr>
        <a:xfrm>
          <a:off x="50400" y="75960"/>
          <a:ext cx="9940680" cy="914400"/>
        </a:xfrm>
        <a:prstGeom prst="rect">
          <a:avLst/>
        </a:prstGeom>
        <a:noFill/>
        <a:ln w="0">
          <a:noFill/>
        </a:ln>
      </xdr:spPr>
    </xdr:pic>
    <xdr:clientData/>
  </xdr:twoCellAnchor>
  <xdr:twoCellAnchor editAs="oneCell">
    <xdr:from>
      <xdr:col>0</xdr:col>
      <xdr:colOff>342000</xdr:colOff>
      <xdr:row>0</xdr:row>
      <xdr:rowOff>66240</xdr:rowOff>
    </xdr:from>
    <xdr:to>
      <xdr:col>3</xdr:col>
      <xdr:colOff>30960</xdr:colOff>
      <xdr:row>3</xdr:row>
      <xdr:rowOff>66600</xdr:rowOff>
    </xdr:to>
    <xdr:sp>
      <xdr:nvSpPr>
        <xdr:cNvPr id="6" name="Text 4"/>
        <xdr:cNvSpPr/>
      </xdr:nvSpPr>
      <xdr:spPr>
        <a:xfrm>
          <a:off x="342000" y="66240"/>
          <a:ext cx="1962720" cy="486000"/>
        </a:xfrm>
        <a:prstGeom prst="rect">
          <a:avLst/>
        </a:prstGeom>
        <a:noFill/>
        <a:ln w="0">
          <a:noFill/>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r>
            <a:rPr b="1" lang="en-US" sz="1800" strike="noStrike" u="none">
              <a:effectLst/>
              <a:uFillTx/>
              <a:latin typeface="Times New Roman"/>
            </a:rPr>
            <a:t>Index</a:t>
          </a:r>
          <a:endParaRPr b="0" lang="en-US" sz="1800" strike="noStrike" u="none">
            <a:effectLst/>
            <a:uFillTx/>
            <a:latin typeface="Times New Roman"/>
          </a:endParaRPr>
        </a:p>
      </xdr:txBody>
    </xdr:sp>
    <xdr:clientData/>
  </xdr:twoCellAnchor>
  <xdr:twoCellAnchor editAs="oneCell">
    <xdr:from>
      <xdr:col>11</xdr:col>
      <xdr:colOff>392400</xdr:colOff>
      <xdr:row>1</xdr:row>
      <xdr:rowOff>123840</xdr:rowOff>
    </xdr:from>
    <xdr:to>
      <xdr:col>12</xdr:col>
      <xdr:colOff>252000</xdr:colOff>
      <xdr:row>4</xdr:row>
      <xdr:rowOff>28440</xdr:rowOff>
    </xdr:to>
    <xdr:pic>
      <xdr:nvPicPr>
        <xdr:cNvPr id="7" name="Picture 5" descr=""/>
        <xdr:cNvPicPr/>
      </xdr:nvPicPr>
      <xdr:blipFill>
        <a:blip r:embed="rId2"/>
        <a:stretch/>
      </xdr:blipFill>
      <xdr:spPr>
        <a:xfrm>
          <a:off x="7817400" y="285840"/>
          <a:ext cx="503640" cy="390240"/>
        </a:xfrm>
        <a:prstGeom prst="rect">
          <a:avLst/>
        </a:prstGeom>
        <a:noFill/>
        <a:ln w="0">
          <a:noFill/>
        </a:ln>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50040</xdr:colOff>
      <xdr:row>0</xdr:row>
      <xdr:rowOff>38160</xdr:rowOff>
    </xdr:from>
    <xdr:to>
      <xdr:col>11</xdr:col>
      <xdr:colOff>412920</xdr:colOff>
      <xdr:row>3</xdr:row>
      <xdr:rowOff>66600</xdr:rowOff>
    </xdr:to>
    <xdr:pic>
      <xdr:nvPicPr>
        <xdr:cNvPr id="168" name="Picture 1" descr=""/>
        <xdr:cNvPicPr/>
      </xdr:nvPicPr>
      <xdr:blipFill>
        <a:blip r:embed="rId1"/>
        <a:srcRect l="31760" t="24425" r="0" b="-24"/>
        <a:stretch/>
      </xdr:blipFill>
      <xdr:spPr>
        <a:xfrm>
          <a:off x="50040" y="38160"/>
          <a:ext cx="12569400" cy="895320"/>
        </a:xfrm>
        <a:prstGeom prst="rect">
          <a:avLst/>
        </a:prstGeom>
        <a:noFill/>
        <a:ln w="0">
          <a:noFill/>
        </a:ln>
      </xdr:spPr>
    </xdr:pic>
    <xdr:clientData/>
  </xdr:twoCellAnchor>
  <xdr:twoCellAnchor editAs="oneCell">
    <xdr:from>
      <xdr:col>1</xdr:col>
      <xdr:colOff>30600</xdr:colOff>
      <xdr:row>0</xdr:row>
      <xdr:rowOff>152640</xdr:rowOff>
    </xdr:from>
    <xdr:to>
      <xdr:col>10</xdr:col>
      <xdr:colOff>548640</xdr:colOff>
      <xdr:row>1</xdr:row>
      <xdr:rowOff>200160</xdr:rowOff>
    </xdr:to>
    <xdr:sp>
      <xdr:nvSpPr>
        <xdr:cNvPr id="169" name="Text 2"/>
        <xdr:cNvSpPr/>
      </xdr:nvSpPr>
      <xdr:spPr>
        <a:xfrm>
          <a:off x="543600" y="152640"/>
          <a:ext cx="6593760" cy="2854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2002 Expense Analysis </a:t>
          </a:r>
          <a:endParaRPr b="0" lang="en-US" sz="1800" strike="noStrike" u="none">
            <a:effectLst/>
            <a:uFillTx/>
            <a:latin typeface="Times New Roman"/>
          </a:endParaRPr>
        </a:p>
      </xdr:txBody>
    </xdr:sp>
    <xdr:clientData/>
  </xdr:twoCellAnchor>
  <xdr:twoCellAnchor editAs="oneCell">
    <xdr:from>
      <xdr:col>10</xdr:col>
      <xdr:colOff>2606040</xdr:colOff>
      <xdr:row>1</xdr:row>
      <xdr:rowOff>47880</xdr:rowOff>
    </xdr:from>
    <xdr:to>
      <xdr:col>10</xdr:col>
      <xdr:colOff>3187440</xdr:colOff>
      <xdr:row>2</xdr:row>
      <xdr:rowOff>133560</xdr:rowOff>
    </xdr:to>
    <xdr:pic>
      <xdr:nvPicPr>
        <xdr:cNvPr id="170" name="Picture 3" descr=""/>
        <xdr:cNvPicPr/>
      </xdr:nvPicPr>
      <xdr:blipFill>
        <a:blip r:embed="rId2"/>
        <a:stretch/>
      </xdr:blipFill>
      <xdr:spPr>
        <a:xfrm>
          <a:off x="9194760" y="285840"/>
          <a:ext cx="581400" cy="400320"/>
        </a:xfrm>
        <a:prstGeom prst="rect">
          <a:avLst/>
        </a:prstGeom>
        <a:noFill/>
        <a:ln w="0">
          <a:noFill/>
        </a:ln>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50040</xdr:colOff>
      <xdr:row>0</xdr:row>
      <xdr:rowOff>28800</xdr:rowOff>
    </xdr:from>
    <xdr:to>
      <xdr:col>11</xdr:col>
      <xdr:colOff>412920</xdr:colOff>
      <xdr:row>3</xdr:row>
      <xdr:rowOff>66600</xdr:rowOff>
    </xdr:to>
    <xdr:pic>
      <xdr:nvPicPr>
        <xdr:cNvPr id="171" name="Picture 1" descr=""/>
        <xdr:cNvPicPr/>
      </xdr:nvPicPr>
      <xdr:blipFill>
        <a:blip r:embed="rId1"/>
        <a:srcRect l="31760" t="24425" r="0" b="-24"/>
        <a:stretch/>
      </xdr:blipFill>
      <xdr:spPr>
        <a:xfrm>
          <a:off x="50040" y="28800"/>
          <a:ext cx="13365000" cy="904680"/>
        </a:xfrm>
        <a:prstGeom prst="rect">
          <a:avLst/>
        </a:prstGeom>
        <a:noFill/>
        <a:ln w="0">
          <a:noFill/>
        </a:ln>
      </xdr:spPr>
    </xdr:pic>
    <xdr:clientData/>
  </xdr:twoCellAnchor>
  <xdr:twoCellAnchor editAs="oneCell">
    <xdr:from>
      <xdr:col>1</xdr:col>
      <xdr:colOff>30600</xdr:colOff>
      <xdr:row>0</xdr:row>
      <xdr:rowOff>152640</xdr:rowOff>
    </xdr:from>
    <xdr:to>
      <xdr:col>10</xdr:col>
      <xdr:colOff>548280</xdr:colOff>
      <xdr:row>1</xdr:row>
      <xdr:rowOff>200160</xdr:rowOff>
    </xdr:to>
    <xdr:sp>
      <xdr:nvSpPr>
        <xdr:cNvPr id="172" name="Text 2"/>
        <xdr:cNvSpPr/>
      </xdr:nvSpPr>
      <xdr:spPr>
        <a:xfrm>
          <a:off x="543600" y="152640"/>
          <a:ext cx="6966360" cy="2854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2002 Expense Analysis</a:t>
          </a:r>
          <a:r>
            <a:rPr b="1" lang="en-US" sz="1800" strike="noStrike" u="none">
              <a:solidFill>
                <a:srgbClr val="ccffff"/>
              </a:solidFill>
              <a:effectLst/>
              <a:uFillTx/>
              <a:latin typeface="Times New Roman"/>
            </a:rPr>
            <a:t> </a:t>
          </a:r>
          <a:endParaRPr b="0" lang="en-US" sz="1800" strike="noStrike" u="none">
            <a:effectLst/>
            <a:uFillTx/>
            <a:latin typeface="Times New Roman"/>
          </a:endParaRPr>
        </a:p>
      </xdr:txBody>
    </xdr:sp>
    <xdr:clientData/>
  </xdr:twoCellAnchor>
  <xdr:twoCellAnchor editAs="oneCell">
    <xdr:from>
      <xdr:col>10</xdr:col>
      <xdr:colOff>2495160</xdr:colOff>
      <xdr:row>1</xdr:row>
      <xdr:rowOff>66600</xdr:rowOff>
    </xdr:from>
    <xdr:to>
      <xdr:col>10</xdr:col>
      <xdr:colOff>3079080</xdr:colOff>
      <xdr:row>2</xdr:row>
      <xdr:rowOff>152280</xdr:rowOff>
    </xdr:to>
    <xdr:pic>
      <xdr:nvPicPr>
        <xdr:cNvPr id="173" name="Picture 3" descr=""/>
        <xdr:cNvPicPr/>
      </xdr:nvPicPr>
      <xdr:blipFill>
        <a:blip r:embed="rId2"/>
        <a:stretch/>
      </xdr:blipFill>
      <xdr:spPr>
        <a:xfrm>
          <a:off x="9456840" y="304560"/>
          <a:ext cx="583920" cy="400320"/>
        </a:xfrm>
        <a:prstGeom prst="rect">
          <a:avLst/>
        </a:prstGeom>
        <a:noFill/>
        <a:ln w="0">
          <a:noFill/>
        </a:ln>
      </xdr:spPr>
    </xdr:pic>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40320</xdr:colOff>
      <xdr:row>0</xdr:row>
      <xdr:rowOff>37800</xdr:rowOff>
    </xdr:from>
    <xdr:to>
      <xdr:col>12</xdr:col>
      <xdr:colOff>544680</xdr:colOff>
      <xdr:row>6</xdr:row>
      <xdr:rowOff>47520</xdr:rowOff>
    </xdr:to>
    <xdr:pic>
      <xdr:nvPicPr>
        <xdr:cNvPr id="174" name="Picture 1" descr=""/>
        <xdr:cNvPicPr/>
      </xdr:nvPicPr>
      <xdr:blipFill>
        <a:blip r:embed="rId1"/>
        <a:srcRect l="31760" t="24425" r="0" b="-24"/>
        <a:stretch/>
      </xdr:blipFill>
      <xdr:spPr>
        <a:xfrm>
          <a:off x="40320" y="37800"/>
          <a:ext cx="9720720" cy="981360"/>
        </a:xfrm>
        <a:prstGeom prst="rect">
          <a:avLst/>
        </a:prstGeom>
        <a:noFill/>
        <a:ln w="0">
          <a:noFill/>
        </a:ln>
      </xdr:spPr>
    </xdr:pic>
    <xdr:clientData/>
  </xdr:twoCellAnchor>
  <xdr:twoCellAnchor editAs="oneCell">
    <xdr:from>
      <xdr:col>1</xdr:col>
      <xdr:colOff>110160</xdr:colOff>
      <xdr:row>1</xdr:row>
      <xdr:rowOff>104760</xdr:rowOff>
    </xdr:from>
    <xdr:to>
      <xdr:col>8</xdr:col>
      <xdr:colOff>353160</xdr:colOff>
      <xdr:row>5</xdr:row>
      <xdr:rowOff>47520</xdr:rowOff>
    </xdr:to>
    <xdr:sp>
      <xdr:nvSpPr>
        <xdr:cNvPr id="175" name="Text 2"/>
        <xdr:cNvSpPr/>
      </xdr:nvSpPr>
      <xdr:spPr>
        <a:xfrm>
          <a:off x="754200" y="266760"/>
          <a:ext cx="5414400" cy="59040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Run Rate Analysis</a:t>
          </a:r>
          <a:endParaRPr b="0" lang="en-US" sz="1800" strike="noStrike" u="none">
            <a:effectLst/>
            <a:uFillTx/>
            <a:latin typeface="Times New Roman"/>
          </a:endParaRPr>
        </a:p>
        <a:p>
          <a:r>
            <a:rPr b="1" lang="en-US" sz="1800" strike="noStrike" u="none">
              <a:effectLst/>
              <a:uFillTx/>
              <a:latin typeface="Times New Roman"/>
            </a:rPr>
            <a:t>Aug YTD grossed up versus CE2 and versus plan 2001</a:t>
          </a:r>
          <a:endParaRPr b="0" lang="en-US" sz="1800" strike="noStrike" u="none">
            <a:effectLst/>
            <a:uFillTx/>
            <a:latin typeface="Times New Roman"/>
          </a:endParaRPr>
        </a:p>
      </xdr:txBody>
    </xdr:sp>
    <xdr:clientData/>
  </xdr:twoCellAnchor>
  <xdr:twoCellAnchor editAs="oneCell">
    <xdr:from>
      <xdr:col>9</xdr:col>
      <xdr:colOff>341640</xdr:colOff>
      <xdr:row>1</xdr:row>
      <xdr:rowOff>152280</xdr:rowOff>
    </xdr:from>
    <xdr:to>
      <xdr:col>9</xdr:col>
      <xdr:colOff>847080</xdr:colOff>
      <xdr:row>4</xdr:row>
      <xdr:rowOff>66600</xdr:rowOff>
    </xdr:to>
    <xdr:pic>
      <xdr:nvPicPr>
        <xdr:cNvPr id="176" name="Picture 3" descr=""/>
        <xdr:cNvPicPr/>
      </xdr:nvPicPr>
      <xdr:blipFill>
        <a:blip r:embed="rId2"/>
        <a:stretch/>
      </xdr:blipFill>
      <xdr:spPr>
        <a:xfrm>
          <a:off x="7223760" y="314280"/>
          <a:ext cx="505440" cy="399960"/>
        </a:xfrm>
        <a:prstGeom prst="rect">
          <a:avLst/>
        </a:prstGeom>
        <a:noFill/>
        <a:ln w="0">
          <a:noFill/>
        </a:ln>
      </xdr:spPr>
    </xdr:pic>
    <xdr:clientData/>
  </xdr:twoCellAnchor>
  <xdr:twoCellAnchor editAs="oneCell">
    <xdr:from>
      <xdr:col>5</xdr:col>
      <xdr:colOff>0</xdr:colOff>
      <xdr:row>10</xdr:row>
      <xdr:rowOff>0</xdr:rowOff>
    </xdr:from>
    <xdr:to>
      <xdr:col>6</xdr:col>
      <xdr:colOff>1080</xdr:colOff>
      <xdr:row>29</xdr:row>
      <xdr:rowOff>171360</xdr:rowOff>
    </xdr:to>
    <xdr:sp>
      <xdr:nvSpPr>
        <xdr:cNvPr id="177" name="Rectangle 6"/>
        <xdr:cNvSpPr/>
      </xdr:nvSpPr>
      <xdr:spPr>
        <a:xfrm>
          <a:off x="3733200" y="1657440"/>
          <a:ext cx="966960" cy="3267000"/>
        </a:xfrm>
        <a:prstGeom prst="rect">
          <a:avLst/>
        </a:prstGeom>
        <a:noFill/>
        <a:ln w="9360">
          <a:solidFill>
            <a:srgbClr val="000000"/>
          </a:solidFill>
          <a:miter/>
        </a:ln>
        <a:effectLst>
          <a:outerShdw dist="107932" dir="2700000" blurRad="0" rotWithShape="0">
            <a:srgbClr val="808080"/>
          </a:outerShdw>
        </a:effectLst>
      </xdr:spPr>
      <xdr:style>
        <a:lnRef idx="0"/>
        <a:fillRef idx="0"/>
        <a:effectRef idx="0"/>
        <a:fontRef idx="minor"/>
      </xdr:style>
    </xdr:sp>
    <xdr:clientData/>
  </xdr:twoCellAnchor>
  <xdr:twoCellAnchor editAs="oneCell">
    <xdr:from>
      <xdr:col>8</xdr:col>
      <xdr:colOff>0</xdr:colOff>
      <xdr:row>10</xdr:row>
      <xdr:rowOff>0</xdr:rowOff>
    </xdr:from>
    <xdr:to>
      <xdr:col>9</xdr:col>
      <xdr:colOff>1080</xdr:colOff>
      <xdr:row>29</xdr:row>
      <xdr:rowOff>171360</xdr:rowOff>
    </xdr:to>
    <xdr:sp>
      <xdr:nvSpPr>
        <xdr:cNvPr id="178" name="Rectangle 7"/>
        <xdr:cNvSpPr/>
      </xdr:nvSpPr>
      <xdr:spPr>
        <a:xfrm>
          <a:off x="5815440" y="1657440"/>
          <a:ext cx="1067760" cy="3267000"/>
        </a:xfrm>
        <a:prstGeom prst="rect">
          <a:avLst/>
        </a:prstGeom>
        <a:noFill/>
        <a:ln w="9360">
          <a:solidFill>
            <a:srgbClr val="000000"/>
          </a:solidFill>
          <a:miter/>
        </a:ln>
        <a:effectLst>
          <a:outerShdw dist="107932" dir="2700000" blurRad="0" rotWithShape="0">
            <a:srgbClr val="808080"/>
          </a:outerShdw>
        </a:effectLst>
      </xdr:spPr>
      <xdr:style>
        <a:lnRef idx="0"/>
        <a:fillRef idx="0"/>
        <a:effectRef idx="0"/>
        <a:fontRef idx="minor"/>
      </xdr:style>
    </xdr:sp>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10080</xdr:colOff>
      <xdr:row>0</xdr:row>
      <xdr:rowOff>28440</xdr:rowOff>
    </xdr:from>
    <xdr:to>
      <xdr:col>15</xdr:col>
      <xdr:colOff>584280</xdr:colOff>
      <xdr:row>5</xdr:row>
      <xdr:rowOff>162000</xdr:rowOff>
    </xdr:to>
    <xdr:pic>
      <xdr:nvPicPr>
        <xdr:cNvPr id="179" name="Picture 1" descr=""/>
        <xdr:cNvPicPr/>
      </xdr:nvPicPr>
      <xdr:blipFill>
        <a:blip r:embed="rId1"/>
        <a:srcRect l="31760" t="24425" r="0" b="-24"/>
        <a:stretch/>
      </xdr:blipFill>
      <xdr:spPr>
        <a:xfrm>
          <a:off x="10080" y="28440"/>
          <a:ext cx="10564560" cy="943200"/>
        </a:xfrm>
        <a:prstGeom prst="rect">
          <a:avLst/>
        </a:prstGeom>
        <a:noFill/>
        <a:ln w="0">
          <a:noFill/>
        </a:ln>
      </xdr:spPr>
    </xdr:pic>
    <xdr:clientData/>
  </xdr:twoCellAnchor>
  <xdr:twoCellAnchor editAs="oneCell">
    <xdr:from>
      <xdr:col>11</xdr:col>
      <xdr:colOff>311760</xdr:colOff>
      <xdr:row>1</xdr:row>
      <xdr:rowOff>104760</xdr:rowOff>
    </xdr:from>
    <xdr:to>
      <xdr:col>12</xdr:col>
      <xdr:colOff>171360</xdr:colOff>
      <xdr:row>4</xdr:row>
      <xdr:rowOff>9720</xdr:rowOff>
    </xdr:to>
    <xdr:pic>
      <xdr:nvPicPr>
        <xdr:cNvPr id="180" name="Picture 3" descr=""/>
        <xdr:cNvPicPr/>
      </xdr:nvPicPr>
      <xdr:blipFill>
        <a:blip r:embed="rId2"/>
        <a:stretch/>
      </xdr:blipFill>
      <xdr:spPr>
        <a:xfrm>
          <a:off x="7726680" y="266760"/>
          <a:ext cx="503640" cy="390600"/>
        </a:xfrm>
        <a:prstGeom prst="rect">
          <a:avLst/>
        </a:prstGeom>
        <a:noFill/>
        <a:ln w="0">
          <a:noFill/>
        </a:ln>
      </xdr:spPr>
    </xdr:pic>
    <xdr:clientData/>
  </xdr:twoCellAnchor>
</xdr:wsDr>
</file>

<file path=xl/drawings/drawing2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39960</xdr:colOff>
      <xdr:row>0</xdr:row>
      <xdr:rowOff>66240</xdr:rowOff>
    </xdr:from>
    <xdr:to>
      <xdr:col>9</xdr:col>
      <xdr:colOff>554040</xdr:colOff>
      <xdr:row>6</xdr:row>
      <xdr:rowOff>47160</xdr:rowOff>
    </xdr:to>
    <xdr:pic>
      <xdr:nvPicPr>
        <xdr:cNvPr id="181" name="Picture 22" descr=""/>
        <xdr:cNvPicPr/>
      </xdr:nvPicPr>
      <xdr:blipFill>
        <a:blip r:embed="rId1"/>
        <a:srcRect l="31760" t="24425" r="0" b="-24"/>
        <a:stretch/>
      </xdr:blipFill>
      <xdr:spPr>
        <a:xfrm>
          <a:off x="39960" y="66240"/>
          <a:ext cx="11688840" cy="952560"/>
        </a:xfrm>
        <a:prstGeom prst="rect">
          <a:avLst/>
        </a:prstGeom>
        <a:noFill/>
        <a:ln w="0">
          <a:noFill/>
        </a:ln>
      </xdr:spPr>
    </xdr:pic>
    <xdr:clientData/>
  </xdr:twoCellAnchor>
  <xdr:twoCellAnchor editAs="oneCell">
    <xdr:from>
      <xdr:col>8</xdr:col>
      <xdr:colOff>372240</xdr:colOff>
      <xdr:row>2</xdr:row>
      <xdr:rowOff>28440</xdr:rowOff>
    </xdr:from>
    <xdr:to>
      <xdr:col>8</xdr:col>
      <xdr:colOff>876240</xdr:colOff>
      <xdr:row>4</xdr:row>
      <xdr:rowOff>105120</xdr:rowOff>
    </xdr:to>
    <xdr:pic>
      <xdr:nvPicPr>
        <xdr:cNvPr id="182" name="Picture 23" descr=""/>
        <xdr:cNvPicPr/>
      </xdr:nvPicPr>
      <xdr:blipFill>
        <a:blip r:embed="rId2"/>
        <a:stretch/>
      </xdr:blipFill>
      <xdr:spPr>
        <a:xfrm>
          <a:off x="10641600" y="352440"/>
          <a:ext cx="504000" cy="400320"/>
        </a:xfrm>
        <a:prstGeom prst="rect">
          <a:avLst/>
        </a:prstGeom>
        <a:noFill/>
        <a:ln w="0">
          <a:noFill/>
        </a:ln>
      </xdr:spPr>
    </xdr:pic>
    <xdr:clientData/>
  </xdr:twoCellAnchor>
  <xdr:twoCellAnchor editAs="oneCell">
    <xdr:from>
      <xdr:col>0</xdr:col>
      <xdr:colOff>438840</xdr:colOff>
      <xdr:row>1</xdr:row>
      <xdr:rowOff>19080</xdr:rowOff>
    </xdr:from>
    <xdr:to>
      <xdr:col>5</xdr:col>
      <xdr:colOff>806400</xdr:colOff>
      <xdr:row>4</xdr:row>
      <xdr:rowOff>19080</xdr:rowOff>
    </xdr:to>
    <xdr:sp>
      <xdr:nvSpPr>
        <xdr:cNvPr id="183" name="Text 24"/>
        <xdr:cNvSpPr/>
      </xdr:nvSpPr>
      <xdr:spPr>
        <a:xfrm>
          <a:off x="438840" y="181080"/>
          <a:ext cx="7578000" cy="485640"/>
        </a:xfrm>
        <a:prstGeom prst="rect">
          <a:avLst/>
        </a:prstGeom>
        <a:noFill/>
        <a:ln w="0">
          <a:noFill/>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r>
            <a:rPr b="1" lang="en-US" sz="1800" strike="noStrike" u="none">
              <a:effectLst/>
              <a:uFillTx/>
              <a:latin typeface="Times New Roman"/>
            </a:rPr>
            <a:t>Detailed Expenses by Cost Centre 2002 Plan vs 2001</a:t>
          </a:r>
          <a:endParaRPr b="0" lang="en-US" sz="1800" strike="noStrike" u="none">
            <a:effectLst/>
            <a:uFillTx/>
            <a:latin typeface="Times New Roman"/>
          </a:endParaRPr>
        </a:p>
        <a:p>
          <a:endParaRPr b="0" lang="en-US" sz="1800" strike="noStrike" u="none">
            <a:effectLst/>
            <a:uFillTx/>
            <a:latin typeface="Times New Roman"/>
          </a:endParaRPr>
        </a:p>
      </xdr:txBody>
    </xdr:sp>
    <xdr:clientData/>
  </xdr:twoCellAnchor>
</xdr:wsDr>
</file>

<file path=xl/drawings/drawing2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15</xdr:col>
      <xdr:colOff>720</xdr:colOff>
      <xdr:row>5</xdr:row>
      <xdr:rowOff>142920</xdr:rowOff>
    </xdr:to>
    <xdr:pic>
      <xdr:nvPicPr>
        <xdr:cNvPr id="184" name="Picture 1" descr=""/>
        <xdr:cNvPicPr/>
      </xdr:nvPicPr>
      <xdr:blipFill>
        <a:blip r:embed="rId1"/>
        <a:srcRect l="31760" t="24425" r="0" b="-24"/>
        <a:stretch/>
      </xdr:blipFill>
      <xdr:spPr>
        <a:xfrm>
          <a:off x="0" y="0"/>
          <a:ext cx="15006240" cy="952560"/>
        </a:xfrm>
        <a:prstGeom prst="rect">
          <a:avLst/>
        </a:prstGeom>
        <a:noFill/>
        <a:ln w="0">
          <a:noFill/>
        </a:ln>
      </xdr:spPr>
    </xdr:pic>
    <xdr:clientData/>
  </xdr:twoCellAnchor>
  <xdr:twoCellAnchor editAs="oneCell">
    <xdr:from>
      <xdr:col>11</xdr:col>
      <xdr:colOff>150840</xdr:colOff>
      <xdr:row>2</xdr:row>
      <xdr:rowOff>9360</xdr:rowOff>
    </xdr:from>
    <xdr:to>
      <xdr:col>11</xdr:col>
      <xdr:colOff>654480</xdr:colOff>
      <xdr:row>4</xdr:row>
      <xdr:rowOff>75960</xdr:rowOff>
    </xdr:to>
    <xdr:pic>
      <xdr:nvPicPr>
        <xdr:cNvPr id="185" name="Picture 2" descr=""/>
        <xdr:cNvPicPr/>
      </xdr:nvPicPr>
      <xdr:blipFill>
        <a:blip r:embed="rId2"/>
        <a:stretch/>
      </xdr:blipFill>
      <xdr:spPr>
        <a:xfrm>
          <a:off x="11293200" y="333360"/>
          <a:ext cx="503640" cy="390240"/>
        </a:xfrm>
        <a:prstGeom prst="rect">
          <a:avLst/>
        </a:prstGeom>
        <a:noFill/>
        <a:ln w="0">
          <a:noFill/>
        </a:ln>
      </xdr:spPr>
    </xdr:pic>
    <xdr:clientData/>
  </xdr:twoCellAnchor>
  <xdr:twoCellAnchor editAs="oneCell">
    <xdr:from>
      <xdr:col>0</xdr:col>
      <xdr:colOff>438840</xdr:colOff>
      <xdr:row>1</xdr:row>
      <xdr:rowOff>19080</xdr:rowOff>
    </xdr:from>
    <xdr:to>
      <xdr:col>8</xdr:col>
      <xdr:colOff>373680</xdr:colOff>
      <xdr:row>4</xdr:row>
      <xdr:rowOff>19080</xdr:rowOff>
    </xdr:to>
    <xdr:sp>
      <xdr:nvSpPr>
        <xdr:cNvPr id="186" name="Text 3"/>
        <xdr:cNvSpPr/>
      </xdr:nvSpPr>
      <xdr:spPr>
        <a:xfrm>
          <a:off x="438840" y="181080"/>
          <a:ext cx="8179560" cy="485640"/>
        </a:xfrm>
        <a:prstGeom prst="rect">
          <a:avLst/>
        </a:prstGeom>
        <a:noFill/>
        <a:ln w="0">
          <a:noFill/>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r>
            <a:rPr b="1" lang="en-US" sz="1800" strike="noStrike" u="none">
              <a:effectLst/>
              <a:uFillTx/>
              <a:latin typeface="Times New Roman"/>
            </a:rPr>
            <a:t>Detailed Expenses by Period  2002 Plan vs 2001</a:t>
          </a:r>
          <a:endParaRPr b="0" lang="en-US" sz="1800" strike="noStrike" u="none">
            <a:effectLst/>
            <a:uFillTx/>
            <a:latin typeface="Times New Roman"/>
          </a:endParaRPr>
        </a:p>
        <a:p>
          <a:endParaRPr b="0" lang="en-US" sz="1800" strike="noStrike" u="none">
            <a:effectLst/>
            <a:uFillTx/>
            <a:latin typeface="Times New Roman"/>
          </a:endParaRPr>
        </a:p>
      </xdr:txBody>
    </xdr:sp>
    <xdr:clientData/>
  </xdr:twoCellAnchor>
</xdr:wsDr>
</file>

<file path=xl/drawings/drawing2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18</xdr:col>
      <xdr:colOff>372600</xdr:colOff>
      <xdr:row>4</xdr:row>
      <xdr:rowOff>162000</xdr:rowOff>
    </xdr:to>
    <xdr:pic>
      <xdr:nvPicPr>
        <xdr:cNvPr id="187" name="Picture 1" descr=""/>
        <xdr:cNvPicPr/>
      </xdr:nvPicPr>
      <xdr:blipFill>
        <a:blip r:embed="rId1">
          <a:lum bright="70000" contrast="-70000"/>
        </a:blip>
        <a:srcRect l="31760" t="24425" r="0" b="-24"/>
        <a:stretch/>
      </xdr:blipFill>
      <xdr:spPr>
        <a:xfrm>
          <a:off x="0" y="0"/>
          <a:ext cx="11962800" cy="809640"/>
        </a:xfrm>
        <a:prstGeom prst="rect">
          <a:avLst/>
        </a:prstGeom>
        <a:noFill/>
        <a:ln w="0">
          <a:noFill/>
        </a:ln>
      </xdr:spPr>
    </xdr:pic>
    <xdr:clientData/>
  </xdr:twoCellAnchor>
  <xdr:twoCellAnchor editAs="oneCell">
    <xdr:from>
      <xdr:col>12</xdr:col>
      <xdr:colOff>30240</xdr:colOff>
      <xdr:row>1</xdr:row>
      <xdr:rowOff>47520</xdr:rowOff>
    </xdr:from>
    <xdr:to>
      <xdr:col>12</xdr:col>
      <xdr:colOff>533880</xdr:colOff>
      <xdr:row>3</xdr:row>
      <xdr:rowOff>114480</xdr:rowOff>
    </xdr:to>
    <xdr:pic>
      <xdr:nvPicPr>
        <xdr:cNvPr id="188" name="Picture 2" descr=""/>
        <xdr:cNvPicPr/>
      </xdr:nvPicPr>
      <xdr:blipFill>
        <a:blip r:embed="rId2"/>
        <a:stretch/>
      </xdr:blipFill>
      <xdr:spPr>
        <a:xfrm>
          <a:off x="7756920" y="209520"/>
          <a:ext cx="503640" cy="390600"/>
        </a:xfrm>
        <a:prstGeom prst="rect">
          <a:avLst/>
        </a:prstGeom>
        <a:noFill/>
        <a:ln w="0">
          <a:noFill/>
        </a:ln>
      </xdr:spPr>
    </xdr:pic>
    <xdr:clientData/>
  </xdr:twoCellAnchor>
</xdr:wsDr>
</file>

<file path=xl/drawings/drawing2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13</xdr:col>
      <xdr:colOff>523800</xdr:colOff>
      <xdr:row>6</xdr:row>
      <xdr:rowOff>28440</xdr:rowOff>
    </xdr:to>
    <xdr:pic>
      <xdr:nvPicPr>
        <xdr:cNvPr id="189" name="Picture 1" descr=""/>
        <xdr:cNvPicPr/>
      </xdr:nvPicPr>
      <xdr:blipFill>
        <a:blip r:embed="rId1">
          <a:lum bright="70000" contrast="-70000"/>
        </a:blip>
        <a:srcRect l="31760" t="24425" r="0" b="-24"/>
        <a:stretch/>
      </xdr:blipFill>
      <xdr:spPr>
        <a:xfrm>
          <a:off x="0" y="0"/>
          <a:ext cx="15950520" cy="1000080"/>
        </a:xfrm>
        <a:prstGeom prst="rect">
          <a:avLst/>
        </a:prstGeom>
        <a:noFill/>
        <a:ln w="0">
          <a:noFill/>
        </a:ln>
      </xdr:spPr>
    </xdr:pic>
    <xdr:clientData/>
  </xdr:twoCellAnchor>
  <xdr:twoCellAnchor editAs="oneCell">
    <xdr:from>
      <xdr:col>8</xdr:col>
      <xdr:colOff>563400</xdr:colOff>
      <xdr:row>1</xdr:row>
      <xdr:rowOff>37800</xdr:rowOff>
    </xdr:from>
    <xdr:to>
      <xdr:col>9</xdr:col>
      <xdr:colOff>312840</xdr:colOff>
      <xdr:row>4</xdr:row>
      <xdr:rowOff>28440</xdr:rowOff>
    </xdr:to>
    <xdr:pic>
      <xdr:nvPicPr>
        <xdr:cNvPr id="190" name="Picture 2" descr=""/>
        <xdr:cNvPicPr/>
      </xdr:nvPicPr>
      <xdr:blipFill>
        <a:blip r:embed="rId2"/>
        <a:stretch/>
      </xdr:blipFill>
      <xdr:spPr>
        <a:xfrm>
          <a:off x="10818000" y="199800"/>
          <a:ext cx="665280" cy="476280"/>
        </a:xfrm>
        <a:prstGeom prst="rect">
          <a:avLst/>
        </a:prstGeom>
        <a:noFill/>
        <a:ln w="0">
          <a:noFill/>
        </a:ln>
      </xdr:spPr>
    </xdr:pic>
    <xdr:clientData/>
  </xdr:twoCellAnchor>
  <xdr:twoCellAnchor editAs="oneCell">
    <xdr:from>
      <xdr:col>1</xdr:col>
      <xdr:colOff>59400</xdr:colOff>
      <xdr:row>1</xdr:row>
      <xdr:rowOff>0</xdr:rowOff>
    </xdr:from>
    <xdr:to>
      <xdr:col>4</xdr:col>
      <xdr:colOff>464400</xdr:colOff>
      <xdr:row>3</xdr:row>
      <xdr:rowOff>162000</xdr:rowOff>
    </xdr:to>
    <xdr:sp>
      <xdr:nvSpPr>
        <xdr:cNvPr id="191" name="Text 51"/>
        <xdr:cNvSpPr/>
      </xdr:nvSpPr>
      <xdr:spPr>
        <a:xfrm>
          <a:off x="703440" y="162000"/>
          <a:ext cx="5084640" cy="48564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Region Detailed Expense by CC - 2002</a:t>
          </a:r>
          <a:endParaRPr b="0" lang="en-US" sz="1800" strike="noStrike" u="none">
            <a:effectLst/>
            <a:uFillTx/>
            <a:latin typeface="Times New Roman"/>
          </a:endParaRPr>
        </a:p>
        <a:p>
          <a:endParaRPr b="0" lang="en-US" sz="18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1440</xdr:colOff>
          <xdr:row>11</xdr:row>
          <xdr:rowOff>0</xdr:rowOff>
        </xdr:to>
        <xdr:sp>
          <xdr:nvSpPr>
            <xdr:cNvPr id="0" name="adaytum_page_1_drop_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-392040</xdr:colOff>
          <xdr:row>11</xdr:row>
          <xdr:rowOff>0</xdr:rowOff>
        </xdr:to>
        <xdr:sp>
          <xdr:nvSpPr>
            <xdr:cNvPr id="0" name="adaytum_page_1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1800</xdr:colOff>
          <xdr:row>11</xdr:row>
          <xdr:rowOff>0</xdr:rowOff>
        </xdr:to>
        <xdr:sp>
          <xdr:nvSpPr>
            <xdr:cNvPr id="0" name="adaytum_page_1_drop_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xdr:row>
          <xdr:rowOff>0</xdr:rowOff>
        </xdr:from>
        <xdr:to>
          <xdr:col>5</xdr:col>
          <xdr:colOff>1080</xdr:colOff>
          <xdr:row>11</xdr:row>
          <xdr:rowOff>0</xdr:rowOff>
        </xdr:to>
        <xdr:sp>
          <xdr:nvSpPr>
            <xdr:cNvPr id="0" name="adaytum_page_1_drop_4"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30240</xdr:colOff>
      <xdr:row>0</xdr:row>
      <xdr:rowOff>28440</xdr:rowOff>
    </xdr:from>
    <xdr:to>
      <xdr:col>14</xdr:col>
      <xdr:colOff>583920</xdr:colOff>
      <xdr:row>6</xdr:row>
      <xdr:rowOff>28440</xdr:rowOff>
    </xdr:to>
    <xdr:pic>
      <xdr:nvPicPr>
        <xdr:cNvPr id="192" name="Picture 1" descr=""/>
        <xdr:cNvPicPr/>
      </xdr:nvPicPr>
      <xdr:blipFill>
        <a:blip r:embed="rId1">
          <a:lum bright="70000" contrast="-70000"/>
        </a:blip>
        <a:srcRect l="31760" t="24425" r="0" b="-24"/>
        <a:stretch/>
      </xdr:blipFill>
      <xdr:spPr>
        <a:xfrm>
          <a:off x="30240" y="28440"/>
          <a:ext cx="10534680" cy="971640"/>
        </a:xfrm>
        <a:prstGeom prst="rect">
          <a:avLst/>
        </a:prstGeom>
        <a:noFill/>
        <a:ln w="0">
          <a:noFill/>
        </a:ln>
      </xdr:spPr>
    </xdr:pic>
    <xdr:clientData/>
  </xdr:twoCellAnchor>
  <xdr:twoCellAnchor editAs="oneCell">
    <xdr:from>
      <xdr:col>0</xdr:col>
      <xdr:colOff>191160</xdr:colOff>
      <xdr:row>1</xdr:row>
      <xdr:rowOff>0</xdr:rowOff>
    </xdr:from>
    <xdr:to>
      <xdr:col>7</xdr:col>
      <xdr:colOff>242640</xdr:colOff>
      <xdr:row>3</xdr:row>
      <xdr:rowOff>162000</xdr:rowOff>
    </xdr:to>
    <xdr:sp>
      <xdr:nvSpPr>
        <xdr:cNvPr id="193" name="Text 3"/>
        <xdr:cNvSpPr/>
      </xdr:nvSpPr>
      <xdr:spPr>
        <a:xfrm>
          <a:off x="191160" y="162000"/>
          <a:ext cx="4901040" cy="48564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Data Input Page</a:t>
          </a:r>
          <a:endParaRPr b="0" lang="en-US" sz="1800" strike="noStrike" u="none">
            <a:effectLst/>
            <a:uFillTx/>
            <a:latin typeface="Times New Roman"/>
          </a:endParaRPr>
        </a:p>
      </xdr:txBody>
    </xdr:sp>
    <xdr:clientData/>
  </xdr:twoCellAnchor>
  <xdr:twoCellAnchor editAs="oneCell">
    <xdr:from>
      <xdr:col>10</xdr:col>
      <xdr:colOff>472680</xdr:colOff>
      <xdr:row>1</xdr:row>
      <xdr:rowOff>152280</xdr:rowOff>
    </xdr:from>
    <xdr:to>
      <xdr:col>11</xdr:col>
      <xdr:colOff>493920</xdr:colOff>
      <xdr:row>4</xdr:row>
      <xdr:rowOff>142920</xdr:rowOff>
    </xdr:to>
    <xdr:pic>
      <xdr:nvPicPr>
        <xdr:cNvPr id="194" name="Picture 4" descr=""/>
        <xdr:cNvPicPr/>
      </xdr:nvPicPr>
      <xdr:blipFill>
        <a:blip r:embed="rId2"/>
        <a:stretch/>
      </xdr:blipFill>
      <xdr:spPr>
        <a:xfrm>
          <a:off x="7807680" y="314280"/>
          <a:ext cx="664920" cy="476280"/>
        </a:xfrm>
        <a:prstGeom prst="rect">
          <a:avLst/>
        </a:prstGeom>
        <a:noFill/>
        <a:ln w="0">
          <a:noFill/>
        </a:ln>
      </xdr:spPr>
    </xdr:pic>
    <xdr:clientData/>
  </xdr:twoCellAnchor>
</xdr:wsDr>
</file>

<file path=xl/drawings/drawing2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9</xdr:col>
      <xdr:colOff>1138680</xdr:colOff>
      <xdr:row>5</xdr:row>
      <xdr:rowOff>152280</xdr:rowOff>
    </xdr:to>
    <xdr:pic>
      <xdr:nvPicPr>
        <xdr:cNvPr id="195" name="Picture 1" descr=""/>
        <xdr:cNvPicPr/>
      </xdr:nvPicPr>
      <xdr:blipFill>
        <a:blip r:embed="rId1">
          <a:lum bright="70000" contrast="-70000"/>
        </a:blip>
        <a:srcRect l="31760" t="24425" r="0" b="-24"/>
        <a:stretch/>
      </xdr:blipFill>
      <xdr:spPr>
        <a:xfrm>
          <a:off x="0" y="0"/>
          <a:ext cx="12308400" cy="961920"/>
        </a:xfrm>
        <a:prstGeom prst="rect">
          <a:avLst/>
        </a:prstGeom>
        <a:noFill/>
        <a:ln w="0">
          <a:noFill/>
        </a:ln>
      </xdr:spPr>
    </xdr:pic>
    <xdr:clientData/>
  </xdr:twoCellAnchor>
  <xdr:twoCellAnchor editAs="oneCell">
    <xdr:from>
      <xdr:col>8</xdr:col>
      <xdr:colOff>412560</xdr:colOff>
      <xdr:row>1</xdr:row>
      <xdr:rowOff>104760</xdr:rowOff>
    </xdr:from>
    <xdr:to>
      <xdr:col>8</xdr:col>
      <xdr:colOff>1078200</xdr:colOff>
      <xdr:row>4</xdr:row>
      <xdr:rowOff>95400</xdr:rowOff>
    </xdr:to>
    <xdr:pic>
      <xdr:nvPicPr>
        <xdr:cNvPr id="196" name="Picture 2" descr=""/>
        <xdr:cNvPicPr/>
      </xdr:nvPicPr>
      <xdr:blipFill>
        <a:blip r:embed="rId2"/>
        <a:stretch/>
      </xdr:blipFill>
      <xdr:spPr>
        <a:xfrm>
          <a:off x="10415160" y="266760"/>
          <a:ext cx="665640" cy="47628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1080</xdr:colOff>
          <xdr:row>29</xdr:row>
          <xdr:rowOff>0</xdr:rowOff>
        </xdr:to>
        <xdr:sp>
          <xdr:nvSpPr>
            <xdr:cNvPr id="0" name="adaytum_page_3_drop_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1080</xdr:colOff>
          <xdr:row>29</xdr:row>
          <xdr:rowOff>0</xdr:rowOff>
        </xdr:to>
        <xdr:sp>
          <xdr:nvSpPr>
            <xdr:cNvPr id="0" name="adaytum_page_3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1080</xdr:colOff>
          <xdr:row>29</xdr:row>
          <xdr:rowOff>0</xdr:rowOff>
        </xdr:to>
        <xdr:sp>
          <xdr:nvSpPr>
            <xdr:cNvPr id="0" name="adaytum_page_3_drop_3"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1</xdr:col>
      <xdr:colOff>60480</xdr:colOff>
      <xdr:row>1</xdr:row>
      <xdr:rowOff>0</xdr:rowOff>
    </xdr:from>
    <xdr:to>
      <xdr:col>4</xdr:col>
      <xdr:colOff>1080</xdr:colOff>
      <xdr:row>3</xdr:row>
      <xdr:rowOff>162000</xdr:rowOff>
    </xdr:to>
    <xdr:sp>
      <xdr:nvSpPr>
        <xdr:cNvPr id="197" name="Text 20"/>
        <xdr:cNvSpPr/>
      </xdr:nvSpPr>
      <xdr:spPr>
        <a:xfrm>
          <a:off x="704520" y="162000"/>
          <a:ext cx="4660560" cy="48564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Region Detailed Expense by CC</a:t>
          </a:r>
          <a:endParaRPr b="0" lang="en-US" sz="18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1080</xdr:colOff>
          <xdr:row>12</xdr:row>
          <xdr:rowOff>0</xdr:rowOff>
        </xdr:to>
        <xdr:sp>
          <xdr:nvSpPr>
            <xdr:cNvPr id="0" name="adaytum_page_1_drop_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1080</xdr:colOff>
          <xdr:row>12</xdr:row>
          <xdr:rowOff>0</xdr:rowOff>
        </xdr:to>
        <xdr:sp>
          <xdr:nvSpPr>
            <xdr:cNvPr id="0" name="adaytum_page_1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1080</xdr:colOff>
          <xdr:row>12</xdr:row>
          <xdr:rowOff>0</xdr:rowOff>
        </xdr:to>
        <xdr:sp>
          <xdr:nvSpPr>
            <xdr:cNvPr id="0" name="adaytum_page_1_drop_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1080</xdr:colOff>
          <xdr:row>12</xdr:row>
          <xdr:rowOff>0</xdr:rowOff>
        </xdr:to>
        <xdr:sp>
          <xdr:nvSpPr>
            <xdr:cNvPr id="0" name="adaytum_page_1_drop_4"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50040</xdr:colOff>
      <xdr:row>0</xdr:row>
      <xdr:rowOff>75960</xdr:rowOff>
    </xdr:from>
    <xdr:to>
      <xdr:col>13</xdr:col>
      <xdr:colOff>409320</xdr:colOff>
      <xdr:row>6</xdr:row>
      <xdr:rowOff>19080</xdr:rowOff>
    </xdr:to>
    <xdr:pic>
      <xdr:nvPicPr>
        <xdr:cNvPr id="8" name="Picture 4" descr=""/>
        <xdr:cNvPicPr/>
      </xdr:nvPicPr>
      <xdr:blipFill>
        <a:blip r:embed="rId1"/>
        <a:srcRect l="31760" t="24425" r="0" b="-24"/>
        <a:stretch/>
      </xdr:blipFill>
      <xdr:spPr>
        <a:xfrm>
          <a:off x="50040" y="75960"/>
          <a:ext cx="13680360" cy="914760"/>
        </a:xfrm>
        <a:prstGeom prst="rect">
          <a:avLst/>
        </a:prstGeom>
        <a:noFill/>
        <a:ln w="0">
          <a:noFill/>
        </a:ln>
      </xdr:spPr>
    </xdr:pic>
    <xdr:clientData/>
  </xdr:twoCellAnchor>
  <xdr:twoCellAnchor editAs="oneCell">
    <xdr:from>
      <xdr:col>0</xdr:col>
      <xdr:colOff>513000</xdr:colOff>
      <xdr:row>1</xdr:row>
      <xdr:rowOff>86040</xdr:rowOff>
    </xdr:from>
    <xdr:to>
      <xdr:col>3</xdr:col>
      <xdr:colOff>1299600</xdr:colOff>
      <xdr:row>4</xdr:row>
      <xdr:rowOff>124200</xdr:rowOff>
    </xdr:to>
    <xdr:sp>
      <xdr:nvSpPr>
        <xdr:cNvPr id="9" name="Text 6"/>
        <xdr:cNvSpPr/>
      </xdr:nvSpPr>
      <xdr:spPr>
        <a:xfrm>
          <a:off x="513000" y="248040"/>
          <a:ext cx="4046760" cy="52380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solidFill>
                <a:srgbClr val="ccffff"/>
              </a:solidFill>
              <a:effectLst/>
              <a:uFillTx/>
              <a:latin typeface="Times New Roman"/>
            </a:rPr>
            <a:t> </a:t>
          </a:r>
          <a:r>
            <a:rPr b="1" lang="en-US" sz="1800" strike="noStrike" u="none">
              <a:effectLst/>
              <a:uFillTx/>
              <a:latin typeface="Times New Roman"/>
            </a:rPr>
            <a:t> Gross Margin Summary</a:t>
          </a:r>
          <a:endParaRPr b="0" lang="en-US" sz="1800" strike="noStrike" u="none">
            <a:effectLst/>
            <a:uFillTx/>
            <a:latin typeface="Times New Roman"/>
          </a:endParaRPr>
        </a:p>
        <a:p>
          <a:r>
            <a:rPr b="1" lang="en-US" sz="1800" strike="noStrike" u="none">
              <a:effectLst/>
              <a:uFillTx/>
              <a:latin typeface="Times New Roman"/>
            </a:rPr>
            <a:t> </a:t>
          </a:r>
          <a:endParaRPr b="0" lang="en-US" sz="1800" strike="noStrike" u="none">
            <a:effectLst/>
            <a:uFillTx/>
            <a:latin typeface="Times New Roman"/>
          </a:endParaRPr>
        </a:p>
        <a:p>
          <a:r>
            <a:rPr b="1" lang="en-US" sz="1600" strike="noStrike" u="none">
              <a:solidFill>
                <a:srgbClr val="ccffff"/>
              </a:solidFill>
              <a:effectLst/>
              <a:uFillTx/>
              <a:latin typeface="Arial"/>
            </a:rPr>
            <a:t>Summary PL</a:t>
          </a:r>
          <a:endParaRPr b="0" lang="en-US" sz="1600" strike="noStrike" u="none">
            <a:effectLst/>
            <a:uFillTx/>
            <a:latin typeface="Times New Roman"/>
          </a:endParaRPr>
        </a:p>
        <a:p>
          <a:r>
            <a:rPr b="1" lang="en-US" sz="1600" strike="noStrike" u="none">
              <a:solidFill>
                <a:srgbClr val="ccffff"/>
              </a:solidFill>
              <a:effectLst/>
              <a:uFillTx/>
              <a:latin typeface="Arial"/>
            </a:rPr>
            <a:t> </a:t>
          </a:r>
          <a:endParaRPr b="0" lang="en-US" sz="1600" strike="noStrike" u="none">
            <a:effectLst/>
            <a:uFillTx/>
            <a:latin typeface="Times New Roman"/>
          </a:endParaRPr>
        </a:p>
        <a:p>
          <a:endParaRPr b="0" lang="en-US" sz="1600" strike="noStrike" u="none">
            <a:effectLst/>
            <a:uFillTx/>
            <a:latin typeface="Times New Roman"/>
          </a:endParaRPr>
        </a:p>
        <a:p>
          <a:r>
            <a:rPr b="1" lang="en-US" sz="1600" strike="noStrike" u="none">
              <a:solidFill>
                <a:srgbClr val="ccffff"/>
              </a:solidFill>
              <a:effectLst/>
              <a:uFillTx/>
              <a:latin typeface="Arial"/>
            </a:rPr>
            <a:t>Scandinavia</a:t>
          </a:r>
          <a:endParaRPr b="0" lang="en-US" sz="1600" strike="noStrike" u="none">
            <a:effectLst/>
            <a:uFillTx/>
            <a:latin typeface="Times New Roman"/>
          </a:endParaRPr>
        </a:p>
        <a:p>
          <a:r>
            <a:rPr b="1" lang="en-US" sz="1600" strike="noStrike" u="none">
              <a:solidFill>
                <a:srgbClr val="ccffff"/>
              </a:solidFill>
              <a:effectLst/>
              <a:uFillTx/>
              <a:latin typeface="Arial"/>
            </a:rPr>
            <a:t>CE1 Full Year G&amp;A v Budget</a:t>
          </a:r>
          <a:endParaRPr b="0" lang="en-US" sz="1600" strike="noStrike" u="none">
            <a:effectLst/>
            <a:uFillTx/>
            <a:latin typeface="Times New Roman"/>
          </a:endParaRPr>
        </a:p>
      </xdr:txBody>
    </xdr:sp>
    <xdr:clientData/>
  </xdr:twoCellAnchor>
  <xdr:twoCellAnchor editAs="oneCell">
    <xdr:from>
      <xdr:col>9</xdr:col>
      <xdr:colOff>1359000</xdr:colOff>
      <xdr:row>1</xdr:row>
      <xdr:rowOff>0</xdr:rowOff>
    </xdr:from>
    <xdr:to>
      <xdr:col>10</xdr:col>
      <xdr:colOff>200160</xdr:colOff>
      <xdr:row>3</xdr:row>
      <xdr:rowOff>66600</xdr:rowOff>
    </xdr:to>
    <xdr:pic>
      <xdr:nvPicPr>
        <xdr:cNvPr id="10" name="Picture 9" descr=""/>
        <xdr:cNvPicPr/>
      </xdr:nvPicPr>
      <xdr:blipFill>
        <a:blip r:embed="rId2"/>
        <a:stretch/>
      </xdr:blipFill>
      <xdr:spPr>
        <a:xfrm>
          <a:off x="11341080" y="162000"/>
          <a:ext cx="501840" cy="390240"/>
        </a:xfrm>
        <a:prstGeom prst="rect">
          <a:avLst/>
        </a:prstGeom>
        <a:noFill/>
        <a:ln w="0">
          <a:noFill/>
        </a:ln>
      </xdr:spPr>
    </xdr:pic>
    <xdr:clientData/>
  </xdr:twoCellAnchor>
  <xdr:twoCellAnchor editAs="oneCell">
    <xdr:from>
      <xdr:col>2</xdr:col>
      <xdr:colOff>372240</xdr:colOff>
      <xdr:row>18</xdr:row>
      <xdr:rowOff>75960</xdr:rowOff>
    </xdr:from>
    <xdr:to>
      <xdr:col>8</xdr:col>
      <xdr:colOff>734760</xdr:colOff>
      <xdr:row>34</xdr:row>
      <xdr:rowOff>209520</xdr:rowOff>
    </xdr:to>
    <xdr:graphicFrame>
      <xdr:nvGraphicFramePr>
        <xdr:cNvPr id="11" name="Chart 12"/>
        <xdr:cNvGraphicFramePr/>
      </xdr:nvGraphicFramePr>
      <xdr:xfrm>
        <a:off x="2877840" y="3543120"/>
        <a:ext cx="7094880" cy="313380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9</xdr:row>
      <xdr:rowOff>0</xdr:rowOff>
    </xdr:from>
    <xdr:to>
      <xdr:col>8</xdr:col>
      <xdr:colOff>720</xdr:colOff>
      <xdr:row>14</xdr:row>
      <xdr:rowOff>237960</xdr:rowOff>
    </xdr:to>
    <xdr:sp>
      <xdr:nvSpPr>
        <xdr:cNvPr id="12" name="Rectangle 14"/>
        <xdr:cNvSpPr/>
      </xdr:nvSpPr>
      <xdr:spPr>
        <a:xfrm>
          <a:off x="7778880" y="1609560"/>
          <a:ext cx="1459800" cy="1324080"/>
        </a:xfrm>
        <a:prstGeom prst="rect">
          <a:avLst/>
        </a:prstGeom>
        <a:noFill/>
        <a:ln w="9360">
          <a:solidFill>
            <a:srgbClr val="000000"/>
          </a:solidFill>
          <a:miter/>
        </a:ln>
        <a:effectLst>
          <a:outerShdw dist="107932" dir="2700000" blurRad="0" rotWithShape="0">
            <a:srgbClr val="808080"/>
          </a:outerShdw>
        </a:effectLst>
      </xdr:spPr>
      <xdr:style>
        <a:lnRef idx="0"/>
        <a:fillRef idx="0"/>
        <a:effectRef idx="0"/>
        <a:fontRef idx="minor"/>
      </xdr:style>
    </xdr:sp>
    <xdr:clientData/>
  </xdr:twoCellAnchor>
</xdr:wsDr>
</file>

<file path=xl/drawings/drawing3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30240</xdr:colOff>
      <xdr:row>0</xdr:row>
      <xdr:rowOff>9360</xdr:rowOff>
    </xdr:from>
    <xdr:to>
      <xdr:col>17</xdr:col>
      <xdr:colOff>483480</xdr:colOff>
      <xdr:row>6</xdr:row>
      <xdr:rowOff>37800</xdr:rowOff>
    </xdr:to>
    <xdr:pic>
      <xdr:nvPicPr>
        <xdr:cNvPr id="198" name="Picture 1" descr=""/>
        <xdr:cNvPicPr/>
      </xdr:nvPicPr>
      <xdr:blipFill>
        <a:blip r:embed="rId1">
          <a:lum bright="70000" contrast="-70000"/>
        </a:blip>
        <a:srcRect l="31760" t="24425" r="0" b="-24"/>
        <a:stretch/>
      </xdr:blipFill>
      <xdr:spPr>
        <a:xfrm>
          <a:off x="30240" y="9360"/>
          <a:ext cx="15908400" cy="1000080"/>
        </a:xfrm>
        <a:prstGeom prst="rect">
          <a:avLst/>
        </a:prstGeom>
        <a:noFill/>
        <a:ln w="0">
          <a:noFill/>
        </a:ln>
      </xdr:spPr>
    </xdr:pic>
    <xdr:clientData/>
  </xdr:twoCellAnchor>
  <xdr:twoCellAnchor editAs="oneCell">
    <xdr:from>
      <xdr:col>13</xdr:col>
      <xdr:colOff>291960</xdr:colOff>
      <xdr:row>1</xdr:row>
      <xdr:rowOff>56880</xdr:rowOff>
    </xdr:from>
    <xdr:to>
      <xdr:col>14</xdr:col>
      <xdr:colOff>111600</xdr:colOff>
      <xdr:row>4</xdr:row>
      <xdr:rowOff>47520</xdr:rowOff>
    </xdr:to>
    <xdr:pic>
      <xdr:nvPicPr>
        <xdr:cNvPr id="199" name="Picture 2" descr=""/>
        <xdr:cNvPicPr/>
      </xdr:nvPicPr>
      <xdr:blipFill>
        <a:blip r:embed="rId2"/>
        <a:stretch/>
      </xdr:blipFill>
      <xdr:spPr>
        <a:xfrm>
          <a:off x="12105000" y="218880"/>
          <a:ext cx="664560" cy="47628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2</xdr:col>
          <xdr:colOff>720</xdr:colOff>
          <xdr:row>28</xdr:row>
          <xdr:rowOff>0</xdr:rowOff>
        </xdr:to>
        <xdr:sp>
          <xdr:nvSpPr>
            <xdr:cNvPr id="0" name="adaytum_page_2_drop_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1080</xdr:colOff>
          <xdr:row>28</xdr:row>
          <xdr:rowOff>0</xdr:rowOff>
        </xdr:to>
        <xdr:sp>
          <xdr:nvSpPr>
            <xdr:cNvPr id="0" name="adaytum_page_2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720</xdr:colOff>
          <xdr:row>28</xdr:row>
          <xdr:rowOff>0</xdr:rowOff>
        </xdr:to>
        <xdr:sp>
          <xdr:nvSpPr>
            <xdr:cNvPr id="0" name="adaytum_page_2_drop_3"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1</xdr:col>
      <xdr:colOff>60120</xdr:colOff>
      <xdr:row>1</xdr:row>
      <xdr:rowOff>0</xdr:rowOff>
    </xdr:from>
    <xdr:to>
      <xdr:col>5</xdr:col>
      <xdr:colOff>403560</xdr:colOff>
      <xdr:row>3</xdr:row>
      <xdr:rowOff>162000</xdr:rowOff>
    </xdr:to>
    <xdr:sp>
      <xdr:nvSpPr>
        <xdr:cNvPr id="200" name="Text 99"/>
        <xdr:cNvSpPr/>
      </xdr:nvSpPr>
      <xdr:spPr>
        <a:xfrm>
          <a:off x="704160" y="162000"/>
          <a:ext cx="4750920" cy="48564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Region Detailed Expense by Period</a:t>
          </a:r>
          <a:endParaRPr b="0" lang="en-US" sz="18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720</xdr:colOff>
          <xdr:row>44</xdr:row>
          <xdr:rowOff>0</xdr:rowOff>
        </xdr:to>
        <xdr:sp>
          <xdr:nvSpPr>
            <xdr:cNvPr id="0" name="adaytum_page_3_drop_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1080</xdr:colOff>
          <xdr:row>44</xdr:row>
          <xdr:rowOff>0</xdr:rowOff>
        </xdr:to>
        <xdr:sp>
          <xdr:nvSpPr>
            <xdr:cNvPr id="0" name="adaytum_page_3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720</xdr:colOff>
          <xdr:row>44</xdr:row>
          <xdr:rowOff>0</xdr:rowOff>
        </xdr:to>
        <xdr:sp>
          <xdr:nvSpPr>
            <xdr:cNvPr id="0" name="adaytum_page_3_drop_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720</xdr:colOff>
          <xdr:row>12</xdr:row>
          <xdr:rowOff>0</xdr:rowOff>
        </xdr:to>
        <xdr:sp>
          <xdr:nvSpPr>
            <xdr:cNvPr id="0" name="adaytum_page_1_drop_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1080</xdr:colOff>
          <xdr:row>12</xdr:row>
          <xdr:rowOff>0</xdr:rowOff>
        </xdr:to>
        <xdr:sp>
          <xdr:nvSpPr>
            <xdr:cNvPr id="0" name="adaytum_page_1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720</xdr:colOff>
          <xdr:row>12</xdr:row>
          <xdr:rowOff>0</xdr:rowOff>
        </xdr:to>
        <xdr:sp>
          <xdr:nvSpPr>
            <xdr:cNvPr id="0" name="adaytum_page_1_drop_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720</xdr:colOff>
          <xdr:row>12</xdr:row>
          <xdr:rowOff>0</xdr:rowOff>
        </xdr:to>
        <xdr:sp>
          <xdr:nvSpPr>
            <xdr:cNvPr id="0" name="adaytum_page_1_drop_4"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3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11</xdr:col>
      <xdr:colOff>372960</xdr:colOff>
      <xdr:row>5</xdr:row>
      <xdr:rowOff>152280</xdr:rowOff>
    </xdr:to>
    <xdr:pic>
      <xdr:nvPicPr>
        <xdr:cNvPr id="201" name="Picture 1" descr=""/>
        <xdr:cNvPicPr/>
      </xdr:nvPicPr>
      <xdr:blipFill>
        <a:blip r:embed="rId1">
          <a:lum bright="70000" contrast="-70000"/>
        </a:blip>
        <a:srcRect l="31760" t="24425" r="0" b="-24"/>
        <a:stretch/>
      </xdr:blipFill>
      <xdr:spPr>
        <a:xfrm>
          <a:off x="0" y="0"/>
          <a:ext cx="12126240" cy="961920"/>
        </a:xfrm>
        <a:prstGeom prst="rect">
          <a:avLst/>
        </a:prstGeom>
        <a:noFill/>
        <a:ln w="0">
          <a:noFill/>
        </a:ln>
      </xdr:spPr>
    </xdr:pic>
    <xdr:clientData/>
  </xdr:twoCellAnchor>
  <xdr:twoCellAnchor editAs="oneCell">
    <xdr:from>
      <xdr:col>8</xdr:col>
      <xdr:colOff>724320</xdr:colOff>
      <xdr:row>1</xdr:row>
      <xdr:rowOff>104760</xdr:rowOff>
    </xdr:from>
    <xdr:to>
      <xdr:col>9</xdr:col>
      <xdr:colOff>283320</xdr:colOff>
      <xdr:row>4</xdr:row>
      <xdr:rowOff>95400</xdr:rowOff>
    </xdr:to>
    <xdr:pic>
      <xdr:nvPicPr>
        <xdr:cNvPr id="202" name="Picture 2" descr=""/>
        <xdr:cNvPicPr/>
      </xdr:nvPicPr>
      <xdr:blipFill>
        <a:blip r:embed="rId2"/>
        <a:stretch/>
      </xdr:blipFill>
      <xdr:spPr>
        <a:xfrm>
          <a:off x="9156960" y="266760"/>
          <a:ext cx="666000" cy="476280"/>
        </a:xfrm>
        <a:prstGeom prst="rect">
          <a:avLst/>
        </a:prstGeom>
        <a:noFill/>
        <a:ln w="0">
          <a:noFill/>
        </a:ln>
      </xdr:spPr>
    </xdr:pic>
    <xdr:clientData/>
  </xdr:twoCellAnchor>
  <xdr:twoCellAnchor editAs="oneCell">
    <xdr:from>
      <xdr:col>1</xdr:col>
      <xdr:colOff>60480</xdr:colOff>
      <xdr:row>1</xdr:row>
      <xdr:rowOff>0</xdr:rowOff>
    </xdr:from>
    <xdr:to>
      <xdr:col>4</xdr:col>
      <xdr:colOff>1080</xdr:colOff>
      <xdr:row>3</xdr:row>
      <xdr:rowOff>162000</xdr:rowOff>
    </xdr:to>
    <xdr:sp>
      <xdr:nvSpPr>
        <xdr:cNvPr id="203" name="Text 20"/>
        <xdr:cNvSpPr/>
      </xdr:nvSpPr>
      <xdr:spPr>
        <a:xfrm>
          <a:off x="704520" y="162000"/>
          <a:ext cx="3029760" cy="48564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Headcount Detail by CC</a:t>
          </a:r>
          <a:endParaRPr b="0" lang="en-US" sz="18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1080</xdr:colOff>
          <xdr:row>13</xdr:row>
          <xdr:rowOff>0</xdr:rowOff>
        </xdr:to>
        <xdr:sp>
          <xdr:nvSpPr>
            <xdr:cNvPr id="0" name="adaytum_page_3_drop_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-401400</xdr:colOff>
          <xdr:row>13</xdr:row>
          <xdr:rowOff>0</xdr:rowOff>
        </xdr:to>
        <xdr:sp>
          <xdr:nvSpPr>
            <xdr:cNvPr id="0" name="adaytum_page_3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1080</xdr:colOff>
          <xdr:row>13</xdr:row>
          <xdr:rowOff>0</xdr:rowOff>
        </xdr:to>
        <xdr:sp>
          <xdr:nvSpPr>
            <xdr:cNvPr id="0" name="adaytum_page_3_drop_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5</xdr:col>
          <xdr:colOff>1440</xdr:colOff>
          <xdr:row>13</xdr:row>
          <xdr:rowOff>0</xdr:rowOff>
        </xdr:to>
        <xdr:sp>
          <xdr:nvSpPr>
            <xdr:cNvPr id="0" name="adaytum_page_3_drop_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1080</xdr:colOff>
          <xdr:row>22</xdr:row>
          <xdr:rowOff>0</xdr:rowOff>
        </xdr:to>
        <xdr:sp>
          <xdr:nvSpPr>
            <xdr:cNvPr id="0" name="adaytum_page_1_drop_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105120</xdr:rowOff>
    </xdr:from>
    <xdr:to>
      <xdr:col>17</xdr:col>
      <xdr:colOff>745200</xdr:colOff>
      <xdr:row>7</xdr:row>
      <xdr:rowOff>66960</xdr:rowOff>
    </xdr:to>
    <xdr:pic>
      <xdr:nvPicPr>
        <xdr:cNvPr id="13" name="Picture 16" descr=""/>
        <xdr:cNvPicPr/>
      </xdr:nvPicPr>
      <xdr:blipFill>
        <a:blip r:embed="rId1"/>
        <a:srcRect l="31760" t="24425" r="0" b="-24"/>
        <a:stretch/>
      </xdr:blipFill>
      <xdr:spPr>
        <a:xfrm>
          <a:off x="0" y="105120"/>
          <a:ext cx="19792800" cy="1095480"/>
        </a:xfrm>
        <a:prstGeom prst="rect">
          <a:avLst/>
        </a:prstGeom>
        <a:noFill/>
        <a:ln w="0">
          <a:noFill/>
        </a:ln>
      </xdr:spPr>
    </xdr:pic>
    <xdr:clientData/>
  </xdr:twoCellAnchor>
  <xdr:twoCellAnchor editAs="oneCell">
    <xdr:from>
      <xdr:col>12</xdr:col>
      <xdr:colOff>1076760</xdr:colOff>
      <xdr:row>1</xdr:row>
      <xdr:rowOff>104760</xdr:rowOff>
    </xdr:from>
    <xdr:to>
      <xdr:col>13</xdr:col>
      <xdr:colOff>846360</xdr:colOff>
      <xdr:row>5</xdr:row>
      <xdr:rowOff>9360</xdr:rowOff>
    </xdr:to>
    <xdr:pic>
      <xdr:nvPicPr>
        <xdr:cNvPr id="14" name="Picture 2" descr=""/>
        <xdr:cNvPicPr/>
      </xdr:nvPicPr>
      <xdr:blipFill>
        <a:blip r:embed="rId2"/>
        <a:stretch/>
      </xdr:blipFill>
      <xdr:spPr>
        <a:xfrm>
          <a:off x="14448600" y="266760"/>
          <a:ext cx="886680" cy="552240"/>
        </a:xfrm>
        <a:prstGeom prst="rect">
          <a:avLst/>
        </a:prstGeom>
        <a:noFill/>
        <a:ln w="0">
          <a:noFill/>
        </a:ln>
      </xdr:spPr>
    </xdr:pic>
    <xdr:clientData/>
  </xdr:twoCellAnchor>
  <xdr:twoCellAnchor editAs="oneCell">
    <xdr:from>
      <xdr:col>0</xdr:col>
      <xdr:colOff>0</xdr:colOff>
      <xdr:row>0</xdr:row>
      <xdr:rowOff>0</xdr:rowOff>
    </xdr:from>
    <xdr:to>
      <xdr:col>1</xdr:col>
      <xdr:colOff>362880</xdr:colOff>
      <xdr:row>3</xdr:row>
      <xdr:rowOff>95760</xdr:rowOff>
    </xdr:to>
    <xdr:sp>
      <xdr:nvSpPr>
        <xdr:cNvPr id="15" name="Text 3"/>
        <xdr:cNvSpPr/>
      </xdr:nvSpPr>
      <xdr:spPr>
        <a:xfrm>
          <a:off x="0" y="0"/>
          <a:ext cx="1208160" cy="581400"/>
        </a:xfrm>
        <a:prstGeom prst="rect">
          <a:avLst/>
        </a:prstGeom>
        <a:noFill/>
        <a:ln w="0">
          <a:noFill/>
        </a:ln>
      </xdr:spPr>
      <xdr:style>
        <a:lnRef idx="0"/>
        <a:fillRef idx="0"/>
        <a:effectRef idx="0"/>
        <a:fontRef idx="minor"/>
      </xdr:style>
      <xdr:txBody>
        <a:bodyPr lIns="20160" rIns="20160" tIns="20160" bIns="20160" anchor="t">
          <a:noAutofit/>
        </a:bodyPr>
        <a:p>
          <a:endParaRPr b="0" lang="en-US" sz="1600" strike="noStrike" u="none">
            <a:effectLst/>
            <a:uFillTx/>
            <a:latin typeface="Times New Roman"/>
          </a:endParaRPr>
        </a:p>
        <a:p>
          <a:r>
            <a:rPr b="1" lang="en-US" sz="1800" strike="noStrike" u="none">
              <a:solidFill>
                <a:srgbClr val="ccffff"/>
              </a:solidFill>
              <a:effectLst/>
              <a:uFillTx/>
              <a:latin typeface="Times New Roman"/>
            </a:rPr>
            <a:t>    </a:t>
          </a:r>
          <a:r>
            <a:rPr b="1" lang="en-US" sz="1800" strike="noStrike" u="none">
              <a:effectLst/>
              <a:uFillTx/>
              <a:latin typeface="Times New Roman"/>
            </a:rPr>
            <a:t>Summary PL</a:t>
          </a:r>
          <a:endParaRPr b="0" lang="en-US" sz="1800" strike="noStrike" u="none">
            <a:effectLst/>
            <a:uFillTx/>
            <a:latin typeface="Times New Roman"/>
          </a:endParaRPr>
        </a:p>
        <a:p>
          <a:r>
            <a:rPr b="1" lang="en-US" sz="1600" strike="noStrike" u="none">
              <a:solidFill>
                <a:srgbClr val="ccffff"/>
              </a:solidFill>
              <a:effectLst/>
              <a:uFillTx/>
              <a:latin typeface="Arial"/>
            </a:rPr>
            <a:t>Summary PL</a:t>
          </a:r>
          <a:endParaRPr b="0" lang="en-US" sz="1600" strike="noStrike" u="none">
            <a:effectLst/>
            <a:uFillTx/>
            <a:latin typeface="Times New Roman"/>
          </a:endParaRPr>
        </a:p>
        <a:p>
          <a:r>
            <a:rPr b="1" lang="en-US" sz="1600" strike="noStrike" u="none">
              <a:solidFill>
                <a:srgbClr val="ccffff"/>
              </a:solidFill>
              <a:effectLst/>
              <a:uFillTx/>
              <a:latin typeface="Arial"/>
            </a:rPr>
            <a:t> </a:t>
          </a:r>
          <a:endParaRPr b="0" lang="en-US" sz="1600" strike="noStrike" u="none">
            <a:effectLst/>
            <a:uFillTx/>
            <a:latin typeface="Times New Roman"/>
          </a:endParaRPr>
        </a:p>
        <a:p>
          <a:endParaRPr b="0" lang="en-US" sz="1600" strike="noStrike" u="none">
            <a:effectLst/>
            <a:uFillTx/>
            <a:latin typeface="Times New Roman"/>
          </a:endParaRPr>
        </a:p>
        <a:p>
          <a:r>
            <a:rPr b="1" lang="en-US" sz="1600" strike="noStrike" u="none">
              <a:solidFill>
                <a:srgbClr val="ccffff"/>
              </a:solidFill>
              <a:effectLst/>
              <a:uFillTx/>
              <a:latin typeface="Arial"/>
            </a:rPr>
            <a:t>Scandinavia</a:t>
          </a:r>
          <a:endParaRPr b="0" lang="en-US" sz="1600" strike="noStrike" u="none">
            <a:effectLst/>
            <a:uFillTx/>
            <a:latin typeface="Times New Roman"/>
          </a:endParaRPr>
        </a:p>
        <a:p>
          <a:r>
            <a:rPr b="1" lang="en-US" sz="1600" strike="noStrike" u="none">
              <a:solidFill>
                <a:srgbClr val="ccffff"/>
              </a:solidFill>
              <a:effectLst/>
              <a:uFillTx/>
              <a:latin typeface="Arial"/>
            </a:rPr>
            <a:t>CE1 Full Year G&amp;A v Budget</a:t>
          </a:r>
          <a:endParaRPr b="0" lang="en-US" sz="1600" strike="noStrike" u="none">
            <a:effectLst/>
            <a:uFillTx/>
            <a:latin typeface="Times New Roman"/>
          </a:endParaRPr>
        </a:p>
      </xdr:txBody>
    </xdr:sp>
    <xdr:clientData/>
  </xdr:twoCellAnchor>
  <xdr:twoCellAnchor editAs="oneCell">
    <xdr:from>
      <xdr:col>0</xdr:col>
      <xdr:colOff>312120</xdr:colOff>
      <xdr:row>1</xdr:row>
      <xdr:rowOff>66240</xdr:rowOff>
    </xdr:from>
    <xdr:to>
      <xdr:col>5</xdr:col>
      <xdr:colOff>554040</xdr:colOff>
      <xdr:row>5</xdr:row>
      <xdr:rowOff>86040</xdr:rowOff>
    </xdr:to>
    <xdr:sp>
      <xdr:nvSpPr>
        <xdr:cNvPr id="16" name="Text 7"/>
        <xdr:cNvSpPr/>
      </xdr:nvSpPr>
      <xdr:spPr>
        <a:xfrm>
          <a:off x="312120" y="228240"/>
          <a:ext cx="5897160" cy="667440"/>
        </a:xfrm>
        <a:prstGeom prst="rect">
          <a:avLst/>
        </a:prstGeom>
        <a:noFill/>
        <a:ln w="0">
          <a:noFill/>
        </a:ln>
      </xdr:spPr>
      <xdr:style>
        <a:lnRef idx="0"/>
        <a:fillRef idx="0"/>
        <a:effectRef idx="0"/>
        <a:fontRef idx="minor"/>
      </xdr:style>
      <xdr:txBody>
        <a:bodyPr lIns="20160" rIns="20160" tIns="20160" bIns="20160" anchor="t">
          <a:noAutofit/>
        </a:bodyPr>
        <a:p>
          <a:endParaRPr b="0" lang="en-US" sz="1800" strike="noStrike" u="none">
            <a:effectLst/>
            <a:uFillTx/>
            <a:latin typeface="Times New Roman"/>
          </a:endParaRPr>
        </a:p>
        <a:p>
          <a:r>
            <a:rPr b="1" lang="en-US" sz="1800" strike="noStrike" u="none">
              <a:effectLst/>
              <a:uFillTx/>
              <a:latin typeface="Times New Roman"/>
            </a:rPr>
            <a:t>Cost Summary</a:t>
          </a:r>
          <a:endParaRPr b="0" lang="en-US" sz="1800" strike="noStrike" u="none">
            <a:effectLst/>
            <a:uFillTx/>
            <a:latin typeface="Times New Roman"/>
          </a:endParaRPr>
        </a:p>
      </xdr:txBody>
    </xdr:sp>
    <xdr:clientData/>
  </xdr:twoCellAnchor>
  <xdr:twoCellAnchor editAs="oneCell">
    <xdr:from>
      <xdr:col>2</xdr:col>
      <xdr:colOff>30600</xdr:colOff>
      <xdr:row>26</xdr:row>
      <xdr:rowOff>47520</xdr:rowOff>
    </xdr:from>
    <xdr:to>
      <xdr:col>13</xdr:col>
      <xdr:colOff>1080</xdr:colOff>
      <xdr:row>50</xdr:row>
      <xdr:rowOff>9720</xdr:rowOff>
    </xdr:to>
    <xdr:graphicFrame>
      <xdr:nvGraphicFramePr>
        <xdr:cNvPr id="17" name="Chart 19"/>
        <xdr:cNvGraphicFramePr/>
      </xdr:nvGraphicFramePr>
      <xdr:xfrm>
        <a:off x="1851840" y="5457600"/>
        <a:ext cx="12638160" cy="44103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0</xdr:colOff>
      <xdr:row>10</xdr:row>
      <xdr:rowOff>0</xdr:rowOff>
    </xdr:from>
    <xdr:to>
      <xdr:col>9</xdr:col>
      <xdr:colOff>1080</xdr:colOff>
      <xdr:row>15</xdr:row>
      <xdr:rowOff>285840</xdr:rowOff>
    </xdr:to>
    <xdr:sp>
      <xdr:nvSpPr>
        <xdr:cNvPr id="18" name="Rectangle 20"/>
        <xdr:cNvSpPr/>
      </xdr:nvSpPr>
      <xdr:spPr>
        <a:xfrm>
          <a:off x="8914680" y="1676520"/>
          <a:ext cx="1087560" cy="1866960"/>
        </a:xfrm>
        <a:prstGeom prst="rect">
          <a:avLst/>
        </a:prstGeom>
        <a:noFill/>
        <a:ln w="9360">
          <a:solidFill>
            <a:srgbClr val="000000"/>
          </a:solidFill>
          <a:miter/>
        </a:ln>
        <a:effectLst>
          <a:outerShdw dist="107932" dir="2700000" blurRad="0" rotWithShape="0">
            <a:srgbClr val="808080"/>
          </a:outerShdw>
        </a:effectLst>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-793440</xdr:colOff>
          <xdr:row>5</xdr:row>
          <xdr:rowOff>0</xdr:rowOff>
        </xdr:to>
        <xdr:sp>
          <xdr:nvSpPr>
            <xdr:cNvPr id="0" name="adaytum_page_1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1249920</xdr:colOff>
          <xdr:row>5</xdr:row>
          <xdr:rowOff>0</xdr:rowOff>
        </xdr:to>
        <xdr:sp>
          <xdr:nvSpPr>
            <xdr:cNvPr id="0" name="adaytum_page_1_drop_1"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0</xdr:col>
      <xdr:colOff>60480</xdr:colOff>
      <xdr:row>0</xdr:row>
      <xdr:rowOff>47520</xdr:rowOff>
    </xdr:from>
    <xdr:to>
      <xdr:col>12</xdr:col>
      <xdr:colOff>352080</xdr:colOff>
      <xdr:row>6</xdr:row>
      <xdr:rowOff>9360</xdr:rowOff>
    </xdr:to>
    <xdr:pic>
      <xdr:nvPicPr>
        <xdr:cNvPr id="19" name="Picture 3" descr=""/>
        <xdr:cNvPicPr/>
      </xdr:nvPicPr>
      <xdr:blipFill>
        <a:blip r:embed="rId1"/>
        <a:srcRect l="31760" t="24425" r="0" b="-24"/>
        <a:stretch/>
      </xdr:blipFill>
      <xdr:spPr>
        <a:xfrm>
          <a:off x="60480" y="47520"/>
          <a:ext cx="20179800" cy="1305000"/>
        </a:xfrm>
        <a:prstGeom prst="rect">
          <a:avLst/>
        </a:prstGeom>
        <a:noFill/>
        <a:ln w="0">
          <a:noFill/>
        </a:ln>
      </xdr:spPr>
    </xdr:pic>
    <xdr:clientData/>
  </xdr:twoCellAnchor>
  <xdr:twoCellAnchor editAs="oneCell">
    <xdr:from>
      <xdr:col>11</xdr:col>
      <xdr:colOff>933840</xdr:colOff>
      <xdr:row>2</xdr:row>
      <xdr:rowOff>104040</xdr:rowOff>
    </xdr:from>
    <xdr:to>
      <xdr:col>11</xdr:col>
      <xdr:colOff>1647360</xdr:colOff>
      <xdr:row>3</xdr:row>
      <xdr:rowOff>114480</xdr:rowOff>
    </xdr:to>
    <xdr:pic>
      <xdr:nvPicPr>
        <xdr:cNvPr id="20" name="Picture 4" descr=""/>
        <xdr:cNvPicPr/>
      </xdr:nvPicPr>
      <xdr:blipFill>
        <a:blip r:embed="rId2"/>
        <a:stretch/>
      </xdr:blipFill>
      <xdr:spPr>
        <a:xfrm>
          <a:off x="13048920" y="428040"/>
          <a:ext cx="713520" cy="486720"/>
        </a:xfrm>
        <a:prstGeom prst="rect">
          <a:avLst/>
        </a:prstGeom>
        <a:noFill/>
        <a:ln w="0">
          <a:noFill/>
        </a:ln>
      </xdr:spPr>
    </xdr:pic>
    <xdr:clientData/>
  </xdr:twoCellAnchor>
  <xdr:twoCellAnchor editAs="oneCell">
    <xdr:from>
      <xdr:col>0</xdr:col>
      <xdr:colOff>0</xdr:colOff>
      <xdr:row>0</xdr:row>
      <xdr:rowOff>0</xdr:rowOff>
    </xdr:from>
    <xdr:to>
      <xdr:col>3</xdr:col>
      <xdr:colOff>352800</xdr:colOff>
      <xdr:row>3</xdr:row>
      <xdr:rowOff>57240</xdr:rowOff>
    </xdr:to>
    <xdr:sp>
      <xdr:nvSpPr>
        <xdr:cNvPr id="21" name="Text 5"/>
        <xdr:cNvSpPr/>
      </xdr:nvSpPr>
      <xdr:spPr>
        <a:xfrm>
          <a:off x="0" y="0"/>
          <a:ext cx="3944880" cy="857520"/>
        </a:xfrm>
        <a:prstGeom prst="rect">
          <a:avLst/>
        </a:prstGeom>
        <a:noFill/>
        <a:ln w="0">
          <a:noFill/>
        </a:ln>
      </xdr:spPr>
      <xdr:style>
        <a:lnRef idx="0"/>
        <a:fillRef idx="0"/>
        <a:effectRef idx="0"/>
        <a:fontRef idx="minor"/>
      </xdr:style>
      <xdr:txBody>
        <a:bodyPr lIns="20160" rIns="20160" tIns="20160" bIns="20160" anchor="t">
          <a:noAutofit/>
        </a:bodyPr>
        <a:p>
          <a:endParaRPr b="0" lang="en-US" sz="1600" strike="noStrike" u="none">
            <a:effectLst/>
            <a:uFillTx/>
            <a:latin typeface="Times New Roman"/>
          </a:endParaRPr>
        </a:p>
        <a:p>
          <a:r>
            <a:rPr b="1" lang="en-US" sz="1600" strike="noStrike" u="none">
              <a:solidFill>
                <a:srgbClr val="ccffff"/>
              </a:solidFill>
              <a:effectLst/>
              <a:uFillTx/>
              <a:latin typeface="Arial"/>
            </a:rPr>
            <a:t>     </a:t>
          </a:r>
          <a:r>
            <a:rPr b="1" lang="en-US" sz="1800" strike="noStrike" u="none">
              <a:solidFill>
                <a:srgbClr val="ccffff"/>
              </a:solidFill>
              <a:effectLst/>
              <a:uFillTx/>
              <a:latin typeface="Times New Roman"/>
            </a:rPr>
            <a:t> </a:t>
          </a:r>
          <a:r>
            <a:rPr b="1" lang="en-US" sz="1800" strike="noStrike" u="none">
              <a:effectLst/>
              <a:uFillTx/>
              <a:latin typeface="Times New Roman"/>
            </a:rPr>
            <a:t>  PL Expense  Analysis</a:t>
          </a:r>
          <a:endParaRPr b="0" lang="en-US" sz="1800" strike="noStrike" u="none">
            <a:effectLst/>
            <a:uFillTx/>
            <a:latin typeface="Times New Roman"/>
          </a:endParaRPr>
        </a:p>
        <a:p>
          <a:r>
            <a:rPr b="1" lang="en-US" sz="1600" strike="noStrike" u="none">
              <a:solidFill>
                <a:srgbClr val="ccffff"/>
              </a:solidFill>
              <a:effectLst/>
              <a:uFillTx/>
              <a:latin typeface="Arial"/>
            </a:rPr>
            <a:t>      </a:t>
          </a:r>
          <a:endParaRPr b="0" lang="en-US" sz="16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-381960</xdr:colOff>
          <xdr:row>5</xdr:row>
          <xdr:rowOff>0</xdr:rowOff>
        </xdr:to>
        <xdr:sp>
          <xdr:nvSpPr>
            <xdr:cNvPr id="0" name="adaytum_page_1_drop_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2</xdr:col>
          <xdr:colOff>423720</xdr:colOff>
          <xdr:row>5</xdr:row>
          <xdr:rowOff>0</xdr:rowOff>
        </xdr:to>
        <xdr:sp>
          <xdr:nvSpPr>
            <xdr:cNvPr id="0" name="adaytum_page_1_drop_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39960</xdr:colOff>
      <xdr:row>1</xdr:row>
      <xdr:rowOff>75960</xdr:rowOff>
    </xdr:from>
    <xdr:to>
      <xdr:col>14</xdr:col>
      <xdr:colOff>576000</xdr:colOff>
      <xdr:row>7</xdr:row>
      <xdr:rowOff>9000</xdr:rowOff>
    </xdr:to>
    <xdr:pic>
      <xdr:nvPicPr>
        <xdr:cNvPr id="22" name="Picture 1" descr=""/>
        <xdr:cNvPicPr/>
      </xdr:nvPicPr>
      <xdr:blipFill>
        <a:blip r:embed="rId1"/>
        <a:srcRect l="31760" t="24425" r="0" b="-24"/>
        <a:stretch/>
      </xdr:blipFill>
      <xdr:spPr>
        <a:xfrm>
          <a:off x="678240" y="247320"/>
          <a:ext cx="12128400" cy="904680"/>
        </a:xfrm>
        <a:prstGeom prst="rect">
          <a:avLst/>
        </a:prstGeom>
        <a:noFill/>
        <a:ln w="0">
          <a:noFill/>
        </a:ln>
      </xdr:spPr>
    </xdr:pic>
    <xdr:clientData/>
  </xdr:twoCellAnchor>
  <xdr:twoCellAnchor editAs="oneCell">
    <xdr:from>
      <xdr:col>9</xdr:col>
      <xdr:colOff>0</xdr:colOff>
      <xdr:row>2</xdr:row>
      <xdr:rowOff>123840</xdr:rowOff>
    </xdr:from>
    <xdr:to>
      <xdr:col>9</xdr:col>
      <xdr:colOff>615600</xdr:colOff>
      <xdr:row>5</xdr:row>
      <xdr:rowOff>124200</xdr:rowOff>
    </xdr:to>
    <xdr:pic>
      <xdr:nvPicPr>
        <xdr:cNvPr id="23" name="Picture 2" descr=""/>
        <xdr:cNvPicPr/>
      </xdr:nvPicPr>
      <xdr:blipFill>
        <a:blip r:embed="rId2"/>
        <a:stretch/>
      </xdr:blipFill>
      <xdr:spPr>
        <a:xfrm>
          <a:off x="7119000" y="457200"/>
          <a:ext cx="615600" cy="486000"/>
        </a:xfrm>
        <a:prstGeom prst="rect">
          <a:avLst/>
        </a:prstGeom>
        <a:noFill/>
        <a:ln w="0">
          <a:noFill/>
        </a:ln>
      </xdr:spPr>
    </xdr:pic>
    <xdr:clientData/>
  </xdr:twoCellAnchor>
  <xdr:twoCellAnchor editAs="oneCell">
    <xdr:from>
      <xdr:col>1</xdr:col>
      <xdr:colOff>271080</xdr:colOff>
      <xdr:row>2</xdr:row>
      <xdr:rowOff>123840</xdr:rowOff>
    </xdr:from>
    <xdr:to>
      <xdr:col>3</xdr:col>
      <xdr:colOff>2971800</xdr:colOff>
      <xdr:row>4</xdr:row>
      <xdr:rowOff>142920</xdr:rowOff>
    </xdr:to>
    <xdr:sp>
      <xdr:nvSpPr>
        <xdr:cNvPr id="24" name="Text 3"/>
        <xdr:cNvSpPr/>
      </xdr:nvSpPr>
      <xdr:spPr>
        <a:xfrm>
          <a:off x="909360" y="457200"/>
          <a:ext cx="3987720" cy="34308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Summary / Scenario Page</a:t>
          </a:r>
          <a:endParaRPr b="0" lang="en-US" sz="1800" strike="noStrike" u="none">
            <a:effectLst/>
            <a:uFillTx/>
            <a:latin typeface="Times New Roman"/>
          </a:endParaRPr>
        </a:p>
        <a:p>
          <a:r>
            <a:rPr b="1" lang="en-US" sz="1800" strike="noStrike" u="none">
              <a:effectLst/>
              <a:uFillTx/>
              <a:latin typeface="Times New Roman"/>
            </a:rPr>
            <a:t>cenario Page ANALYSIS 2002 VS 2001</a:t>
          </a:r>
          <a:endParaRPr b="0" lang="en-US" sz="1800" strike="noStrike" u="none">
            <a:effectLst/>
            <a:uFillTx/>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33</xdr:col>
      <xdr:colOff>2890800</xdr:colOff>
      <xdr:row>1</xdr:row>
      <xdr:rowOff>181440</xdr:rowOff>
    </xdr:from>
    <xdr:to>
      <xdr:col>33</xdr:col>
      <xdr:colOff>4151520</xdr:colOff>
      <xdr:row>4</xdr:row>
      <xdr:rowOff>105120</xdr:rowOff>
    </xdr:to>
    <xdr:pic>
      <xdr:nvPicPr>
        <xdr:cNvPr id="25" name="Picture 3" descr=""/>
        <xdr:cNvPicPr/>
      </xdr:nvPicPr>
      <xdr:blipFill>
        <a:blip r:embed="rId1"/>
        <a:stretch/>
      </xdr:blipFill>
      <xdr:spPr>
        <a:xfrm>
          <a:off x="10823760" y="352800"/>
          <a:ext cx="1260720" cy="485640"/>
        </a:xfrm>
        <a:prstGeom prst="rect">
          <a:avLst/>
        </a:prstGeom>
        <a:noFill/>
        <a:ln w="0">
          <a:noFill/>
        </a:ln>
      </xdr:spPr>
    </xdr:pic>
    <xdr:clientData/>
  </xdr:twoCellAnchor>
  <xdr:twoCellAnchor editAs="oneCell">
    <xdr:from>
      <xdr:col>1</xdr:col>
      <xdr:colOff>231480</xdr:colOff>
      <xdr:row>2</xdr:row>
      <xdr:rowOff>28440</xdr:rowOff>
    </xdr:from>
    <xdr:to>
      <xdr:col>33</xdr:col>
      <xdr:colOff>2895840</xdr:colOff>
      <xdr:row>7</xdr:row>
      <xdr:rowOff>123840</xdr:rowOff>
    </xdr:to>
    <xdr:pic>
      <xdr:nvPicPr>
        <xdr:cNvPr id="26" name="Picture 10" descr=""/>
        <xdr:cNvPicPr/>
      </xdr:nvPicPr>
      <xdr:blipFill>
        <a:blip r:embed="rId2"/>
        <a:srcRect l="31760" t="24425" r="0" b="-24"/>
        <a:stretch/>
      </xdr:blipFill>
      <xdr:spPr>
        <a:xfrm>
          <a:off x="869760" y="438120"/>
          <a:ext cx="9959040" cy="905040"/>
        </a:xfrm>
        <a:prstGeom prst="rect">
          <a:avLst/>
        </a:prstGeom>
        <a:noFill/>
        <a:ln w="0">
          <a:noFill/>
        </a:ln>
      </xdr:spPr>
    </xdr:pic>
    <xdr:clientData/>
  </xdr:twoCellAnchor>
  <xdr:twoCellAnchor editAs="oneCell">
    <xdr:from>
      <xdr:col>1</xdr:col>
      <xdr:colOff>794880</xdr:colOff>
      <xdr:row>3</xdr:row>
      <xdr:rowOff>123840</xdr:rowOff>
    </xdr:from>
    <xdr:to>
      <xdr:col>33</xdr:col>
      <xdr:colOff>1041480</xdr:colOff>
      <xdr:row>5</xdr:row>
      <xdr:rowOff>142920</xdr:rowOff>
    </xdr:to>
    <xdr:sp>
      <xdr:nvSpPr>
        <xdr:cNvPr id="27" name="Text 12"/>
        <xdr:cNvSpPr/>
      </xdr:nvSpPr>
      <xdr:spPr>
        <a:xfrm>
          <a:off x="1433160" y="695520"/>
          <a:ext cx="7541280" cy="34272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Consultancy /Legal &amp; Subscriptions Summary</a:t>
          </a:r>
          <a:endParaRPr b="0" lang="en-US" sz="1800" strike="noStrike" u="none">
            <a:effectLst/>
            <a:uFillTx/>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30240</xdr:colOff>
      <xdr:row>0</xdr:row>
      <xdr:rowOff>28440</xdr:rowOff>
    </xdr:from>
    <xdr:to>
      <xdr:col>14</xdr:col>
      <xdr:colOff>614160</xdr:colOff>
      <xdr:row>6</xdr:row>
      <xdr:rowOff>152280</xdr:rowOff>
    </xdr:to>
    <xdr:pic>
      <xdr:nvPicPr>
        <xdr:cNvPr id="28" name="Picture 1029" descr=""/>
        <xdr:cNvPicPr/>
      </xdr:nvPicPr>
      <xdr:blipFill>
        <a:blip r:embed="rId1"/>
        <a:srcRect l="31760" t="24425" r="0" b="-24"/>
        <a:stretch/>
      </xdr:blipFill>
      <xdr:spPr>
        <a:xfrm>
          <a:off x="30240" y="28440"/>
          <a:ext cx="12565800" cy="1095480"/>
        </a:xfrm>
        <a:prstGeom prst="rect">
          <a:avLst/>
        </a:prstGeom>
        <a:noFill/>
        <a:ln w="0">
          <a:noFill/>
        </a:ln>
      </xdr:spPr>
    </xdr:pic>
    <xdr:clientData/>
  </xdr:twoCellAnchor>
  <xdr:twoCellAnchor editAs="oneCell">
    <xdr:from>
      <xdr:col>14</xdr:col>
      <xdr:colOff>0</xdr:colOff>
      <xdr:row>1</xdr:row>
      <xdr:rowOff>86040</xdr:rowOff>
    </xdr:from>
    <xdr:to>
      <xdr:col>14</xdr:col>
      <xdr:colOff>504000</xdr:colOff>
      <xdr:row>3</xdr:row>
      <xdr:rowOff>152640</xdr:rowOff>
    </xdr:to>
    <xdr:pic>
      <xdr:nvPicPr>
        <xdr:cNvPr id="29" name="Picture 2" descr=""/>
        <xdr:cNvPicPr/>
      </xdr:nvPicPr>
      <xdr:blipFill>
        <a:blip r:embed="rId2"/>
        <a:stretch/>
      </xdr:blipFill>
      <xdr:spPr>
        <a:xfrm>
          <a:off x="11981880" y="248040"/>
          <a:ext cx="504000" cy="390240"/>
        </a:xfrm>
        <a:prstGeom prst="rect">
          <a:avLst/>
        </a:prstGeom>
        <a:noFill/>
        <a:ln w="0">
          <a:noFill/>
        </a:ln>
      </xdr:spPr>
    </xdr:pic>
    <xdr:clientData/>
  </xdr:twoCellAnchor>
  <xdr:twoCellAnchor editAs="oneCell">
    <xdr:from>
      <xdr:col>0</xdr:col>
      <xdr:colOff>240840</xdr:colOff>
      <xdr:row>19</xdr:row>
      <xdr:rowOff>142920</xdr:rowOff>
    </xdr:from>
    <xdr:to>
      <xdr:col>9</xdr:col>
      <xdr:colOff>745200</xdr:colOff>
      <xdr:row>44</xdr:row>
      <xdr:rowOff>133200</xdr:rowOff>
    </xdr:to>
    <xdr:graphicFrame>
      <xdr:nvGraphicFramePr>
        <xdr:cNvPr id="30" name="Chart 3"/>
        <xdr:cNvGraphicFramePr/>
      </xdr:nvGraphicFramePr>
      <xdr:xfrm>
        <a:off x="240840" y="3581280"/>
        <a:ext cx="7475400" cy="464832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472680</xdr:colOff>
      <xdr:row>1</xdr:row>
      <xdr:rowOff>104760</xdr:rowOff>
    </xdr:from>
    <xdr:to>
      <xdr:col>7</xdr:col>
      <xdr:colOff>20880</xdr:colOff>
      <xdr:row>4</xdr:row>
      <xdr:rowOff>105120</xdr:rowOff>
    </xdr:to>
    <xdr:sp>
      <xdr:nvSpPr>
        <xdr:cNvPr id="31" name="Text 4"/>
        <xdr:cNvSpPr/>
      </xdr:nvSpPr>
      <xdr:spPr>
        <a:xfrm>
          <a:off x="723600" y="266760"/>
          <a:ext cx="4397040" cy="48600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2002 Headcount Summary</a:t>
          </a:r>
          <a:endParaRPr b="0" lang="en-US" sz="18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0</xdr:row>
      <xdr:rowOff>37800</xdr:rowOff>
    </xdr:from>
    <xdr:to>
      <xdr:col>14</xdr:col>
      <xdr:colOff>554040</xdr:colOff>
      <xdr:row>5</xdr:row>
      <xdr:rowOff>152280</xdr:rowOff>
    </xdr:to>
    <xdr:pic>
      <xdr:nvPicPr>
        <xdr:cNvPr id="32" name="Picture 1" descr=""/>
        <xdr:cNvPicPr/>
      </xdr:nvPicPr>
      <xdr:blipFill>
        <a:blip r:embed="rId1"/>
        <a:srcRect l="31760" t="24425" r="0" b="-24"/>
        <a:stretch/>
      </xdr:blipFill>
      <xdr:spPr>
        <a:xfrm>
          <a:off x="80640" y="37800"/>
          <a:ext cx="9487800" cy="924120"/>
        </a:xfrm>
        <a:prstGeom prst="rect">
          <a:avLst/>
        </a:prstGeom>
        <a:noFill/>
        <a:ln w="0">
          <a:noFill/>
        </a:ln>
      </xdr:spPr>
    </xdr:pic>
    <xdr:clientData/>
  </xdr:twoCellAnchor>
  <xdr:twoCellAnchor editAs="oneCell">
    <xdr:from>
      <xdr:col>0</xdr:col>
      <xdr:colOff>342000</xdr:colOff>
      <xdr:row>1</xdr:row>
      <xdr:rowOff>9360</xdr:rowOff>
    </xdr:from>
    <xdr:to>
      <xdr:col>4</xdr:col>
      <xdr:colOff>543960</xdr:colOff>
      <xdr:row>4</xdr:row>
      <xdr:rowOff>9720</xdr:rowOff>
    </xdr:to>
    <xdr:sp>
      <xdr:nvSpPr>
        <xdr:cNvPr id="33" name="Text 2"/>
        <xdr:cNvSpPr/>
      </xdr:nvSpPr>
      <xdr:spPr>
        <a:xfrm>
          <a:off x="342000" y="171360"/>
          <a:ext cx="2777400" cy="486000"/>
        </a:xfrm>
        <a:prstGeom prst="rect">
          <a:avLst/>
        </a:prstGeom>
        <a:no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Headcount Org Chart.</a:t>
          </a:r>
          <a:endParaRPr b="0" lang="en-US" sz="1800" strike="noStrike" u="none">
            <a:effectLst/>
            <a:uFillTx/>
            <a:latin typeface="Times New Roman"/>
          </a:endParaRPr>
        </a:p>
        <a:p>
          <a:endParaRPr b="0" lang="en-US" sz="1600" strike="noStrike" u="none">
            <a:effectLst/>
            <a:uFillTx/>
            <a:latin typeface="Times New Roman"/>
          </a:endParaRPr>
        </a:p>
        <a:p>
          <a:endParaRPr b="0" lang="en-US" sz="1600" strike="noStrike" u="none">
            <a:effectLst/>
            <a:uFillTx/>
            <a:latin typeface="Times New Roman"/>
          </a:endParaRPr>
        </a:p>
      </xdr:txBody>
    </xdr:sp>
    <xdr:clientData/>
  </xdr:twoCellAnchor>
  <xdr:twoCellAnchor editAs="oneCell">
    <xdr:from>
      <xdr:col>11</xdr:col>
      <xdr:colOff>161280</xdr:colOff>
      <xdr:row>1</xdr:row>
      <xdr:rowOff>104760</xdr:rowOff>
    </xdr:from>
    <xdr:to>
      <xdr:col>12</xdr:col>
      <xdr:colOff>20880</xdr:colOff>
      <xdr:row>4</xdr:row>
      <xdr:rowOff>9720</xdr:rowOff>
    </xdr:to>
    <xdr:pic>
      <xdr:nvPicPr>
        <xdr:cNvPr id="34" name="Picture 3" descr=""/>
        <xdr:cNvPicPr/>
      </xdr:nvPicPr>
      <xdr:blipFill>
        <a:blip r:embed="rId2"/>
        <a:stretch/>
      </xdr:blipFill>
      <xdr:spPr>
        <a:xfrm>
          <a:off x="7243920" y="266760"/>
          <a:ext cx="503640" cy="390600"/>
        </a:xfrm>
        <a:prstGeom prst="rect">
          <a:avLst/>
        </a:prstGeom>
        <a:noFill/>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gmcmahon/Local%20Settings/Temporary%20Internet%20Files/OLK52/Budget%202002%20(Paul%20Dawson%20scenarios)%20v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onsultancy &amp; Legal"/>
      <sheetName val="Budget 2002 Summary"/>
      <sheetName val="Consultancy"/>
      <sheetName val="Budget 2002 Scenarios"/>
      <sheetName val="Remote"/>
      <sheetName val="Summary"/>
      <sheetName val="Budget 2002"/>
      <sheetName val="Allocations"/>
      <sheetName val="CE2"/>
      <sheetName val="Original CE1"/>
    </sheetNames>
    <sheetDataSet>
      <sheetData sheetId="0">
        <row r="27">
          <cell r="Y27">
            <v>840666.26</v>
          </cell>
          <cell r="Z27">
            <v>711362.25</v>
          </cell>
        </row>
        <row r="40">
          <cell r="Z40">
            <v>355976.28</v>
          </cell>
        </row>
        <row r="40">
          <cell r="AE40">
            <v>245000</v>
          </cell>
        </row>
        <row r="55">
          <cell r="AE55">
            <v>102406.18</v>
          </cell>
        </row>
      </sheetData>
      <sheetData sheetId="1">
        <row r="40">
          <cell r="D40">
            <v>1823528</v>
          </cell>
        </row>
        <row r="40">
          <cell r="O40">
            <v>1384175</v>
          </cell>
        </row>
        <row r="45">
          <cell r="D45">
            <v>257381</v>
          </cell>
        </row>
        <row r="45">
          <cell r="O45">
            <v>271775</v>
          </cell>
        </row>
        <row r="57">
          <cell r="D57">
            <v>35092</v>
          </cell>
        </row>
        <row r="57">
          <cell r="O57">
            <v>4481.33333333333</v>
          </cell>
        </row>
        <row r="65">
          <cell r="D65">
            <v>840666.26</v>
          </cell>
        </row>
        <row r="70">
          <cell r="O70">
            <v>245000</v>
          </cell>
        </row>
        <row r="74">
          <cell r="D74">
            <v>108346</v>
          </cell>
        </row>
        <row r="74">
          <cell r="O74">
            <v>100000</v>
          </cell>
        </row>
        <row r="84">
          <cell r="D84">
            <v>156303</v>
          </cell>
        </row>
        <row r="84">
          <cell r="O84">
            <v>122406.18</v>
          </cell>
        </row>
        <row r="88">
          <cell r="D88">
            <v>26850</v>
          </cell>
        </row>
        <row r="88">
          <cell r="O88">
            <v>20000</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10.xml"/>
</Relationships>
</file>

<file path=xl/worksheets/_rels/sheet12.xml.rels><?xml version="1.0" encoding="UTF-8"?>
<Relationships xmlns="http://schemas.openxmlformats.org/package/2006/relationships"><Relationship Id="rId1" Type="http://schemas.openxmlformats.org/officeDocument/2006/relationships/drawing" Target="../drawings/drawing11.xml"/>
</Relationships>
</file>

<file path=xl/worksheets/_rels/sheet13.xml.rels><?xml version="1.0" encoding="UTF-8"?>
<Relationships xmlns="http://schemas.openxmlformats.org/package/2006/relationships"><Relationship Id="rId1" Type="http://schemas.openxmlformats.org/officeDocument/2006/relationships/drawing" Target="../drawings/drawing12.xml"/>
</Relationships>
</file>

<file path=xl/worksheets/_rels/sheet14.xml.rels><?xml version="1.0" encoding="UTF-8"?>
<Relationships xmlns="http://schemas.openxmlformats.org/package/2006/relationships"><Relationship Id="rId1" Type="http://schemas.openxmlformats.org/officeDocument/2006/relationships/drawing" Target="../drawings/drawing13.xml"/>
</Relationships>
</file>

<file path=xl/worksheets/_rels/sheet15.xml.rels><?xml version="1.0" encoding="UTF-8"?>
<Relationships xmlns="http://schemas.openxmlformats.org/package/2006/relationships"><Relationship Id="rId1" Type="http://schemas.openxmlformats.org/officeDocument/2006/relationships/drawing" Target="../drawings/drawing14.xml"/>
</Relationships>
</file>

<file path=xl/worksheets/_rels/sheet16.xml.rels><?xml version="1.0" encoding="UTF-8"?>
<Relationships xmlns="http://schemas.openxmlformats.org/package/2006/relationships"><Relationship Id="rId1" Type="http://schemas.openxmlformats.org/officeDocument/2006/relationships/drawing" Target="../drawings/drawing15.xml"/>
</Relationships>
</file>

<file path=xl/worksheets/_rels/sheet17.xml.rels><?xml version="1.0" encoding="UTF-8"?>
<Relationships xmlns="http://schemas.openxmlformats.org/package/2006/relationships"><Relationship Id="rId1" Type="http://schemas.openxmlformats.org/officeDocument/2006/relationships/drawing" Target="../drawings/drawing16.xml"/>
</Relationships>
</file>

<file path=xl/worksheets/_rels/sheet18.xml.rels><?xml version="1.0" encoding="UTF-8"?>
<Relationships xmlns="http://schemas.openxmlformats.org/package/2006/relationships"><Relationship Id="rId1" Type="http://schemas.openxmlformats.org/officeDocument/2006/relationships/drawing" Target="../drawings/drawing17.xml"/>
</Relationships>
</file>

<file path=xl/worksheets/_rels/sheet19.xml.rels><?xml version="1.0" encoding="UTF-8"?>
<Relationships xmlns="http://schemas.openxmlformats.org/package/2006/relationships"><Relationship Id="rId1" Type="http://schemas.openxmlformats.org/officeDocument/2006/relationships/drawing" Target="../drawings/drawing18.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drawing" Target="../drawings/drawing19.xml"/>
</Relationships>
</file>

<file path=xl/worksheets/_rels/sheet21.xml.rels><?xml version="1.0" encoding="UTF-8"?>
<Relationships xmlns="http://schemas.openxmlformats.org/package/2006/relationships"><Relationship Id="rId1" Type="http://schemas.openxmlformats.org/officeDocument/2006/relationships/drawing" Target="../drawings/drawing20.xml"/>
</Relationships>
</file>

<file path=xl/worksheets/_rels/sheet22.xml.rels><?xml version="1.0" encoding="UTF-8"?>
<Relationships xmlns="http://schemas.openxmlformats.org/package/2006/relationships"><Relationship Id="rId1" Type="http://schemas.openxmlformats.org/officeDocument/2006/relationships/drawing" Target="../drawings/drawing21.xml"/>
</Relationships>
</file>

<file path=xl/worksheets/_rels/sheet23.xml.rels><?xml version="1.0" encoding="UTF-8"?>
<Relationships xmlns="http://schemas.openxmlformats.org/package/2006/relationships"><Relationship Id="rId1" Type="http://schemas.openxmlformats.org/officeDocument/2006/relationships/drawing" Target="../drawings/drawing22.xml"/>
</Relationships>
</file>

<file path=xl/worksheets/_rels/sheet24.xml.rels><?xml version="1.0" encoding="UTF-8"?>
<Relationships xmlns="http://schemas.openxmlformats.org/package/2006/relationships"><Relationship Id="rId1" Type="http://schemas.openxmlformats.org/officeDocument/2006/relationships/drawing" Target="../drawings/drawing23.xml"/>
</Relationships>
</file>

<file path=xl/worksheets/_rels/sheet25.xml.rels><?xml version="1.0" encoding="UTF-8"?>
<Relationships xmlns="http://schemas.openxmlformats.org/package/2006/relationships"><Relationship Id="rId1" Type="http://schemas.openxmlformats.org/officeDocument/2006/relationships/drawing" Target="../drawings/drawing24.xml"/>
</Relationships>
</file>

<file path=xl/worksheets/_rels/sheet26.xml.rels><?xml version="1.0" encoding="UTF-8"?>
<Relationships xmlns="http://schemas.openxmlformats.org/package/2006/relationships"><Relationship Id="rId1" Type="http://schemas.openxmlformats.org/officeDocument/2006/relationships/drawing" Target="../drawings/drawing25.xml"/>
</Relationships>
</file>

<file path=xl/worksheets/_rels/sheet27.xml.rels><?xml version="1.0" encoding="UTF-8"?>
<Relationships xmlns="http://schemas.openxmlformats.org/package/2006/relationships"><Relationship Id="rId1" Type="http://schemas.openxmlformats.org/officeDocument/2006/relationships/drawing" Target="../drawings/drawing26.xml"/>
</Relationships>
</file>

<file path=xl/worksheets/_rels/sheet28.xml.rels><?xml version="1.0" encoding="UTF-8"?>
<Relationships xmlns="http://schemas.openxmlformats.org/package/2006/relationships"><Relationship Id="rId1" Type="http://schemas.openxmlformats.org/officeDocument/2006/relationships/comments" Target="../comments28.xml"/><Relationship Id="rId2" Type="http://schemas.openxmlformats.org/officeDocument/2006/relationships/drawing" Target="../drawings/drawing27.xml"/><Relationship Id="rId3" Type="http://schemas.openxmlformats.org/officeDocument/2006/relationships/vmlDrawing" Target="../drawings/vmlDrawing1.vml"/>
</Relationships>
</file>

<file path=xl/worksheets/_rels/sheet29.xml.rels><?xml version="1.0" encoding="UTF-8"?>
<Relationships xmlns="http://schemas.openxmlformats.org/package/2006/relationships"><Relationship Id="rId1" Type="http://schemas.openxmlformats.org/officeDocument/2006/relationships/drawing" Target="../drawings/drawing28.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30.xml.rels><?xml version="1.0" encoding="UTF-8"?>
<Relationships xmlns="http://schemas.openxmlformats.org/package/2006/relationships"><Relationship Id="rId1" Type="http://schemas.openxmlformats.org/officeDocument/2006/relationships/comments" Target="../comments30.xml"/><Relationship Id="rId2" Type="http://schemas.openxmlformats.org/officeDocument/2006/relationships/drawing" Target="../drawings/drawing29.xml"/><Relationship Id="rId3" Type="http://schemas.openxmlformats.org/officeDocument/2006/relationships/vmlDrawing" Target="../drawings/vmlDrawing2.vml"/>
</Relationships>
</file>

<file path=xl/worksheets/_rels/sheet31.xml.rels><?xml version="1.0" encoding="UTF-8"?>
<Relationships xmlns="http://schemas.openxmlformats.org/package/2006/relationships"><Relationship Id="rId1" Type="http://schemas.openxmlformats.org/officeDocument/2006/relationships/comments" Target="../comments31.xml"/><Relationship Id="rId2" Type="http://schemas.openxmlformats.org/officeDocument/2006/relationships/drawing" Target="../drawings/drawing30.xml"/><Relationship Id="rId3" Type="http://schemas.openxmlformats.org/officeDocument/2006/relationships/vmlDrawing" Target="../drawings/vmlDrawing3.vml"/>
</Relationships>
</file>

<file path=xl/worksheets/_rels/sheet32.xml.rels><?xml version="1.0" encoding="UTF-8"?>
<Relationships xmlns="http://schemas.openxmlformats.org/package/2006/relationships"><Relationship Id="rId1" Type="http://schemas.openxmlformats.org/officeDocument/2006/relationships/comments" Target="../comments32.xml"/><Relationship Id="rId2" Type="http://schemas.openxmlformats.org/officeDocument/2006/relationships/drawing" Target="../drawings/drawing31.xml"/><Relationship Id="rId3" Type="http://schemas.openxmlformats.org/officeDocument/2006/relationships/vmlDrawing" Target="../drawings/vmlDrawing4.v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1:H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13.85"/>
    <col collapsed="false" customWidth="false" hidden="false" outlineLevel="0" max="257" min="3" style="1" width="9.14"/>
  </cols>
  <sheetData>
    <row r="11" customFormat="false" ht="13.5" hidden="false" customHeight="false" outlineLevel="0" collapsed="false"/>
    <row r="12" customFormat="false" ht="13.5" hidden="false" customHeight="false" outlineLevel="0" collapsed="false">
      <c r="B12" s="2" t="s">
        <v>0</v>
      </c>
    </row>
    <row r="16" customFormat="false" ht="12.75" hidden="false" customHeight="false" outlineLevel="0" collapsed="false">
      <c r="H16" s="1" t="n">
        <f aca="false">-H14</f>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ColWidth="9.0546875" defaultRowHeight="12.75" customHeight="true" zeroHeight="false" outlineLevelRow="0" outlineLevelCol="0"/>
  <cols>
    <col collapsed="false" customWidth="true" hidden="false" outlineLevel="0" max="2" min="2" style="0" width="13.85"/>
  </cols>
  <sheetData>
    <row r="11" customFormat="false" ht="13.5" hidden="false" customHeight="false" outlineLevel="0" collapsed="false"/>
    <row r="12" customFormat="false" ht="13.5" hidden="false" customHeight="false" outlineLevel="0" collapsed="false">
      <c r="B12" s="2" t="s">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4:E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3" activeCellId="0" sqref="A23"/>
    </sheetView>
  </sheetViews>
  <sheetFormatPr defaultColWidth="9.13671875" defaultRowHeight="12.75" customHeight="true" zeroHeight="false" outlineLevelRow="0" outlineLevelCol="0"/>
  <cols>
    <col collapsed="false" customWidth="false" hidden="false" outlineLevel="0" max="257" min="1" style="1" width="9.14"/>
  </cols>
  <sheetData>
    <row r="4" customFormat="false" ht="30" hidden="false" customHeight="true" outlineLevel="0" collapsed="false"/>
    <row r="9" customFormat="false" ht="12.75" hidden="false" customHeight="false" outlineLevel="0" collapsed="false">
      <c r="B9" s="538"/>
    </row>
    <row r="42" customFormat="false" ht="12.75" hidden="false" customHeight="false" outlineLevel="0" collapsed="false">
      <c r="A42" s="538" t="s">
        <v>382</v>
      </c>
      <c r="B42" s="538"/>
      <c r="E42" s="538" t="n">
        <v>9.5</v>
      </c>
    </row>
    <row r="43" customFormat="false" ht="12.75" hidden="false" customHeight="false" outlineLevel="0" collapsed="false">
      <c r="A43" s="539"/>
      <c r="B43" s="7"/>
      <c r="C43" s="7"/>
      <c r="D43" s="7"/>
      <c r="E43" s="539"/>
    </row>
    <row r="44" customFormat="false" ht="12.75" hidden="false" customHeight="false" outlineLevel="0" collapsed="false">
      <c r="A44" s="539"/>
      <c r="B44" s="7"/>
      <c r="C44" s="7"/>
      <c r="D44" s="7"/>
      <c r="E44" s="539"/>
    </row>
    <row r="45" customFormat="false" ht="12.75" hidden="false" customHeight="false" outlineLevel="0" collapsed="false">
      <c r="A45" s="539"/>
      <c r="B45" s="7"/>
      <c r="C45" s="7"/>
      <c r="D45" s="7"/>
      <c r="E45" s="539"/>
    </row>
    <row r="46" customFormat="false" ht="12.75" hidden="false" customHeight="false" outlineLevel="0" collapsed="false">
      <c r="A46" s="539"/>
      <c r="B46" s="539"/>
      <c r="C46" s="7"/>
      <c r="D46" s="7"/>
      <c r="E46" s="539"/>
    </row>
  </sheetData>
  <printOptions headings="false" gridLines="false" gridLinesSet="true" horizontalCentered="false" verticalCentered="false"/>
  <pageMargins left="0.747916666666667" right="0.747916666666667" top="0.529861111111111" bottom="0.6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4:H45"/>
  <sheetViews>
    <sheetView showFormulas="false" showGridLines="true" showRowColHeaders="true" showZeros="true" rightToLeft="false" tabSelected="false" showOutlineSymbols="true" defaultGridColor="true" view="normal" topLeftCell="A18" colorId="64" zoomScale="100" zoomScaleNormal="100" zoomScalePageLayoutView="100" workbookViewId="0">
      <selection pane="topLeft" activeCell="J42" activeCellId="0" sqref="J42"/>
    </sheetView>
  </sheetViews>
  <sheetFormatPr defaultColWidth="9.13671875" defaultRowHeight="12.75" customHeight="true" zeroHeight="false" outlineLevelRow="0" outlineLevelCol="0"/>
  <cols>
    <col collapsed="false" customWidth="false" hidden="false" outlineLevel="0" max="257" min="1" style="1" width="9.14"/>
  </cols>
  <sheetData>
    <row r="4" customFormat="false" ht="30" hidden="false" customHeight="true" outlineLevel="0" collapsed="false"/>
    <row r="7" customFormat="false" ht="12.75" hidden="false" customHeight="false" outlineLevel="0" collapsed="false">
      <c r="B7" s="538"/>
    </row>
    <row r="41" customFormat="false" ht="12.75" hidden="false" customHeight="false" outlineLevel="0" collapsed="false">
      <c r="B41" s="538" t="s">
        <v>383</v>
      </c>
      <c r="C41" s="538"/>
      <c r="H41" s="538" t="n">
        <v>12</v>
      </c>
    </row>
    <row r="42" customFormat="false" ht="12.75" hidden="false" customHeight="false" outlineLevel="0" collapsed="false">
      <c r="B42" s="539"/>
      <c r="C42" s="7"/>
      <c r="D42" s="7"/>
      <c r="E42" s="7"/>
      <c r="F42" s="7"/>
      <c r="G42" s="7"/>
      <c r="H42" s="539"/>
    </row>
    <row r="43" customFormat="false" ht="12.75" hidden="false" customHeight="false" outlineLevel="0" collapsed="false">
      <c r="B43" s="539"/>
      <c r="C43" s="7"/>
      <c r="D43" s="7"/>
      <c r="E43" s="7"/>
      <c r="F43" s="7"/>
      <c r="G43" s="7"/>
      <c r="H43" s="539"/>
    </row>
    <row r="44" customFormat="false" ht="12.75" hidden="false" customHeight="false" outlineLevel="0" collapsed="false">
      <c r="B44" s="539"/>
      <c r="C44" s="7"/>
      <c r="D44" s="7"/>
      <c r="E44" s="7"/>
      <c r="F44" s="7"/>
      <c r="G44" s="7"/>
      <c r="H44" s="539"/>
    </row>
    <row r="45" customFormat="false" ht="12.75" hidden="false" customHeight="false" outlineLevel="0" collapsed="false">
      <c r="B45" s="539"/>
      <c r="C45" s="539"/>
      <c r="D45" s="7"/>
      <c r="E45" s="7"/>
      <c r="F45" s="7"/>
      <c r="G45" s="7"/>
      <c r="H45" s="539"/>
    </row>
  </sheetData>
  <printOptions headings="false" gridLines="false" gridLinesSet="true" horizontalCentered="false" verticalCentered="false"/>
  <pageMargins left="0.747916666666667" right="0.747916666666667" top="0.529861111111111" bottom="0.659722222222222" header="0.5" footer="0.511811023622047"/>
  <pageSetup paperSize="9" scale="100" fitToWidth="1" fitToHeight="1" pageOrder="downThenOver" orientation="landscape" blackAndWhite="false" draft="false" cellComments="none" horizontalDpi="300" verticalDpi="300" copies="1"/>
  <headerFooter differentFirst="false" differentOddEven="false">
    <oddHeader>&amp;CPage &amp;P</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4:E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257" min="1" style="1" width="9.14"/>
  </cols>
  <sheetData>
    <row r="4" customFormat="false" ht="30" hidden="false" customHeight="true" outlineLevel="0" collapsed="false"/>
    <row r="7" customFormat="false" ht="12.75" hidden="false" customHeight="false" outlineLevel="0" collapsed="false">
      <c r="B7" s="206" t="s">
        <v>384</v>
      </c>
    </row>
    <row r="9" customFormat="false" ht="12.75" hidden="false" customHeight="false" outlineLevel="0" collapsed="false">
      <c r="B9" s="538"/>
    </row>
    <row r="42" customFormat="false" ht="12.75" hidden="false" customHeight="false" outlineLevel="0" collapsed="false">
      <c r="A42" s="538" t="s">
        <v>382</v>
      </c>
      <c r="B42" s="538"/>
      <c r="E42" s="538" t="n">
        <v>9.5</v>
      </c>
    </row>
    <row r="43" customFormat="false" ht="12.75" hidden="false" customHeight="false" outlineLevel="0" collapsed="false">
      <c r="A43" s="539" t="s">
        <v>385</v>
      </c>
      <c r="B43" s="7"/>
      <c r="C43" s="7"/>
      <c r="D43" s="7"/>
      <c r="E43" s="539" t="n">
        <v>19</v>
      </c>
    </row>
    <row r="44" customFormat="false" ht="12.75" hidden="false" customHeight="false" outlineLevel="0" collapsed="false">
      <c r="A44" s="539"/>
      <c r="B44" s="7"/>
      <c r="C44" s="7"/>
      <c r="D44" s="7"/>
      <c r="E44" s="539"/>
    </row>
    <row r="45" customFormat="false" ht="12.75" hidden="false" customHeight="false" outlineLevel="0" collapsed="false">
      <c r="A45" s="539"/>
      <c r="B45" s="7"/>
      <c r="C45" s="7"/>
      <c r="D45" s="7"/>
      <c r="E45" s="539"/>
    </row>
    <row r="46" customFormat="false" ht="12.75" hidden="false" customHeight="false" outlineLevel="0" collapsed="false">
      <c r="A46" s="539"/>
      <c r="B46" s="539"/>
      <c r="C46" s="7"/>
      <c r="D46" s="7"/>
      <c r="E46" s="539"/>
    </row>
  </sheetData>
  <printOptions headings="false" gridLines="false" gridLinesSet="true" horizontalCentered="false" verticalCentered="false"/>
  <pageMargins left="0.747916666666667" right="0.747916666666667" top="0.529861111111111" bottom="0.659722222222222"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&amp;LPage 6a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4:H4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257" min="1" style="1" width="9.14"/>
  </cols>
  <sheetData>
    <row r="4" customFormat="false" ht="30" hidden="false" customHeight="true" outlineLevel="0" collapsed="false"/>
    <row r="6" customFormat="false" ht="12.75" hidden="false" customHeight="false" outlineLevel="0" collapsed="false">
      <c r="B6" s="206" t="s">
        <v>384</v>
      </c>
    </row>
    <row r="7" customFormat="false" ht="12.75" hidden="false" customHeight="false" outlineLevel="0" collapsed="false">
      <c r="B7" s="538"/>
    </row>
    <row r="41" customFormat="false" ht="12.75" hidden="false" customHeight="false" outlineLevel="0" collapsed="false">
      <c r="B41" s="538" t="s">
        <v>383</v>
      </c>
      <c r="C41" s="538"/>
      <c r="H41" s="538" t="n">
        <v>9.5</v>
      </c>
    </row>
    <row r="42" customFormat="false" ht="12.75" hidden="false" customHeight="false" outlineLevel="0" collapsed="false">
      <c r="B42" s="539" t="s">
        <v>386</v>
      </c>
      <c r="C42" s="7"/>
      <c r="D42" s="7"/>
      <c r="E42" s="7"/>
      <c r="F42" s="7"/>
      <c r="G42" s="7"/>
      <c r="H42" s="539" t="n">
        <v>19</v>
      </c>
    </row>
    <row r="43" customFormat="false" ht="12.75" hidden="false" customHeight="false" outlineLevel="0" collapsed="false">
      <c r="B43" s="539"/>
      <c r="C43" s="7"/>
      <c r="D43" s="7"/>
      <c r="E43" s="7"/>
      <c r="F43" s="7"/>
      <c r="G43" s="7"/>
      <c r="H43" s="539"/>
    </row>
    <row r="44" customFormat="false" ht="12.75" hidden="false" customHeight="false" outlineLevel="0" collapsed="false">
      <c r="B44" s="539"/>
      <c r="C44" s="7"/>
      <c r="D44" s="7"/>
      <c r="E44" s="7"/>
      <c r="F44" s="7"/>
      <c r="G44" s="7"/>
      <c r="H44" s="539"/>
    </row>
    <row r="45" customFormat="false" ht="12.75" hidden="false" customHeight="false" outlineLevel="0" collapsed="false">
      <c r="B45" s="539"/>
      <c r="C45" s="539"/>
      <c r="D45" s="7"/>
      <c r="E45" s="7"/>
      <c r="F45" s="7"/>
      <c r="G45" s="7"/>
      <c r="H45" s="539"/>
    </row>
  </sheetData>
  <printOptions headings="false" gridLines="false" gridLinesSet="true" horizontalCentered="false" verticalCentered="false"/>
  <pageMargins left="0.747916666666667" right="0.747916666666667" top="0.529861111111111" bottom="0.659722222222222" header="0.5" footer="0.5"/>
  <pageSetup paperSize="9" scale="100" fitToWidth="1" fitToHeight="1" pageOrder="downThenOver" orientation="landscape" blackAndWhite="false" draft="false" cellComments="none" horizontalDpi="300" verticalDpi="300" copies="1"/>
  <headerFooter differentFirst="false" differentOddEven="false">
    <oddHeader>&amp;CPage &amp;P</oddHeader>
    <oddFooter>&amp;LPage 6b</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2"/>
  <sheetViews>
    <sheetView showFormulas="false" showGridLines="true" showRowColHeaders="true" showZeros="true" rightToLeft="false" tabSelected="true" showOutlineSymbols="true" defaultGridColor="true" view="normal" topLeftCell="A8"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1" width="40.7"/>
    <col collapsed="false" customWidth="true" hidden="false" outlineLevel="0" max="2" min="2" style="540" width="14.99"/>
    <col collapsed="false" customWidth="true" hidden="false" outlineLevel="0" max="3" min="3" style="541" width="18.99"/>
    <col collapsed="false" customWidth="true" hidden="false" outlineLevel="0" max="4" min="4" style="540" width="15.85"/>
    <col collapsed="false" customWidth="true" hidden="false" outlineLevel="0" max="5" min="5" style="1" width="7.99"/>
    <col collapsed="false" customWidth="true" hidden="false" outlineLevel="0" max="6" min="6" style="1" width="19.7"/>
    <col collapsed="false" customWidth="true" hidden="false" outlineLevel="0" max="7" min="7" style="1" width="20.56"/>
    <col collapsed="false" customWidth="true" hidden="false" outlineLevel="0" max="8" min="8" style="1" width="14.56"/>
    <col collapsed="false" customWidth="true" hidden="false" outlineLevel="0" max="9" min="9" style="1" width="5.13"/>
    <col collapsed="false" customWidth="false" hidden="false" outlineLevel="0" max="257" min="10" style="1" width="9.14"/>
  </cols>
  <sheetData>
    <row r="1" customFormat="false" ht="12.75" hidden="false" customHeight="false" outlineLevel="0" collapsed="false">
      <c r="A1" s="3"/>
      <c r="B1" s="249"/>
      <c r="C1" s="250"/>
      <c r="D1" s="249"/>
      <c r="E1" s="4"/>
      <c r="F1" s="4"/>
      <c r="G1" s="4"/>
      <c r="H1" s="4"/>
      <c r="I1" s="5"/>
    </row>
    <row r="2" customFormat="false" ht="12.75" hidden="false" customHeight="false" outlineLevel="0" collapsed="false">
      <c r="A2" s="6"/>
      <c r="B2" s="251"/>
      <c r="C2" s="252"/>
      <c r="D2" s="251"/>
      <c r="E2" s="7"/>
      <c r="F2" s="7"/>
      <c r="G2" s="7"/>
      <c r="H2" s="7"/>
      <c r="I2" s="8"/>
    </row>
    <row r="3" customFormat="false" ht="12.75" hidden="false" customHeight="false" outlineLevel="0" collapsed="false">
      <c r="A3" s="6"/>
      <c r="B3" s="251"/>
      <c r="C3" s="252"/>
      <c r="D3" s="251"/>
      <c r="E3" s="7"/>
      <c r="F3" s="7"/>
      <c r="G3" s="7"/>
      <c r="H3" s="7"/>
      <c r="I3" s="8"/>
    </row>
    <row r="4" customFormat="false" ht="12.75" hidden="false" customHeight="false" outlineLevel="0" collapsed="false">
      <c r="A4" s="6"/>
      <c r="B4" s="251"/>
      <c r="C4" s="252"/>
      <c r="D4" s="251"/>
      <c r="E4" s="7"/>
      <c r="F4" s="7"/>
      <c r="G4" s="7"/>
      <c r="H4" s="7"/>
      <c r="I4" s="8"/>
    </row>
    <row r="5" customFormat="false" ht="12.75" hidden="false" customHeight="false" outlineLevel="0" collapsed="false">
      <c r="A5" s="6"/>
      <c r="B5" s="251"/>
      <c r="C5" s="252"/>
      <c r="D5" s="251"/>
      <c r="E5" s="7"/>
      <c r="F5" s="7"/>
      <c r="G5" s="7"/>
      <c r="H5" s="7"/>
      <c r="I5" s="8"/>
    </row>
    <row r="6" customFormat="false" ht="12.75" hidden="false" customHeight="false" outlineLevel="0" collapsed="false">
      <c r="A6" s="6"/>
      <c r="B6" s="251"/>
      <c r="C6" s="252"/>
      <c r="D6" s="251"/>
      <c r="E6" s="7"/>
      <c r="F6" s="7"/>
      <c r="G6" s="7"/>
      <c r="H6" s="7"/>
      <c r="I6" s="8"/>
    </row>
    <row r="7" customFormat="false" ht="12.75" hidden="false" customHeight="false" outlineLevel="0" collapsed="false">
      <c r="A7" s="6"/>
      <c r="B7" s="251"/>
      <c r="C7" s="252"/>
      <c r="D7" s="251"/>
      <c r="E7" s="7"/>
      <c r="F7" s="7"/>
      <c r="G7" s="7"/>
      <c r="H7" s="7"/>
      <c r="I7" s="8"/>
    </row>
    <row r="8" customFormat="false" ht="12.75" hidden="false" customHeight="false" outlineLevel="0" collapsed="false">
      <c r="A8" s="6"/>
      <c r="B8" s="251"/>
      <c r="C8" s="252"/>
      <c r="D8" s="251"/>
      <c r="E8" s="7"/>
      <c r="F8" s="7"/>
      <c r="G8" s="7"/>
      <c r="H8" s="7"/>
      <c r="I8" s="8"/>
    </row>
    <row r="9" customFormat="false" ht="15" hidden="false" customHeight="true" outlineLevel="0" collapsed="false">
      <c r="A9" s="504"/>
      <c r="B9" s="7"/>
      <c r="C9" s="7"/>
      <c r="D9" s="7"/>
      <c r="E9" s="7"/>
      <c r="F9" s="7"/>
      <c r="G9" s="542"/>
      <c r="H9" s="7"/>
      <c r="I9" s="8"/>
    </row>
    <row r="10" customFormat="false" ht="12.75" hidden="false" customHeight="false" outlineLevel="0" collapsed="false">
      <c r="A10" s="6"/>
      <c r="B10" s="251"/>
      <c r="C10" s="252"/>
      <c r="D10" s="251"/>
      <c r="E10" s="7"/>
      <c r="F10" s="7"/>
      <c r="G10" s="7"/>
      <c r="H10" s="7"/>
      <c r="I10" s="8"/>
    </row>
    <row r="11" customFormat="false" ht="13.5" hidden="false" customHeight="false" outlineLevel="0" collapsed="false">
      <c r="A11" s="6"/>
      <c r="B11" s="251"/>
      <c r="C11" s="252"/>
      <c r="D11" s="251"/>
      <c r="E11" s="7"/>
      <c r="F11" s="7"/>
      <c r="G11" s="7"/>
      <c r="H11" s="7"/>
      <c r="I11" s="8"/>
    </row>
    <row r="12" customFormat="false" ht="25.5" hidden="false" customHeight="false" outlineLevel="0" collapsed="false">
      <c r="A12" s="543"/>
      <c r="B12" s="544" t="s">
        <v>387</v>
      </c>
      <c r="C12" s="545" t="s">
        <v>387</v>
      </c>
      <c r="D12" s="546" t="s">
        <v>387</v>
      </c>
      <c r="E12" s="547"/>
      <c r="F12" s="548" t="s">
        <v>388</v>
      </c>
      <c r="G12" s="549" t="s">
        <v>388</v>
      </c>
      <c r="H12" s="546" t="s">
        <v>388</v>
      </c>
      <c r="I12" s="550"/>
      <c r="J12" s="551"/>
      <c r="K12" s="551"/>
      <c r="L12" s="551"/>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51"/>
      <c r="CU12" s="551"/>
      <c r="CV12" s="551"/>
      <c r="CW12" s="551"/>
      <c r="CX12" s="551"/>
      <c r="CY12" s="551"/>
      <c r="CZ12" s="551"/>
      <c r="DA12" s="551"/>
      <c r="DB12" s="551"/>
      <c r="DC12" s="551"/>
      <c r="DD12" s="551"/>
      <c r="DE12" s="551"/>
      <c r="DF12" s="551"/>
      <c r="DG12" s="551"/>
      <c r="DH12" s="551"/>
      <c r="DI12" s="551"/>
      <c r="DJ12" s="551"/>
      <c r="DK12" s="551"/>
      <c r="DL12" s="551"/>
      <c r="DM12" s="551"/>
      <c r="DN12" s="551"/>
      <c r="DO12" s="551"/>
      <c r="DP12" s="551"/>
      <c r="DQ12" s="551"/>
      <c r="DR12" s="551"/>
      <c r="DS12" s="551"/>
      <c r="DT12" s="551"/>
      <c r="DU12" s="551"/>
      <c r="DV12" s="551"/>
      <c r="DW12" s="551"/>
      <c r="DX12" s="551"/>
      <c r="DY12" s="551"/>
      <c r="DZ12" s="551"/>
      <c r="EA12" s="551"/>
      <c r="EB12" s="551"/>
      <c r="EC12" s="551"/>
      <c r="ED12" s="551"/>
      <c r="EE12" s="551"/>
      <c r="EF12" s="551"/>
      <c r="EG12" s="551"/>
      <c r="EH12" s="551"/>
      <c r="EI12" s="551"/>
      <c r="EJ12" s="551"/>
      <c r="EK12" s="551"/>
      <c r="EL12" s="551"/>
      <c r="EM12" s="551"/>
      <c r="EN12" s="551"/>
      <c r="EO12" s="551"/>
      <c r="EP12" s="551"/>
      <c r="EQ12" s="551"/>
      <c r="ER12" s="551"/>
      <c r="ES12" s="551"/>
      <c r="ET12" s="551"/>
      <c r="EU12" s="551"/>
      <c r="EV12" s="551"/>
      <c r="EW12" s="551"/>
      <c r="EX12" s="551"/>
      <c r="EY12" s="551"/>
      <c r="EZ12" s="551"/>
      <c r="FA12" s="551"/>
      <c r="FB12" s="551"/>
      <c r="FC12" s="551"/>
      <c r="FD12" s="551"/>
      <c r="FE12" s="551"/>
      <c r="FF12" s="551"/>
      <c r="FG12" s="551"/>
      <c r="FH12" s="551"/>
      <c r="FI12" s="551"/>
      <c r="FJ12" s="551"/>
      <c r="FK12" s="551"/>
      <c r="FL12" s="551"/>
      <c r="FM12" s="551"/>
      <c r="FN12" s="551"/>
      <c r="FO12" s="551"/>
      <c r="FP12" s="551"/>
      <c r="FQ12" s="551"/>
      <c r="FR12" s="551"/>
      <c r="FS12" s="551"/>
      <c r="FT12" s="551"/>
      <c r="FU12" s="551"/>
      <c r="FV12" s="551"/>
      <c r="FW12" s="551"/>
      <c r="FX12" s="551"/>
      <c r="FY12" s="551"/>
      <c r="FZ12" s="551"/>
      <c r="GA12" s="551"/>
      <c r="GB12" s="551"/>
      <c r="GC12" s="551"/>
      <c r="GD12" s="551"/>
      <c r="GE12" s="551"/>
      <c r="GF12" s="551"/>
      <c r="GG12" s="551"/>
      <c r="GH12" s="551"/>
      <c r="GI12" s="551"/>
      <c r="GJ12" s="551"/>
      <c r="GK12" s="551"/>
      <c r="GL12" s="551"/>
      <c r="GM12" s="551"/>
      <c r="GN12" s="551"/>
      <c r="GO12" s="551"/>
      <c r="GP12" s="551"/>
      <c r="GQ12" s="551"/>
      <c r="GR12" s="551"/>
      <c r="GS12" s="551"/>
      <c r="GT12" s="551"/>
      <c r="GU12" s="551"/>
      <c r="GV12" s="551"/>
      <c r="GW12" s="551"/>
      <c r="GX12" s="551"/>
      <c r="GY12" s="551"/>
      <c r="GZ12" s="551"/>
      <c r="HA12" s="551"/>
      <c r="HB12" s="551"/>
      <c r="HC12" s="551"/>
      <c r="HD12" s="551"/>
      <c r="HE12" s="551"/>
      <c r="HF12" s="551"/>
      <c r="HG12" s="551"/>
      <c r="HH12" s="551"/>
      <c r="HI12" s="551"/>
      <c r="HJ12" s="551"/>
      <c r="HK12" s="551"/>
      <c r="HL12" s="551"/>
      <c r="HM12" s="551"/>
      <c r="HN12" s="551"/>
      <c r="HO12" s="551"/>
      <c r="HP12" s="551"/>
      <c r="HQ12" s="551"/>
      <c r="HR12" s="551"/>
      <c r="HS12" s="551"/>
      <c r="HT12" s="551"/>
      <c r="HU12" s="551"/>
      <c r="HV12" s="551"/>
      <c r="HW12" s="551"/>
      <c r="HX12" s="551"/>
      <c r="HY12" s="551"/>
      <c r="HZ12" s="551"/>
      <c r="IA12" s="551"/>
      <c r="IB12" s="551"/>
      <c r="IC12" s="551"/>
      <c r="ID12" s="551"/>
      <c r="IE12" s="551"/>
      <c r="IF12" s="551"/>
      <c r="IG12" s="551"/>
      <c r="IH12" s="551"/>
      <c r="II12" s="551"/>
      <c r="IJ12" s="551"/>
      <c r="IK12" s="551"/>
      <c r="IL12" s="551"/>
      <c r="IM12" s="551"/>
      <c r="IN12" s="551"/>
      <c r="IO12" s="551"/>
      <c r="IP12" s="551"/>
      <c r="IQ12" s="551"/>
      <c r="IR12" s="551"/>
      <c r="IS12" s="551"/>
      <c r="IT12" s="551"/>
      <c r="IU12" s="551"/>
      <c r="IV12" s="551"/>
      <c r="IW12" s="551"/>
    </row>
    <row r="13" customFormat="false" ht="16.5" hidden="false" customHeight="true" outlineLevel="0" collapsed="false">
      <c r="A13" s="6"/>
      <c r="B13" s="552" t="s">
        <v>266</v>
      </c>
      <c r="C13" s="553" t="s">
        <v>389</v>
      </c>
      <c r="D13" s="554" t="s">
        <v>26</v>
      </c>
      <c r="E13" s="181"/>
      <c r="F13" s="555" t="s">
        <v>266</v>
      </c>
      <c r="G13" s="553" t="s">
        <v>389</v>
      </c>
      <c r="H13" s="554" t="s">
        <v>26</v>
      </c>
      <c r="I13" s="556"/>
    </row>
    <row r="14" customFormat="false" ht="24.75" hidden="false" customHeight="true" outlineLevel="0" collapsed="false">
      <c r="A14" s="6"/>
      <c r="B14" s="557" t="s">
        <v>390</v>
      </c>
      <c r="C14" s="252"/>
      <c r="D14" s="251"/>
      <c r="E14" s="7"/>
      <c r="F14" s="7"/>
      <c r="G14" s="7"/>
      <c r="H14" s="7"/>
      <c r="I14" s="8"/>
    </row>
    <row r="15" customFormat="false" ht="12.75" hidden="false" customHeight="false" outlineLevel="0" collapsed="false">
      <c r="A15" s="558" t="s">
        <v>391</v>
      </c>
      <c r="B15" s="559" t="n">
        <v>5185876</v>
      </c>
      <c r="C15" s="560" t="n">
        <v>1</v>
      </c>
      <c r="D15" s="561" t="n">
        <v>19</v>
      </c>
      <c r="E15" s="7"/>
      <c r="F15" s="559" t="n">
        <v>2674838</v>
      </c>
      <c r="G15" s="560" t="n">
        <v>1</v>
      </c>
      <c r="H15" s="561" t="n">
        <v>10</v>
      </c>
      <c r="I15" s="8"/>
    </row>
    <row r="16" customFormat="false" ht="12.75" hidden="false" customHeight="false" outlineLevel="0" collapsed="false">
      <c r="A16" s="562"/>
      <c r="B16" s="563"/>
      <c r="C16" s="564"/>
      <c r="D16" s="565"/>
      <c r="E16" s="7"/>
      <c r="F16" s="563"/>
      <c r="G16" s="564"/>
      <c r="H16" s="565"/>
      <c r="I16" s="8"/>
    </row>
    <row r="17" customFormat="false" ht="12.75" hidden="false" customHeight="false" outlineLevel="0" collapsed="false">
      <c r="A17" s="558" t="s">
        <v>392</v>
      </c>
      <c r="B17" s="566"/>
      <c r="C17" s="567"/>
      <c r="D17" s="568"/>
      <c r="E17" s="7"/>
      <c r="F17" s="566"/>
      <c r="G17" s="567"/>
      <c r="H17" s="568"/>
      <c r="I17" s="8"/>
    </row>
    <row r="18" customFormat="false" ht="12.75" hidden="false" customHeight="false" outlineLevel="0" collapsed="false">
      <c r="A18" s="569"/>
      <c r="B18" s="566"/>
      <c r="C18" s="567"/>
      <c r="D18" s="568"/>
      <c r="E18" s="7"/>
      <c r="F18" s="566"/>
      <c r="G18" s="567"/>
      <c r="H18" s="568"/>
      <c r="I18" s="8"/>
    </row>
    <row r="19" customFormat="false" ht="12.75" hidden="false" customHeight="false" outlineLevel="0" collapsed="false">
      <c r="A19" s="570" t="s">
        <v>393</v>
      </c>
      <c r="B19" s="566"/>
      <c r="C19" s="567"/>
      <c r="D19" s="568"/>
      <c r="E19" s="7"/>
      <c r="F19" s="566"/>
      <c r="G19" s="567"/>
      <c r="H19" s="568"/>
      <c r="I19" s="8"/>
    </row>
    <row r="20" customFormat="false" ht="12.75" hidden="false" customHeight="false" outlineLevel="0" collapsed="false">
      <c r="A20" s="569" t="s">
        <v>394</v>
      </c>
      <c r="B20" s="571" t="n">
        <f aca="false">+$B$15*C20</f>
        <v>1182379.728</v>
      </c>
      <c r="C20" s="572" t="n">
        <v>0.228</v>
      </c>
      <c r="D20" s="573" t="n">
        <v>5</v>
      </c>
      <c r="E20" s="7"/>
      <c r="F20" s="571" t="n">
        <f aca="false">+$F$15*G20</f>
        <v>748954.64</v>
      </c>
      <c r="G20" s="567" t="n">
        <v>0.28</v>
      </c>
      <c r="H20" s="573" t="n">
        <v>3</v>
      </c>
      <c r="I20" s="8"/>
    </row>
    <row r="21" customFormat="false" ht="12.75" hidden="false" customHeight="false" outlineLevel="0" collapsed="false">
      <c r="A21" s="569" t="s">
        <v>395</v>
      </c>
      <c r="B21" s="571" t="n">
        <f aca="false">+$B$15*C21</f>
        <v>3567882.688</v>
      </c>
      <c r="C21" s="572" t="n">
        <v>0.688</v>
      </c>
      <c r="D21" s="573" t="n">
        <v>13</v>
      </c>
      <c r="E21" s="7"/>
      <c r="F21" s="571" t="n">
        <f aca="false">+$F$15*G21</f>
        <v>1818889.84</v>
      </c>
      <c r="G21" s="567" t="n">
        <v>0.68</v>
      </c>
      <c r="H21" s="573" t="n">
        <v>6</v>
      </c>
      <c r="I21" s="8"/>
    </row>
    <row r="22" customFormat="false" ht="12.75" hidden="false" customHeight="false" outlineLevel="0" collapsed="false">
      <c r="A22" s="569" t="s">
        <v>396</v>
      </c>
      <c r="B22" s="571" t="n">
        <f aca="false">+$B$15*C22</f>
        <v>0</v>
      </c>
      <c r="C22" s="572"/>
      <c r="D22" s="573" t="n">
        <f aca="false">+$D$15*C22</f>
        <v>0</v>
      </c>
      <c r="E22" s="7"/>
      <c r="F22" s="571" t="n">
        <f aca="false">+$F$15*G22</f>
        <v>0</v>
      </c>
      <c r="G22" s="567"/>
      <c r="H22" s="573" t="n">
        <f aca="false">+$H$15*G22</f>
        <v>0</v>
      </c>
      <c r="I22" s="8"/>
    </row>
    <row r="23" customFormat="false" ht="12.75" hidden="false" customHeight="false" outlineLevel="0" collapsed="false">
      <c r="A23" s="569" t="s">
        <v>397</v>
      </c>
      <c r="B23" s="571" t="n">
        <f aca="false">+$B$15*C23</f>
        <v>0</v>
      </c>
      <c r="C23" s="572"/>
      <c r="D23" s="573" t="n">
        <f aca="false">+$D$15*C23</f>
        <v>0</v>
      </c>
      <c r="E23" s="7"/>
      <c r="F23" s="571" t="n">
        <f aca="false">+$F$15*G23</f>
        <v>0</v>
      </c>
      <c r="G23" s="567"/>
      <c r="H23" s="573" t="n">
        <f aca="false">+$H$15*G23</f>
        <v>0</v>
      </c>
      <c r="I23" s="8"/>
    </row>
    <row r="24" customFormat="false" ht="12.75" hidden="false" customHeight="false" outlineLevel="0" collapsed="false">
      <c r="A24" s="569" t="s">
        <v>398</v>
      </c>
      <c r="B24" s="571" t="n">
        <f aca="false">+$B$15*C24</f>
        <v>0</v>
      </c>
      <c r="C24" s="572"/>
      <c r="D24" s="573" t="n">
        <f aca="false">+$D$15*C24</f>
        <v>0</v>
      </c>
      <c r="E24" s="7"/>
      <c r="F24" s="571" t="n">
        <f aca="false">+$F$15*G24</f>
        <v>0</v>
      </c>
      <c r="G24" s="567"/>
      <c r="H24" s="573" t="n">
        <f aca="false">+$H$15*G24</f>
        <v>0</v>
      </c>
      <c r="I24" s="8"/>
    </row>
    <row r="25" customFormat="false" ht="12.75" hidden="false" customHeight="false" outlineLevel="0" collapsed="false">
      <c r="A25" s="569" t="s">
        <v>399</v>
      </c>
      <c r="B25" s="571" t="n">
        <f aca="false">+$B$15*C25</f>
        <v>51858.76</v>
      </c>
      <c r="C25" s="572" t="n">
        <v>0.01</v>
      </c>
      <c r="D25" s="573" t="n">
        <v>0</v>
      </c>
      <c r="E25" s="7"/>
      <c r="F25" s="571" t="n">
        <f aca="false">+$F$15*G25</f>
        <v>0</v>
      </c>
      <c r="G25" s="567"/>
      <c r="H25" s="573" t="n">
        <f aca="false">+$H$15*G25</f>
        <v>0</v>
      </c>
      <c r="I25" s="8"/>
    </row>
    <row r="26" customFormat="false" ht="12.75" hidden="false" customHeight="false" outlineLevel="0" collapsed="false">
      <c r="A26" s="569" t="s">
        <v>400</v>
      </c>
      <c r="B26" s="571" t="n">
        <f aca="false">+$B$15*C26</f>
        <v>0</v>
      </c>
      <c r="C26" s="572"/>
      <c r="D26" s="573" t="n">
        <f aca="false">+$D$15*C26</f>
        <v>0</v>
      </c>
      <c r="E26" s="7"/>
      <c r="F26" s="571" t="n">
        <f aca="false">+$F$15*G26</f>
        <v>0</v>
      </c>
      <c r="G26" s="567"/>
      <c r="H26" s="573" t="n">
        <f aca="false">+$H$15*G26</f>
        <v>0</v>
      </c>
      <c r="I26" s="8"/>
    </row>
    <row r="27" customFormat="false" ht="12.75" hidden="false" customHeight="false" outlineLevel="0" collapsed="false">
      <c r="A27" s="569" t="s">
        <v>401</v>
      </c>
      <c r="B27" s="571" t="n">
        <f aca="false">+$B$15*C27</f>
        <v>0</v>
      </c>
      <c r="C27" s="572"/>
      <c r="D27" s="573" t="n">
        <f aca="false">+$D$15*C27</f>
        <v>0</v>
      </c>
      <c r="E27" s="7"/>
      <c r="F27" s="571" t="n">
        <f aca="false">+$F$15*G27</f>
        <v>0</v>
      </c>
      <c r="G27" s="567"/>
      <c r="H27" s="573" t="n">
        <f aca="false">+$H$15*G27</f>
        <v>0</v>
      </c>
      <c r="I27" s="8"/>
    </row>
    <row r="28" customFormat="false" ht="12.75" hidden="false" customHeight="false" outlineLevel="0" collapsed="false">
      <c r="A28" s="569" t="s">
        <v>402</v>
      </c>
      <c r="B28" s="571" t="n">
        <f aca="false">+$B$15*C28</f>
        <v>0</v>
      </c>
      <c r="C28" s="572"/>
      <c r="D28" s="573" t="n">
        <f aca="false">+$D$15*C28</f>
        <v>0</v>
      </c>
      <c r="E28" s="7"/>
      <c r="F28" s="571" t="n">
        <f aca="false">+$F$15*G28</f>
        <v>0</v>
      </c>
      <c r="G28" s="567"/>
      <c r="H28" s="573" t="n">
        <f aca="false">+$H$15*G28</f>
        <v>0</v>
      </c>
      <c r="I28" s="8"/>
    </row>
    <row r="29" customFormat="false" ht="12.75" hidden="false" customHeight="false" outlineLevel="0" collapsed="false">
      <c r="A29" s="569" t="s">
        <v>403</v>
      </c>
      <c r="B29" s="571" t="n">
        <f aca="false">+$B$15*C29</f>
        <v>51858.76</v>
      </c>
      <c r="C29" s="572" t="n">
        <v>0.01</v>
      </c>
      <c r="D29" s="573" t="n">
        <v>0</v>
      </c>
      <c r="E29" s="7"/>
      <c r="F29" s="571" t="n">
        <f aca="false">+$F$15*G29</f>
        <v>0</v>
      </c>
      <c r="G29" s="567"/>
      <c r="H29" s="573" t="n">
        <f aca="false">+$H$15*G29</f>
        <v>0</v>
      </c>
      <c r="I29" s="8"/>
    </row>
    <row r="30" customFormat="false" ht="12.75" hidden="false" customHeight="false" outlineLevel="0" collapsed="false">
      <c r="A30" s="569" t="s">
        <v>404</v>
      </c>
      <c r="B30" s="571" t="n">
        <f aca="false">+$B$15*C30</f>
        <v>0</v>
      </c>
      <c r="C30" s="572"/>
      <c r="D30" s="573" t="n">
        <f aca="false">+$D$15*C30</f>
        <v>0</v>
      </c>
      <c r="E30" s="7"/>
      <c r="F30" s="571" t="n">
        <f aca="false">+$F$15*G30</f>
        <v>0</v>
      </c>
      <c r="G30" s="567"/>
      <c r="H30" s="573" t="n">
        <f aca="false">+$H$15*G30</f>
        <v>0</v>
      </c>
      <c r="I30" s="8"/>
    </row>
    <row r="31" customFormat="false" ht="12.75" hidden="false" customHeight="false" outlineLevel="0" collapsed="false">
      <c r="A31" s="569" t="s">
        <v>405</v>
      </c>
      <c r="B31" s="571" t="n">
        <f aca="false">+$B$15*C31</f>
        <v>0</v>
      </c>
      <c r="C31" s="572"/>
      <c r="D31" s="573" t="n">
        <f aca="false">+$D$15*C31</f>
        <v>0</v>
      </c>
      <c r="E31" s="7"/>
      <c r="F31" s="571" t="n">
        <f aca="false">+$F$15*G31</f>
        <v>0</v>
      </c>
      <c r="G31" s="567"/>
      <c r="H31" s="573" t="n">
        <f aca="false">+$H$15*G31</f>
        <v>0</v>
      </c>
      <c r="I31" s="8"/>
    </row>
    <row r="32" customFormat="false" ht="12.75" hidden="false" customHeight="false" outlineLevel="0" collapsed="false">
      <c r="A32" s="569" t="s">
        <v>406</v>
      </c>
      <c r="B32" s="571" t="n">
        <f aca="false">+$B$15*C32</f>
        <v>0</v>
      </c>
      <c r="C32" s="572"/>
      <c r="D32" s="573" t="n">
        <f aca="false">+$D$15*C32</f>
        <v>0</v>
      </c>
      <c r="E32" s="7"/>
      <c r="F32" s="571" t="n">
        <f aca="false">+$F$15*G32</f>
        <v>0</v>
      </c>
      <c r="G32" s="567"/>
      <c r="H32" s="573" t="n">
        <f aca="false">+$H$15*G32</f>
        <v>0</v>
      </c>
      <c r="I32" s="8"/>
    </row>
    <row r="33" customFormat="false" ht="12.75" hidden="false" customHeight="false" outlineLevel="0" collapsed="false">
      <c r="A33" s="569" t="s">
        <v>407</v>
      </c>
      <c r="B33" s="571" t="n">
        <f aca="false">+$B$15*C33</f>
        <v>0</v>
      </c>
      <c r="C33" s="572"/>
      <c r="D33" s="573" t="n">
        <f aca="false">+$D$15*C33</f>
        <v>0</v>
      </c>
      <c r="E33" s="7"/>
      <c r="F33" s="571" t="n">
        <f aca="false">+$F$15*G33</f>
        <v>0</v>
      </c>
      <c r="G33" s="567"/>
      <c r="H33" s="573" t="n">
        <f aca="false">+$H$15*G33</f>
        <v>0</v>
      </c>
      <c r="I33" s="8"/>
    </row>
    <row r="34" customFormat="false" ht="12.75" hidden="false" customHeight="false" outlineLevel="0" collapsed="false">
      <c r="A34" s="570" t="s">
        <v>408</v>
      </c>
      <c r="B34" s="574" t="n">
        <f aca="false">+SUM(B20:B33)</f>
        <v>4853979.936</v>
      </c>
      <c r="C34" s="575" t="n">
        <v>0.94</v>
      </c>
      <c r="D34" s="576" t="n">
        <v>18</v>
      </c>
      <c r="E34" s="127"/>
      <c r="F34" s="574" t="n">
        <f aca="false">+SUM(F20:F33)</f>
        <v>2567844.48</v>
      </c>
      <c r="G34" s="560" t="n">
        <f aca="false">+G20+G21</f>
        <v>0.96</v>
      </c>
      <c r="H34" s="576" t="n">
        <v>9</v>
      </c>
      <c r="I34" s="8"/>
    </row>
    <row r="35" customFormat="false" ht="12.75" hidden="false" customHeight="false" outlineLevel="0" collapsed="false">
      <c r="A35" s="570"/>
      <c r="B35" s="571"/>
      <c r="C35" s="572"/>
      <c r="D35" s="573"/>
      <c r="E35" s="7"/>
      <c r="F35" s="571"/>
      <c r="G35" s="567"/>
      <c r="H35" s="573"/>
      <c r="I35" s="8"/>
    </row>
    <row r="36" customFormat="false" ht="12.75" hidden="false" customHeight="false" outlineLevel="0" collapsed="false">
      <c r="A36" s="570" t="s">
        <v>409</v>
      </c>
      <c r="B36" s="571"/>
      <c r="C36" s="572"/>
      <c r="D36" s="573"/>
      <c r="E36" s="7"/>
      <c r="F36" s="571"/>
      <c r="G36" s="567"/>
      <c r="H36" s="573"/>
      <c r="I36" s="8"/>
    </row>
    <row r="37" customFormat="false" ht="12.75" hidden="false" customHeight="false" outlineLevel="0" collapsed="false">
      <c r="A37" s="569" t="s">
        <v>403</v>
      </c>
      <c r="B37" s="571" t="n">
        <f aca="false">+$B$15*C37</f>
        <v>51858.76</v>
      </c>
      <c r="C37" s="572" t="n">
        <v>0.01</v>
      </c>
      <c r="D37" s="573" t="n">
        <v>0</v>
      </c>
      <c r="E37" s="7"/>
      <c r="F37" s="571" t="n">
        <f aca="false">+$F$15*G37</f>
        <v>0</v>
      </c>
      <c r="G37" s="567"/>
      <c r="H37" s="573" t="n">
        <f aca="false">+$H$15*G37</f>
        <v>0</v>
      </c>
      <c r="I37" s="8"/>
    </row>
    <row r="38" customFormat="false" ht="12.75" hidden="false" customHeight="false" outlineLevel="0" collapsed="false">
      <c r="A38" s="569" t="s">
        <v>410</v>
      </c>
      <c r="B38" s="571" t="n">
        <f aca="false">+$B$15*C38</f>
        <v>51858.76</v>
      </c>
      <c r="C38" s="572" t="n">
        <v>0.01</v>
      </c>
      <c r="D38" s="573" t="n">
        <v>0</v>
      </c>
      <c r="E38" s="7"/>
      <c r="F38" s="571" t="n">
        <f aca="false">+$F$15*G38</f>
        <v>26748.38</v>
      </c>
      <c r="G38" s="567" t="n">
        <v>0.01</v>
      </c>
      <c r="H38" s="573" t="n">
        <v>0</v>
      </c>
      <c r="I38" s="8"/>
    </row>
    <row r="39" customFormat="false" ht="12.75" hidden="false" customHeight="false" outlineLevel="0" collapsed="false">
      <c r="A39" s="569" t="s">
        <v>411</v>
      </c>
      <c r="B39" s="571" t="n">
        <f aca="false">+$B$15*C39</f>
        <v>51858.76</v>
      </c>
      <c r="C39" s="572" t="n">
        <v>0.01</v>
      </c>
      <c r="D39" s="573" t="n">
        <v>0</v>
      </c>
      <c r="E39" s="7"/>
      <c r="F39" s="571" t="n">
        <f aca="false">+$F$15*G39</f>
        <v>80245.14</v>
      </c>
      <c r="G39" s="567" t="n">
        <v>0.03</v>
      </c>
      <c r="H39" s="573" t="n">
        <v>1</v>
      </c>
      <c r="I39" s="8"/>
    </row>
    <row r="40" customFormat="false" ht="12.75" hidden="false" customHeight="false" outlineLevel="0" collapsed="false">
      <c r="A40" s="569" t="s">
        <v>412</v>
      </c>
      <c r="B40" s="571" t="n">
        <f aca="false">+$B$15*C40</f>
        <v>176319.784</v>
      </c>
      <c r="C40" s="567" t="n">
        <v>0.034</v>
      </c>
      <c r="D40" s="573" t="n">
        <v>1</v>
      </c>
      <c r="E40" s="7"/>
      <c r="F40" s="571" t="n">
        <f aca="false">+$F$15*G40</f>
        <v>0</v>
      </c>
      <c r="G40" s="567"/>
      <c r="H40" s="573" t="n">
        <f aca="false">+$H$15*G40</f>
        <v>0</v>
      </c>
      <c r="I40" s="8"/>
    </row>
    <row r="41" customFormat="false" ht="12.75" hidden="false" customHeight="false" outlineLevel="0" collapsed="false">
      <c r="A41" s="569" t="s">
        <v>413</v>
      </c>
      <c r="B41" s="571" t="n">
        <f aca="false">+$B$15*C41</f>
        <v>0</v>
      </c>
      <c r="C41" s="567"/>
      <c r="D41" s="573" t="n">
        <v>0</v>
      </c>
      <c r="E41" s="7"/>
      <c r="F41" s="571" t="n">
        <f aca="false">+$F$15*G41</f>
        <v>0</v>
      </c>
      <c r="G41" s="567"/>
      <c r="H41" s="573" t="n">
        <f aca="false">+$H$15*G41</f>
        <v>0</v>
      </c>
      <c r="I41" s="8"/>
    </row>
    <row r="42" customFormat="false" ht="12.75" hidden="false" customHeight="false" outlineLevel="0" collapsed="false">
      <c r="A42" s="570" t="s">
        <v>414</v>
      </c>
      <c r="B42" s="574" t="n">
        <f aca="false">+SUM(B37:B41)</f>
        <v>331896.064</v>
      </c>
      <c r="C42" s="560" t="n">
        <v>0.06</v>
      </c>
      <c r="D42" s="576" t="n">
        <v>1</v>
      </c>
      <c r="E42" s="127"/>
      <c r="F42" s="574" t="n">
        <f aca="false">+SUM(F37:F41)</f>
        <v>106993.52</v>
      </c>
      <c r="G42" s="560" t="n">
        <v>0.04</v>
      </c>
      <c r="H42" s="576" t="n">
        <v>1</v>
      </c>
      <c r="I42" s="8"/>
    </row>
    <row r="43" customFormat="false" ht="13.5" hidden="false" customHeight="false" outlineLevel="0" collapsed="false">
      <c r="A43" s="570"/>
      <c r="B43" s="571"/>
      <c r="C43" s="567"/>
      <c r="D43" s="573"/>
      <c r="E43" s="7"/>
      <c r="F43" s="577"/>
      <c r="G43" s="567"/>
      <c r="H43" s="573"/>
      <c r="I43" s="8"/>
    </row>
    <row r="44" customFormat="false" ht="13.5" hidden="false" customHeight="false" outlineLevel="0" collapsed="false">
      <c r="A44" s="6"/>
      <c r="B44" s="578" t="n">
        <f aca="false">+B34+B42</f>
        <v>5185876</v>
      </c>
      <c r="C44" s="579" t="n">
        <f aca="false">+C34+C42</f>
        <v>1</v>
      </c>
      <c r="D44" s="580" t="n">
        <f aca="false">+D34+D42</f>
        <v>19</v>
      </c>
      <c r="E44" s="11"/>
      <c r="F44" s="581" t="n">
        <f aca="false">+F34+F42</f>
        <v>2674838</v>
      </c>
      <c r="G44" s="579" t="n">
        <v>1</v>
      </c>
      <c r="H44" s="580" t="n">
        <f aca="false">+H34+H42</f>
        <v>10</v>
      </c>
      <c r="I44" s="8"/>
    </row>
    <row r="45" customFormat="false" ht="12.75" hidden="false" customHeight="false" outlineLevel="0" collapsed="false">
      <c r="A45" s="6"/>
      <c r="B45" s="251"/>
      <c r="C45" s="252"/>
      <c r="D45" s="251"/>
      <c r="E45" s="7"/>
      <c r="F45" s="7"/>
      <c r="G45" s="7"/>
      <c r="H45" s="7"/>
      <c r="I45" s="8"/>
    </row>
    <row r="46" customFormat="false" ht="12.75" hidden="false" customHeight="false" outlineLevel="0" collapsed="false">
      <c r="A46" s="6"/>
      <c r="B46" s="251"/>
      <c r="C46" s="252"/>
      <c r="D46" s="251"/>
      <c r="E46" s="7"/>
      <c r="F46" s="7"/>
      <c r="G46" s="7"/>
      <c r="H46" s="7"/>
      <c r="I46" s="8"/>
    </row>
    <row r="47" customFormat="false" ht="12.75" hidden="false" customHeight="false" outlineLevel="0" collapsed="false">
      <c r="A47" s="6"/>
      <c r="B47" s="251"/>
      <c r="C47" s="252"/>
      <c r="D47" s="251"/>
      <c r="E47" s="7"/>
      <c r="F47" s="7"/>
      <c r="G47" s="7"/>
      <c r="H47" s="7"/>
      <c r="I47" s="8"/>
    </row>
    <row r="48" customFormat="false" ht="12.75" hidden="false" customHeight="false" outlineLevel="0" collapsed="false">
      <c r="A48" s="6"/>
      <c r="B48" s="251"/>
      <c r="C48" s="252"/>
      <c r="D48" s="251"/>
      <c r="E48" s="7"/>
      <c r="F48" s="7"/>
      <c r="G48" s="7"/>
      <c r="H48" s="7"/>
      <c r="I48" s="8"/>
    </row>
    <row r="49" customFormat="false" ht="12.75" hidden="false" customHeight="false" outlineLevel="0" collapsed="false">
      <c r="A49" s="6"/>
      <c r="B49" s="251"/>
      <c r="C49" s="252"/>
      <c r="D49" s="251"/>
      <c r="E49" s="7"/>
      <c r="F49" s="7"/>
      <c r="G49" s="7"/>
      <c r="H49" s="7"/>
      <c r="I49" s="8"/>
    </row>
    <row r="50" customFormat="false" ht="12.75" hidden="false" customHeight="false" outlineLevel="0" collapsed="false">
      <c r="A50" s="6"/>
      <c r="B50" s="251"/>
      <c r="C50" s="252"/>
      <c r="D50" s="251"/>
      <c r="E50" s="7"/>
      <c r="F50" s="7"/>
      <c r="G50" s="7"/>
      <c r="H50" s="7"/>
      <c r="I50" s="8"/>
    </row>
    <row r="51" customFormat="false" ht="12.75" hidden="false" customHeight="false" outlineLevel="0" collapsed="false">
      <c r="A51" s="6"/>
      <c r="B51" s="251"/>
      <c r="C51" s="252"/>
      <c r="D51" s="251"/>
      <c r="E51" s="7"/>
      <c r="F51" s="7"/>
      <c r="G51" s="7"/>
      <c r="H51" s="7"/>
      <c r="I51" s="8"/>
    </row>
    <row r="52" customFormat="false" ht="13.5" hidden="false" customHeight="false" outlineLevel="0" collapsed="false">
      <c r="A52" s="14"/>
      <c r="B52" s="582"/>
      <c r="C52" s="583"/>
      <c r="D52" s="582"/>
      <c r="E52" s="15"/>
      <c r="F52" s="15"/>
      <c r="G52" s="15"/>
      <c r="H52" s="15"/>
      <c r="I52" s="18"/>
    </row>
  </sheetData>
  <printOptions headings="false" gridLines="false" gridLinesSet="true" horizontalCentered="false" verticalCentered="false"/>
  <pageMargins left="0.747916666666667" right="0.747916666666667" top="0.709722222222222" bottom="0.779861111111111"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&amp;L&amp;9Page 7&amp;C&amp;9Source: Financial Planning and Analysis&amp;R&amp;9Printed : &amp;D &amp;T</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C334"/>
  <sheetViews>
    <sheetView showFormulas="false" showGridLines="false" showRowColHeaders="true" showZeros="true" rightToLeft="false" tabSelected="true" showOutlineSymbols="true" defaultGridColor="true" view="normal" topLeftCell="C1" colorId="64" zoomScale="75" zoomScaleNormal="75" zoomScalePageLayoutView="100" workbookViewId="0">
      <selection pane="topLeft" activeCell="C9" activeCellId="0" sqref="C9"/>
    </sheetView>
  </sheetViews>
  <sheetFormatPr defaultColWidth="9.0546875" defaultRowHeight="12.75" customHeight="true" zeroHeight="false" outlineLevelRow="0" outlineLevelCol="1"/>
  <cols>
    <col collapsed="false" customWidth="true" hidden="false" outlineLevel="0" max="1" min="1" style="243" width="9.14"/>
    <col collapsed="false" customWidth="true" hidden="false" outlineLevel="0" max="2" min="2" style="0" width="33.41"/>
    <col collapsed="false" customWidth="true" hidden="false" outlineLevel="0" max="3" min="3" style="584" width="13.7"/>
    <col collapsed="false" customWidth="true" hidden="false" outlineLevel="0" max="4" min="4" style="585" width="7.42"/>
    <col collapsed="false" customWidth="true" hidden="false" outlineLevel="0" max="21" min="5" style="585" width="5.71"/>
    <col collapsed="false" customWidth="true" hidden="false" outlineLevel="0" max="22" min="22" style="586" width="5.71"/>
    <col collapsed="false" customWidth="false" hidden="true" outlineLevel="0" max="24" min="24" style="0" width="9.06"/>
    <col collapsed="false" customWidth="true" hidden="true" outlineLevel="1" max="26" min="26" style="0" width="10.56"/>
    <col collapsed="false" customWidth="true" hidden="true" outlineLevel="1" max="27" min="27" style="587" width="9.7"/>
    <col collapsed="false" customWidth="false" hidden="true" outlineLevel="1" max="28" min="28" style="587" width="9.06"/>
    <col collapsed="false" customWidth="false" hidden="true" outlineLevel="1" max="33" min="29" style="0" width="9.06"/>
    <col collapsed="false" customWidth="false" hidden="true" outlineLevel="1" max="34" min="34" style="588" width="9.06"/>
    <col collapsed="false" customWidth="true" hidden="false" outlineLevel="0" max="35" min="35" style="0" width="9.14"/>
    <col collapsed="false" customWidth="true" hidden="false" outlineLevel="0" max="39" min="39" style="0" width="11.85"/>
  </cols>
  <sheetData>
    <row r="1" customFormat="false" ht="13.5" hidden="false" customHeight="false" outlineLevel="0" collapsed="false">
      <c r="B1" s="23"/>
      <c r="D1" s="589"/>
      <c r="E1" s="589"/>
      <c r="F1" s="589"/>
      <c r="G1" s="589"/>
      <c r="H1" s="589"/>
      <c r="I1" s="589"/>
      <c r="J1" s="589"/>
      <c r="K1" s="589"/>
      <c r="L1" s="589"/>
      <c r="M1" s="589"/>
      <c r="N1" s="589"/>
      <c r="O1" s="589"/>
      <c r="P1" s="589"/>
      <c r="Q1" s="589"/>
      <c r="R1" s="589"/>
      <c r="S1" s="589"/>
      <c r="T1" s="589"/>
      <c r="U1" s="589"/>
      <c r="V1" s="590"/>
    </row>
    <row r="2" customFormat="false" ht="12.75" hidden="false" customHeight="false" outlineLevel="0" collapsed="false">
      <c r="B2" s="591"/>
      <c r="C2" s="250"/>
      <c r="D2" s="249"/>
      <c r="E2" s="4"/>
      <c r="F2" s="4"/>
      <c r="G2" s="4"/>
      <c r="H2" s="4"/>
      <c r="I2" s="4"/>
      <c r="J2" s="4"/>
      <c r="K2" s="4"/>
      <c r="L2" s="4"/>
      <c r="M2" s="4"/>
      <c r="N2" s="4"/>
      <c r="O2" s="4"/>
      <c r="P2" s="4"/>
      <c r="Q2" s="4"/>
      <c r="R2" s="4"/>
      <c r="S2" s="4"/>
      <c r="T2" s="4"/>
      <c r="U2" s="4"/>
      <c r="V2" s="4"/>
      <c r="W2" s="5"/>
      <c r="X2" s="5"/>
      <c r="Y2" s="1"/>
      <c r="Z2" s="1"/>
      <c r="AA2" s="1"/>
      <c r="AB2" s="1"/>
      <c r="AC2" s="1"/>
      <c r="AD2" s="1"/>
      <c r="AE2" s="1"/>
      <c r="AF2" s="1"/>
      <c r="AG2" s="1"/>
      <c r="AH2" s="1"/>
      <c r="AI2" s="1"/>
      <c r="AJ2" s="1"/>
      <c r="AK2" s="1"/>
      <c r="AL2" s="1"/>
      <c r="AM2" s="1"/>
    </row>
    <row r="3" customFormat="false" ht="12.75" hidden="false" customHeight="false" outlineLevel="0" collapsed="false">
      <c r="B3" s="442"/>
      <c r="C3" s="252"/>
      <c r="D3" s="251"/>
      <c r="E3" s="7"/>
      <c r="F3" s="7"/>
      <c r="G3" s="7"/>
      <c r="H3" s="7"/>
      <c r="I3" s="7"/>
      <c r="J3" s="7"/>
      <c r="K3" s="7"/>
      <c r="L3" s="7"/>
      <c r="M3" s="7"/>
      <c r="N3" s="7"/>
      <c r="O3" s="7"/>
      <c r="P3" s="7"/>
      <c r="Q3" s="7"/>
      <c r="R3" s="7"/>
      <c r="S3" s="7"/>
      <c r="T3" s="7"/>
      <c r="U3" s="7"/>
      <c r="V3" s="7"/>
      <c r="W3" s="8"/>
      <c r="X3" s="8"/>
      <c r="Y3" s="1"/>
      <c r="Z3" s="1"/>
      <c r="AA3" s="1"/>
      <c r="AB3" s="1"/>
      <c r="AC3" s="1"/>
      <c r="AD3" s="1"/>
      <c r="AE3" s="1"/>
      <c r="AF3" s="1"/>
      <c r="AG3" s="1"/>
      <c r="AH3" s="1"/>
      <c r="AI3" s="1"/>
      <c r="AJ3" s="1"/>
      <c r="AK3" s="1"/>
      <c r="AL3" s="1"/>
      <c r="AM3" s="1"/>
    </row>
    <row r="4" customFormat="false" ht="12.75" hidden="false" customHeight="false" outlineLevel="0" collapsed="false">
      <c r="B4" s="442"/>
      <c r="C4" s="252"/>
      <c r="D4" s="251"/>
      <c r="E4" s="7"/>
      <c r="F4" s="7"/>
      <c r="G4" s="7"/>
      <c r="H4" s="7"/>
      <c r="I4" s="7"/>
      <c r="J4" s="7"/>
      <c r="K4" s="7"/>
      <c r="L4" s="7"/>
      <c r="M4" s="7"/>
      <c r="N4" s="7"/>
      <c r="O4" s="7"/>
      <c r="P4" s="7"/>
      <c r="Q4" s="7"/>
      <c r="R4" s="7"/>
      <c r="S4" s="7"/>
      <c r="T4" s="7"/>
      <c r="U4" s="7"/>
      <c r="V4" s="7"/>
      <c r="W4" s="8"/>
      <c r="X4" s="8"/>
      <c r="Y4" s="1"/>
      <c r="Z4" s="1"/>
      <c r="AA4" s="1"/>
      <c r="AB4" s="1"/>
      <c r="AC4" s="1"/>
      <c r="AD4" s="1"/>
      <c r="AE4" s="1"/>
      <c r="AF4" s="1"/>
      <c r="AG4" s="1"/>
      <c r="AH4" s="1"/>
      <c r="AI4" s="1"/>
      <c r="AJ4" s="1"/>
      <c r="AK4" s="1"/>
      <c r="AL4" s="1"/>
      <c r="AM4" s="1"/>
    </row>
    <row r="5" customFormat="false" ht="12.75" hidden="false" customHeight="false" outlineLevel="0" collapsed="false">
      <c r="B5" s="442"/>
      <c r="C5" s="252"/>
      <c r="D5" s="251"/>
      <c r="E5" s="7"/>
      <c r="F5" s="7"/>
      <c r="G5" s="7"/>
      <c r="H5" s="7"/>
      <c r="I5" s="7"/>
      <c r="J5" s="7"/>
      <c r="K5" s="7"/>
      <c r="L5" s="7"/>
      <c r="M5" s="7"/>
      <c r="N5" s="7"/>
      <c r="O5" s="7"/>
      <c r="P5" s="7"/>
      <c r="Q5" s="7"/>
      <c r="R5" s="7"/>
      <c r="S5" s="7"/>
      <c r="T5" s="7"/>
      <c r="U5" s="7"/>
      <c r="V5" s="7"/>
      <c r="W5" s="8"/>
      <c r="X5" s="8"/>
      <c r="Y5" s="1"/>
      <c r="Z5" s="1"/>
      <c r="AA5" s="1"/>
      <c r="AB5" s="1"/>
      <c r="AC5" s="1"/>
      <c r="AD5" s="1"/>
      <c r="AE5" s="1"/>
      <c r="AF5" s="1"/>
      <c r="AG5" s="1"/>
      <c r="AH5" s="1"/>
      <c r="AI5" s="1"/>
      <c r="AJ5" s="1"/>
      <c r="AK5" s="1"/>
      <c r="AL5" s="1"/>
      <c r="AM5" s="1"/>
    </row>
    <row r="6" customFormat="false" ht="12.75" hidden="false" customHeight="false" outlineLevel="0" collapsed="false">
      <c r="B6" s="442"/>
      <c r="C6" s="252"/>
      <c r="D6" s="251"/>
      <c r="E6" s="7"/>
      <c r="F6" s="7"/>
      <c r="G6" s="7"/>
      <c r="H6" s="7"/>
      <c r="I6" s="7"/>
      <c r="J6" s="7"/>
      <c r="K6" s="7"/>
      <c r="L6" s="7"/>
      <c r="M6" s="7"/>
      <c r="N6" s="7"/>
      <c r="O6" s="7"/>
      <c r="P6" s="7"/>
      <c r="Q6" s="7"/>
      <c r="R6" s="7"/>
      <c r="S6" s="7"/>
      <c r="T6" s="7"/>
      <c r="U6" s="7"/>
      <c r="V6" s="7"/>
      <c r="W6" s="8"/>
      <c r="X6" s="8"/>
      <c r="Y6" s="1"/>
      <c r="Z6" s="1"/>
      <c r="AA6" s="1"/>
      <c r="AB6" s="1"/>
      <c r="AC6" s="1"/>
      <c r="AD6" s="1"/>
      <c r="AE6" s="1"/>
      <c r="AF6" s="1"/>
      <c r="AG6" s="1"/>
      <c r="AH6" s="1"/>
      <c r="AI6" s="1"/>
      <c r="AJ6" s="1"/>
      <c r="AK6" s="1"/>
      <c r="AL6" s="1"/>
      <c r="AM6" s="1"/>
    </row>
    <row r="7" customFormat="false" ht="12.75" hidden="false" customHeight="false" outlineLevel="0" collapsed="false">
      <c r="B7" s="22"/>
      <c r="D7" s="589"/>
      <c r="E7" s="589"/>
      <c r="F7" s="589"/>
      <c r="G7" s="589"/>
      <c r="H7" s="589"/>
      <c r="I7" s="589"/>
      <c r="J7" s="589"/>
      <c r="K7" s="589"/>
      <c r="L7" s="589"/>
      <c r="M7" s="589"/>
      <c r="N7" s="589"/>
      <c r="O7" s="589"/>
      <c r="P7" s="589"/>
      <c r="Q7" s="589"/>
      <c r="R7" s="589"/>
      <c r="S7" s="589"/>
      <c r="T7" s="589"/>
      <c r="U7" s="589"/>
      <c r="V7" s="590"/>
      <c r="W7" s="24"/>
      <c r="X7" s="24"/>
    </row>
    <row r="8" customFormat="false" ht="13.5" hidden="false" customHeight="false" outlineLevel="0" collapsed="false">
      <c r="B8" s="22"/>
      <c r="D8" s="592" t="n">
        <v>1</v>
      </c>
      <c r="E8" s="592" t="n">
        <v>2</v>
      </c>
      <c r="F8" s="592" t="n">
        <v>3</v>
      </c>
      <c r="G8" s="592" t="n">
        <v>4</v>
      </c>
      <c r="H8" s="592" t="n">
        <v>5</v>
      </c>
      <c r="I8" s="592" t="n">
        <v>6</v>
      </c>
      <c r="J8" s="592" t="n">
        <v>7</v>
      </c>
      <c r="K8" s="592" t="n">
        <v>8</v>
      </c>
      <c r="L8" s="592" t="n">
        <v>9</v>
      </c>
      <c r="M8" s="592" t="n">
        <v>10</v>
      </c>
      <c r="N8" s="592" t="n">
        <v>11</v>
      </c>
      <c r="O8" s="592" t="n">
        <v>12</v>
      </c>
      <c r="P8" s="592" t="n">
        <v>13</v>
      </c>
      <c r="Q8" s="592" t="n">
        <v>14</v>
      </c>
      <c r="R8" s="592" t="n">
        <v>15</v>
      </c>
      <c r="S8" s="592" t="n">
        <v>16</v>
      </c>
      <c r="T8" s="592" t="n">
        <v>17</v>
      </c>
      <c r="U8" s="592" t="n">
        <v>18</v>
      </c>
      <c r="V8" s="592"/>
      <c r="W8" s="52"/>
      <c r="X8" s="52"/>
      <c r="Y8" s="243"/>
      <c r="Z8" s="593" t="n">
        <v>1</v>
      </c>
      <c r="AA8" s="594" t="n">
        <v>0.55</v>
      </c>
      <c r="AB8" s="594"/>
      <c r="AC8" s="243"/>
      <c r="AD8" s="243"/>
      <c r="AE8" s="243"/>
    </row>
    <row r="9" customFormat="false" ht="102" hidden="false" customHeight="false" outlineLevel="0" collapsed="false">
      <c r="B9" s="595" t="s">
        <v>415</v>
      </c>
      <c r="C9" s="596" t="s">
        <v>416</v>
      </c>
      <c r="D9" s="597" t="s">
        <v>146</v>
      </c>
      <c r="E9" s="598" t="s">
        <v>151</v>
      </c>
      <c r="F9" s="599" t="s">
        <v>155</v>
      </c>
      <c r="G9" s="599" t="s">
        <v>156</v>
      </c>
      <c r="H9" s="599" t="s">
        <v>417</v>
      </c>
      <c r="I9" s="599" t="s">
        <v>418</v>
      </c>
      <c r="J9" s="599" t="s">
        <v>160</v>
      </c>
      <c r="K9" s="598" t="s">
        <v>419</v>
      </c>
      <c r="L9" s="598" t="s">
        <v>164</v>
      </c>
      <c r="M9" s="598" t="s">
        <v>166</v>
      </c>
      <c r="N9" s="598" t="s">
        <v>167</v>
      </c>
      <c r="O9" s="599" t="s">
        <v>169</v>
      </c>
      <c r="P9" s="598" t="s">
        <v>170</v>
      </c>
      <c r="Q9" s="599" t="s">
        <v>171</v>
      </c>
      <c r="R9" s="598" t="s">
        <v>174</v>
      </c>
      <c r="S9" s="599" t="s">
        <v>176</v>
      </c>
      <c r="T9" s="599" t="s">
        <v>177</v>
      </c>
      <c r="U9" s="599" t="s">
        <v>181</v>
      </c>
      <c r="V9" s="600" t="s">
        <v>420</v>
      </c>
      <c r="W9" s="601" t="s">
        <v>205</v>
      </c>
      <c r="X9" s="601" t="s">
        <v>421</v>
      </c>
      <c r="Y9" s="243"/>
      <c r="Z9" s="602" t="s">
        <v>422</v>
      </c>
      <c r="AA9" s="603" t="s">
        <v>422</v>
      </c>
      <c r="AB9" s="594"/>
      <c r="AC9" s="243"/>
      <c r="AD9" s="243"/>
      <c r="AE9" s="243"/>
    </row>
    <row r="10" customFormat="false" ht="12.75" hidden="false" customHeight="false" outlineLevel="0" collapsed="false">
      <c r="B10" s="604" t="s">
        <v>423</v>
      </c>
      <c r="C10" s="605"/>
      <c r="D10" s="606"/>
      <c r="E10" s="606"/>
      <c r="F10" s="606"/>
      <c r="G10" s="606"/>
      <c r="H10" s="606"/>
      <c r="I10" s="606"/>
      <c r="J10" s="606"/>
      <c r="K10" s="606"/>
      <c r="L10" s="606"/>
      <c r="M10" s="606"/>
      <c r="N10" s="606"/>
      <c r="O10" s="606"/>
      <c r="P10" s="606"/>
      <c r="Q10" s="606"/>
      <c r="R10" s="606"/>
      <c r="S10" s="606"/>
      <c r="T10" s="606"/>
      <c r="U10" s="606"/>
      <c r="V10" s="607"/>
      <c r="W10" s="52"/>
      <c r="X10" s="52"/>
      <c r="Y10" s="243"/>
      <c r="Z10" s="608" t="s">
        <v>266</v>
      </c>
      <c r="AA10" s="609" t="s">
        <v>421</v>
      </c>
      <c r="AB10" s="594"/>
      <c r="AC10" s="243"/>
      <c r="AD10" s="243"/>
      <c r="AE10" s="243"/>
    </row>
    <row r="11" customFormat="false" ht="12.75" hidden="false" customHeight="false" outlineLevel="0" collapsed="false">
      <c r="B11" s="610" t="s">
        <v>424</v>
      </c>
      <c r="C11" s="611" t="n">
        <f aca="false">+X11</f>
        <v>0.0697222222222222</v>
      </c>
      <c r="D11" s="612" t="n">
        <f aca="false">+AH11+AB11</f>
        <v>0.2275</v>
      </c>
      <c r="E11" s="612"/>
      <c r="F11" s="612"/>
      <c r="G11" s="612"/>
      <c r="H11" s="612" t="n">
        <v>0.5</v>
      </c>
      <c r="I11" s="612"/>
      <c r="J11" s="612"/>
      <c r="K11" s="612" t="n">
        <v>0.3</v>
      </c>
      <c r="L11" s="612"/>
      <c r="M11" s="612"/>
      <c r="N11" s="612" t="n">
        <f aca="false">+D11</f>
        <v>0.2275</v>
      </c>
      <c r="O11" s="612"/>
      <c r="P11" s="612"/>
      <c r="Q11" s="612"/>
      <c r="R11" s="612"/>
      <c r="S11" s="612"/>
      <c r="T11" s="612"/>
      <c r="U11" s="612"/>
      <c r="V11" s="613"/>
      <c r="W11" s="614" t="n">
        <f aca="false">+SUM(D11:U11)</f>
        <v>1.255</v>
      </c>
      <c r="X11" s="614" t="n">
        <f aca="false">+W11/18</f>
        <v>0.0697222222222222</v>
      </c>
      <c r="Y11" s="243"/>
      <c r="Z11" s="593" t="n">
        <f aca="false">+E11+F11+G11+H11+I11+J11+K11+L11+M11+O11+P11+Q11+R11+S11+T11+U11</f>
        <v>0.8</v>
      </c>
      <c r="AA11" s="594" t="n">
        <f aca="false">+Z11/16</f>
        <v>0.05</v>
      </c>
      <c r="AB11" s="615" t="n">
        <f aca="false">+AA11/$AA$82*$AA$8</f>
        <v>0.0275</v>
      </c>
      <c r="AC11" s="243" t="s">
        <v>425</v>
      </c>
      <c r="AD11" s="243"/>
      <c r="AE11" s="243"/>
      <c r="AH11" s="588" t="n">
        <v>0.2</v>
      </c>
    </row>
    <row r="12" customFormat="false" ht="12.75" hidden="false" customHeight="false" outlineLevel="0" collapsed="false">
      <c r="B12" s="610" t="s">
        <v>426</v>
      </c>
      <c r="C12" s="611" t="n">
        <f aca="false">+X12</f>
        <v>0.0994097222222222</v>
      </c>
      <c r="D12" s="612" t="n">
        <f aca="false">+AH12+AB12</f>
        <v>0.2446875</v>
      </c>
      <c r="E12" s="612" t="n">
        <v>0.25</v>
      </c>
      <c r="F12" s="612"/>
      <c r="G12" s="612"/>
      <c r="H12" s="612"/>
      <c r="I12" s="612" t="n">
        <v>0.5</v>
      </c>
      <c r="J12" s="612"/>
      <c r="K12" s="612" t="n">
        <v>0.3</v>
      </c>
      <c r="L12" s="612"/>
      <c r="M12" s="612"/>
      <c r="N12" s="612" t="n">
        <f aca="false">+D12</f>
        <v>0.2446875</v>
      </c>
      <c r="O12" s="612"/>
      <c r="P12" s="612" t="n">
        <v>0.25</v>
      </c>
      <c r="Q12" s="612"/>
      <c r="R12" s="612"/>
      <c r="S12" s="612"/>
      <c r="T12" s="612"/>
      <c r="U12" s="612"/>
      <c r="V12" s="613"/>
      <c r="W12" s="614" t="n">
        <f aca="false">+SUM(D12:U12)</f>
        <v>1.789375</v>
      </c>
      <c r="X12" s="614" t="n">
        <f aca="false">+W12/18</f>
        <v>0.0994097222222222</v>
      </c>
      <c r="Y12" s="243"/>
      <c r="Z12" s="593" t="n">
        <f aca="false">+E12+F12+G12+H12+I12+J12+K12+L12+M12+O12+P12+Q12+R12+S12+T12+U12</f>
        <v>1.3</v>
      </c>
      <c r="AA12" s="594" t="n">
        <f aca="false">+Z12/16</f>
        <v>0.08125</v>
      </c>
      <c r="AB12" s="615" t="n">
        <f aca="false">+AA12/$AA$82*$AA$8</f>
        <v>0.0446875</v>
      </c>
      <c r="AC12" s="243"/>
      <c r="AD12" s="243"/>
      <c r="AE12" s="243"/>
      <c r="AH12" s="588" t="n">
        <v>0.2</v>
      </c>
    </row>
    <row r="13" customFormat="false" ht="12.75" hidden="false" customHeight="false" outlineLevel="0" collapsed="false">
      <c r="B13" s="610" t="s">
        <v>427</v>
      </c>
      <c r="C13" s="611" t="n">
        <f aca="false">+X13</f>
        <v>0.0534375</v>
      </c>
      <c r="D13" s="612" t="n">
        <f aca="false">+AB13</f>
        <v>0.0309375</v>
      </c>
      <c r="E13" s="612"/>
      <c r="F13" s="612"/>
      <c r="G13" s="612"/>
      <c r="H13" s="612" t="n">
        <v>0.5</v>
      </c>
      <c r="I13" s="612"/>
      <c r="J13" s="612"/>
      <c r="K13" s="612" t="n">
        <v>0.4</v>
      </c>
      <c r="L13" s="612"/>
      <c r="M13" s="612"/>
      <c r="N13" s="612" t="n">
        <f aca="false">+D13</f>
        <v>0.0309375</v>
      </c>
      <c r="O13" s="612"/>
      <c r="P13" s="612"/>
      <c r="Q13" s="612"/>
      <c r="R13" s="612"/>
      <c r="S13" s="612"/>
      <c r="T13" s="612"/>
      <c r="U13" s="612"/>
      <c r="V13" s="613"/>
      <c r="W13" s="614" t="n">
        <f aca="false">+SUM(D13:U13)</f>
        <v>0.961875</v>
      </c>
      <c r="X13" s="614" t="n">
        <f aca="false">+W13/18</f>
        <v>0.0534375</v>
      </c>
      <c r="Y13" s="243"/>
      <c r="Z13" s="593" t="n">
        <f aca="false">+E13+F13+G13+H13+I13+J13+K13+L13+M13+O13+P13+Q13+R13+S13+T13+U13</f>
        <v>0.9</v>
      </c>
      <c r="AA13" s="594" t="n">
        <f aca="false">+Z13/16</f>
        <v>0.05625</v>
      </c>
      <c r="AB13" s="615" t="n">
        <f aca="false">+AA13/$AA$82*$AA$8</f>
        <v>0.0309375</v>
      </c>
      <c r="AC13" s="243"/>
      <c r="AD13" s="243"/>
      <c r="AE13" s="243"/>
    </row>
    <row r="14" customFormat="false" ht="12.75" hidden="false" customHeight="false" outlineLevel="0" collapsed="false">
      <c r="B14" s="610" t="s">
        <v>428</v>
      </c>
      <c r="C14" s="611" t="n">
        <f aca="false">+X14</f>
        <v>0.0296875</v>
      </c>
      <c r="D14" s="612" t="n">
        <f aca="false">+AB14</f>
        <v>0.0171875</v>
      </c>
      <c r="E14" s="612"/>
      <c r="F14" s="612"/>
      <c r="G14" s="612"/>
      <c r="H14" s="612"/>
      <c r="I14" s="612" t="n">
        <v>0.5</v>
      </c>
      <c r="J14" s="612"/>
      <c r="K14" s="612"/>
      <c r="L14" s="612"/>
      <c r="M14" s="612"/>
      <c r="N14" s="612" t="n">
        <f aca="false">+D14</f>
        <v>0.0171875</v>
      </c>
      <c r="O14" s="612"/>
      <c r="P14" s="612"/>
      <c r="Q14" s="612"/>
      <c r="R14" s="612"/>
      <c r="S14" s="612"/>
      <c r="T14" s="612"/>
      <c r="U14" s="612"/>
      <c r="V14" s="613"/>
      <c r="W14" s="614" t="n">
        <f aca="false">+SUM(D14:U14)</f>
        <v>0.534375</v>
      </c>
      <c r="X14" s="614" t="n">
        <f aca="false">+W14/18</f>
        <v>0.0296875</v>
      </c>
      <c r="Y14" s="243"/>
      <c r="Z14" s="593" t="n">
        <f aca="false">+E14+F14+G14+H14+I14+J14+K14+L14+M14+O14+P14+Q14+R14+S14+T14+U14</f>
        <v>0.5</v>
      </c>
      <c r="AA14" s="594" t="n">
        <f aca="false">+Z14/16</f>
        <v>0.03125</v>
      </c>
      <c r="AB14" s="615" t="n">
        <f aca="false">+AA14/$AA$82*$AA$8</f>
        <v>0.0171875</v>
      </c>
      <c r="AC14" s="243"/>
      <c r="AD14" s="243"/>
      <c r="AE14" s="243"/>
    </row>
    <row r="15" customFormat="false" ht="12.75" hidden="false" customHeight="false" outlineLevel="0" collapsed="false">
      <c r="B15" s="610" t="s">
        <v>429</v>
      </c>
      <c r="C15" s="611" t="n">
        <f aca="false">+X15</f>
        <v>0</v>
      </c>
      <c r="D15" s="612"/>
      <c r="E15" s="612"/>
      <c r="F15" s="612"/>
      <c r="G15" s="612"/>
      <c r="H15" s="612"/>
      <c r="I15" s="612"/>
      <c r="J15" s="612"/>
      <c r="K15" s="612"/>
      <c r="L15" s="612"/>
      <c r="M15" s="612"/>
      <c r="N15" s="612"/>
      <c r="O15" s="612"/>
      <c r="P15" s="612"/>
      <c r="Q15" s="612"/>
      <c r="R15" s="612"/>
      <c r="S15" s="612"/>
      <c r="T15" s="612"/>
      <c r="U15" s="612"/>
      <c r="V15" s="613"/>
      <c r="W15" s="614" t="n">
        <f aca="false">+SUM(D15:U15)</f>
        <v>0</v>
      </c>
      <c r="X15" s="614" t="n">
        <f aca="false">+W15/18</f>
        <v>0</v>
      </c>
      <c r="Y15" s="243"/>
      <c r="Z15" s="593" t="n">
        <f aca="false">+E15+F15+G15+H15+I15+J15+K15+L15+M15+O15+P15+Q15+R15+S15+T15+U15</f>
        <v>0</v>
      </c>
      <c r="AA15" s="594" t="n">
        <f aca="false">+Z15/16</f>
        <v>0</v>
      </c>
      <c r="AB15" s="615" t="n">
        <f aca="false">+AA15/$AA$82*$AA$8</f>
        <v>0</v>
      </c>
      <c r="AC15" s="243"/>
      <c r="AD15" s="243"/>
      <c r="AE15" s="243"/>
    </row>
    <row r="16" customFormat="false" ht="12.75" hidden="false" customHeight="false" outlineLevel="0" collapsed="false">
      <c r="B16" s="610" t="s">
        <v>430</v>
      </c>
      <c r="C16" s="611" t="n">
        <f aca="false">+X16</f>
        <v>0</v>
      </c>
      <c r="D16" s="612"/>
      <c r="E16" s="612"/>
      <c r="F16" s="612"/>
      <c r="G16" s="612"/>
      <c r="H16" s="612"/>
      <c r="I16" s="612"/>
      <c r="J16" s="612"/>
      <c r="K16" s="612"/>
      <c r="L16" s="612"/>
      <c r="M16" s="612"/>
      <c r="N16" s="612"/>
      <c r="O16" s="612"/>
      <c r="P16" s="612"/>
      <c r="Q16" s="612"/>
      <c r="R16" s="612"/>
      <c r="S16" s="612"/>
      <c r="T16" s="612"/>
      <c r="U16" s="612"/>
      <c r="V16" s="613"/>
      <c r="W16" s="614" t="n">
        <f aca="false">+SUM(D16:U16)</f>
        <v>0</v>
      </c>
      <c r="X16" s="614" t="n">
        <f aca="false">+W16/18</f>
        <v>0</v>
      </c>
      <c r="Y16" s="243"/>
      <c r="Z16" s="593" t="n">
        <f aca="false">+E16+F16+G16+H16+I16+J16+K16+L16+M16+O16+P16+Q16+R16+S16+T16+U16</f>
        <v>0</v>
      </c>
      <c r="AA16" s="594" t="n">
        <f aca="false">+Z16/16</f>
        <v>0</v>
      </c>
      <c r="AB16" s="615" t="n">
        <f aca="false">+AA16/$AA$82*$AA$8</f>
        <v>0</v>
      </c>
      <c r="AC16" s="243"/>
      <c r="AD16" s="243"/>
      <c r="AE16" s="243"/>
    </row>
    <row r="17" customFormat="false" ht="12.75" hidden="false" customHeight="false" outlineLevel="0" collapsed="false">
      <c r="B17" s="610" t="s">
        <v>431</v>
      </c>
      <c r="C17" s="611" t="n">
        <f aca="false">+X17</f>
        <v>0.0296875</v>
      </c>
      <c r="D17" s="612" t="n">
        <f aca="false">+AB17</f>
        <v>0.0171875</v>
      </c>
      <c r="E17" s="612" t="n">
        <v>0.25</v>
      </c>
      <c r="F17" s="612"/>
      <c r="G17" s="612"/>
      <c r="H17" s="612"/>
      <c r="I17" s="612"/>
      <c r="J17" s="612"/>
      <c r="K17" s="612"/>
      <c r="L17" s="612"/>
      <c r="M17" s="612"/>
      <c r="N17" s="612" t="n">
        <f aca="false">+D17</f>
        <v>0.0171875</v>
      </c>
      <c r="O17" s="612"/>
      <c r="P17" s="612" t="n">
        <v>0.25</v>
      </c>
      <c r="Q17" s="612"/>
      <c r="R17" s="612"/>
      <c r="S17" s="612"/>
      <c r="T17" s="612"/>
      <c r="U17" s="612"/>
      <c r="V17" s="613"/>
      <c r="W17" s="614" t="n">
        <f aca="false">+SUM(D17:U17)</f>
        <v>0.534375</v>
      </c>
      <c r="X17" s="614" t="n">
        <f aca="false">+W17/18</f>
        <v>0.0296875</v>
      </c>
      <c r="Y17" s="243"/>
      <c r="Z17" s="593" t="n">
        <f aca="false">+E17+F17+G17+H17+I17+J17+K17+L17+M17+O17+P17+Q17+R17+S17+T17+U17</f>
        <v>0.5</v>
      </c>
      <c r="AA17" s="594" t="n">
        <f aca="false">+Z17/16</f>
        <v>0.03125</v>
      </c>
      <c r="AB17" s="615" t="n">
        <f aca="false">+AA17/$AA$82*$AA$8</f>
        <v>0.0171875</v>
      </c>
      <c r="AC17" s="243"/>
      <c r="AD17" s="243"/>
      <c r="AE17" s="243"/>
    </row>
    <row r="18" customFormat="false" ht="12.75" hidden="false" customHeight="false" outlineLevel="0" collapsed="false">
      <c r="B18" s="610" t="s">
        <v>432</v>
      </c>
      <c r="C18" s="611" t="n">
        <f aca="false">+X18</f>
        <v>0</v>
      </c>
      <c r="D18" s="612"/>
      <c r="E18" s="612"/>
      <c r="F18" s="612"/>
      <c r="G18" s="612"/>
      <c r="H18" s="612"/>
      <c r="I18" s="612"/>
      <c r="J18" s="612"/>
      <c r="K18" s="612"/>
      <c r="L18" s="612"/>
      <c r="M18" s="612"/>
      <c r="N18" s="612"/>
      <c r="O18" s="612"/>
      <c r="P18" s="612"/>
      <c r="Q18" s="612"/>
      <c r="R18" s="612"/>
      <c r="S18" s="612"/>
      <c r="T18" s="612"/>
      <c r="U18" s="612"/>
      <c r="V18" s="613"/>
      <c r="W18" s="614" t="n">
        <f aca="false">+SUM(D18:U18)</f>
        <v>0</v>
      </c>
      <c r="X18" s="614" t="n">
        <f aca="false">+W18/18</f>
        <v>0</v>
      </c>
      <c r="Y18" s="243"/>
      <c r="Z18" s="593" t="n">
        <f aca="false">+E18+F18+G18+H18+I18+J18+K18+L18+M18+O18+P18+Q18+R18+S18+T18+U18</f>
        <v>0</v>
      </c>
      <c r="AA18" s="594" t="n">
        <f aca="false">+Z18/16</f>
        <v>0</v>
      </c>
      <c r="AB18" s="615" t="n">
        <f aca="false">+AA18/$AA$82*$AA$8</f>
        <v>0</v>
      </c>
      <c r="AC18" s="243"/>
      <c r="AD18" s="243"/>
      <c r="AE18" s="243"/>
      <c r="AI18" s="243"/>
      <c r="AJ18" s="243"/>
      <c r="AK18" s="243"/>
      <c r="AL18" s="243"/>
      <c r="AM18" s="243"/>
      <c r="AN18" s="243"/>
      <c r="AO18" s="243"/>
      <c r="AP18" s="243"/>
      <c r="AQ18" s="243"/>
      <c r="AR18" s="243"/>
      <c r="AS18" s="243"/>
    </row>
    <row r="19" customFormat="false" ht="12.75" hidden="false" customHeight="false" outlineLevel="0" collapsed="false">
      <c r="B19" s="610" t="s">
        <v>433</v>
      </c>
      <c r="C19" s="611" t="n">
        <f aca="false">+X19</f>
        <v>0</v>
      </c>
      <c r="D19" s="612"/>
      <c r="E19" s="612"/>
      <c r="F19" s="612"/>
      <c r="G19" s="612"/>
      <c r="H19" s="612"/>
      <c r="I19" s="612"/>
      <c r="J19" s="612"/>
      <c r="K19" s="612"/>
      <c r="L19" s="612"/>
      <c r="M19" s="612"/>
      <c r="N19" s="612"/>
      <c r="O19" s="612"/>
      <c r="P19" s="612"/>
      <c r="Q19" s="612"/>
      <c r="R19" s="612"/>
      <c r="S19" s="612"/>
      <c r="T19" s="612"/>
      <c r="U19" s="612"/>
      <c r="V19" s="613"/>
      <c r="W19" s="614" t="n">
        <f aca="false">+SUM(D19:U19)</f>
        <v>0</v>
      </c>
      <c r="X19" s="614" t="n">
        <f aca="false">+W19/18</f>
        <v>0</v>
      </c>
      <c r="Y19" s="243"/>
      <c r="Z19" s="593" t="n">
        <f aca="false">+E19+F19+G19+H19+I19+J19+K19+L19+M19+O19+P19+Q19+R19+S19+T19+U19</f>
        <v>0</v>
      </c>
      <c r="AA19" s="594" t="n">
        <f aca="false">+Z19/16</f>
        <v>0</v>
      </c>
      <c r="AB19" s="615" t="n">
        <f aca="false">+AA19/$AA$82*$AA$8</f>
        <v>0</v>
      </c>
      <c r="AC19" s="243"/>
      <c r="AD19" s="243"/>
      <c r="AE19" s="243"/>
      <c r="AI19" s="243"/>
      <c r="AJ19" s="243"/>
      <c r="AK19" s="243"/>
      <c r="AL19" s="243"/>
      <c r="AM19" s="243"/>
      <c r="AN19" s="243"/>
      <c r="AO19" s="243"/>
      <c r="AP19" s="243"/>
      <c r="AQ19" s="243"/>
      <c r="AR19" s="243"/>
      <c r="AS19" s="243"/>
    </row>
    <row r="20" customFormat="false" ht="13.5" hidden="false" customHeight="false" outlineLevel="0" collapsed="false">
      <c r="A20" s="602"/>
      <c r="B20" s="616" t="s">
        <v>394</v>
      </c>
      <c r="C20" s="617" t="n">
        <f aca="false">AVERAGE(D20:U20)</f>
        <v>0.281944444444444</v>
      </c>
      <c r="D20" s="618" t="n">
        <f aca="false">SUM(D11:D19)</f>
        <v>0.5375</v>
      </c>
      <c r="E20" s="618" t="n">
        <f aca="false">SUM(E11:E19)</f>
        <v>0.5</v>
      </c>
      <c r="F20" s="618" t="n">
        <f aca="false">SUM(F11:F19)</f>
        <v>0</v>
      </c>
      <c r="G20" s="618" t="n">
        <f aca="false">SUM(G11:G19)</f>
        <v>0</v>
      </c>
      <c r="H20" s="618" t="n">
        <f aca="false">SUM(H11:H19)</f>
        <v>1</v>
      </c>
      <c r="I20" s="618" t="n">
        <f aca="false">SUM(I11:I19)</f>
        <v>1</v>
      </c>
      <c r="J20" s="618" t="n">
        <f aca="false">SUM(J11:J19)</f>
        <v>0</v>
      </c>
      <c r="K20" s="618" t="n">
        <f aca="false">SUM(K11:K19)</f>
        <v>1</v>
      </c>
      <c r="L20" s="618" t="n">
        <f aca="false">SUM(L11:L19)</f>
        <v>0</v>
      </c>
      <c r="M20" s="618" t="n">
        <f aca="false">SUM(M11:M19)</f>
        <v>0</v>
      </c>
      <c r="N20" s="618" t="n">
        <f aca="false">SUM(N11:N19)</f>
        <v>0.5375</v>
      </c>
      <c r="O20" s="618" t="n">
        <f aca="false">SUM(O11:O19)</f>
        <v>0</v>
      </c>
      <c r="P20" s="618" t="n">
        <f aca="false">SUM(P11:P19)</f>
        <v>0.5</v>
      </c>
      <c r="Q20" s="618" t="n">
        <f aca="false">SUM(Q11:Q19)</f>
        <v>0</v>
      </c>
      <c r="R20" s="618" t="n">
        <f aca="false">SUM(R11:R19)</f>
        <v>0</v>
      </c>
      <c r="S20" s="618" t="n">
        <f aca="false">SUM(S11:S19)</f>
        <v>0</v>
      </c>
      <c r="T20" s="618" t="n">
        <f aca="false">SUM(T11:T19)</f>
        <v>0</v>
      </c>
      <c r="U20" s="618" t="n">
        <f aca="false">SUM(U11:U19)</f>
        <v>0</v>
      </c>
      <c r="V20" s="619" t="n">
        <f aca="false">SUM(V11:V19)</f>
        <v>0</v>
      </c>
      <c r="W20" s="620" t="n">
        <f aca="false">SUM(W11:W19)</f>
        <v>5.075</v>
      </c>
      <c r="X20" s="614" t="n">
        <f aca="false">+W20/18</f>
        <v>0.281944444444444</v>
      </c>
      <c r="Y20" s="602"/>
      <c r="Z20" s="593" t="n">
        <f aca="false">+E20+F20+G20+H20+I20+J20+K20+L20+M20+O20+P20+Q20+R20+S20+T20+U20</f>
        <v>4</v>
      </c>
      <c r="AA20" s="594" t="n">
        <f aca="false">+Z20/16</f>
        <v>0.25</v>
      </c>
      <c r="AB20" s="615" t="n">
        <f aca="false">+AA20/$AA$82*$AA$8</f>
        <v>0.1375</v>
      </c>
      <c r="AC20" s="602"/>
      <c r="AD20" s="602"/>
      <c r="AE20" s="602"/>
      <c r="AF20" s="621"/>
      <c r="AG20" s="621"/>
      <c r="AH20" s="622"/>
      <c r="AI20" s="602"/>
      <c r="AJ20" s="602"/>
      <c r="AK20" s="602"/>
      <c r="AL20" s="602"/>
      <c r="AM20" s="602"/>
      <c r="AN20" s="602"/>
      <c r="AO20" s="602"/>
      <c r="AP20" s="602"/>
      <c r="AQ20" s="602"/>
      <c r="AR20" s="602"/>
      <c r="AS20" s="602"/>
    </row>
    <row r="21" customFormat="false" ht="12.75" hidden="false" customHeight="false" outlineLevel="0" collapsed="false">
      <c r="B21" s="610" t="s">
        <v>434</v>
      </c>
      <c r="C21" s="611" t="n">
        <f aca="false">+X21</f>
        <v>0.106875</v>
      </c>
      <c r="D21" s="612" t="n">
        <f aca="false">+AB21</f>
        <v>0.061875</v>
      </c>
      <c r="E21" s="612"/>
      <c r="F21" s="612" t="n">
        <v>0.5</v>
      </c>
      <c r="G21" s="612"/>
      <c r="H21" s="612"/>
      <c r="I21" s="612"/>
      <c r="J21" s="612"/>
      <c r="K21" s="612"/>
      <c r="L21" s="612"/>
      <c r="M21" s="612"/>
      <c r="N21" s="612" t="n">
        <f aca="false">+D21</f>
        <v>0.061875</v>
      </c>
      <c r="O21" s="612" t="n">
        <v>0.5</v>
      </c>
      <c r="P21" s="612"/>
      <c r="Q21" s="612" t="n">
        <v>0.1</v>
      </c>
      <c r="R21" s="612" t="n">
        <v>0.1</v>
      </c>
      <c r="S21" s="612" t="n">
        <v>0.1</v>
      </c>
      <c r="T21" s="612" t="n">
        <v>0.5</v>
      </c>
      <c r="U21" s="612"/>
      <c r="V21" s="613"/>
      <c r="W21" s="614" t="n">
        <f aca="false">+SUM(D21:U21)</f>
        <v>1.92375</v>
      </c>
      <c r="X21" s="614" t="n">
        <f aca="false">+W21/18</f>
        <v>0.106875</v>
      </c>
      <c r="Y21" s="243"/>
      <c r="Z21" s="593" t="n">
        <f aca="false">+E21+F21+G21+H21+I21+J21+K21+L21+M21+O21+P21+Q21+R21+S21+T21+U21</f>
        <v>1.8</v>
      </c>
      <c r="AA21" s="594" t="n">
        <f aca="false">+Z21/16</f>
        <v>0.1125</v>
      </c>
      <c r="AB21" s="615" t="n">
        <f aca="false">+AA21/$AA$82*$AA$8</f>
        <v>0.061875</v>
      </c>
      <c r="AC21" s="243"/>
      <c r="AD21" s="243"/>
      <c r="AE21" s="243"/>
      <c r="AI21" s="623" t="s">
        <v>198</v>
      </c>
      <c r="AJ21" s="624"/>
      <c r="AK21" s="625"/>
      <c r="AL21" s="625"/>
      <c r="AM21" s="626"/>
      <c r="AN21" s="589"/>
      <c r="AO21" s="11"/>
      <c r="AP21" s="11"/>
      <c r="AQ21" s="11"/>
      <c r="AR21" s="11"/>
      <c r="AS21" s="243"/>
    </row>
    <row r="22" customFormat="false" ht="12.75" hidden="false" customHeight="false" outlineLevel="0" collapsed="false">
      <c r="B22" s="610" t="s">
        <v>435</v>
      </c>
      <c r="C22" s="611" t="n">
        <f aca="false">+X22</f>
        <v>0.178125</v>
      </c>
      <c r="D22" s="612" t="n">
        <f aca="false">+AB22</f>
        <v>0.103125</v>
      </c>
      <c r="E22" s="612"/>
      <c r="F22" s="612"/>
      <c r="G22" s="612"/>
      <c r="H22" s="612"/>
      <c r="I22" s="612"/>
      <c r="J22" s="612" t="n">
        <v>1</v>
      </c>
      <c r="K22" s="612"/>
      <c r="L22" s="612"/>
      <c r="M22" s="612" t="n">
        <v>1</v>
      </c>
      <c r="N22" s="612" t="n">
        <f aca="false">+D22</f>
        <v>0.103125</v>
      </c>
      <c r="O22" s="612"/>
      <c r="P22" s="612"/>
      <c r="Q22" s="612" t="n">
        <v>0.1</v>
      </c>
      <c r="R22" s="612" t="n">
        <v>0.1</v>
      </c>
      <c r="S22" s="612" t="n">
        <v>0.1</v>
      </c>
      <c r="T22" s="612"/>
      <c r="U22" s="612" t="n">
        <v>0.7</v>
      </c>
      <c r="V22" s="613"/>
      <c r="W22" s="614" t="n">
        <f aca="false">+SUM(D22:U22)</f>
        <v>3.20625</v>
      </c>
      <c r="X22" s="614" t="n">
        <f aca="false">+W22/18</f>
        <v>0.178125</v>
      </c>
      <c r="Y22" s="243"/>
      <c r="Z22" s="593" t="n">
        <f aca="false">+E22+F22+G22+H22+I22+J22+K22+L22+M22+O22+P22+Q22+R22+S22+T22+U22</f>
        <v>3</v>
      </c>
      <c r="AA22" s="594" t="n">
        <f aca="false">+Z22/16</f>
        <v>0.1875</v>
      </c>
      <c r="AB22" s="615" t="n">
        <f aca="false">+AA22/$AA$82*$AA$8</f>
        <v>0.103125</v>
      </c>
      <c r="AC22" s="243"/>
      <c r="AD22" s="243"/>
      <c r="AE22" s="243"/>
      <c r="AI22" s="627" t="s">
        <v>436</v>
      </c>
      <c r="AJ22" s="246"/>
      <c r="AK22" s="246"/>
      <c r="AL22" s="246"/>
      <c r="AM22" s="628"/>
      <c r="AN22" s="589"/>
      <c r="AO22" s="11"/>
      <c r="AP22" s="11"/>
      <c r="AQ22" s="11"/>
      <c r="AR22" s="11"/>
      <c r="AS22" s="243"/>
    </row>
    <row r="23" customFormat="false" ht="12.75" hidden="false" customHeight="false" outlineLevel="0" collapsed="false">
      <c r="B23" s="610" t="s">
        <v>437</v>
      </c>
      <c r="C23" s="611" t="n">
        <f aca="false">+X23</f>
        <v>0.03265625</v>
      </c>
      <c r="D23" s="612" t="n">
        <f aca="false">+AB23</f>
        <v>0.01890625</v>
      </c>
      <c r="E23" s="612"/>
      <c r="F23" s="612"/>
      <c r="G23" s="612" t="n">
        <v>0.25</v>
      </c>
      <c r="H23" s="612"/>
      <c r="I23" s="612"/>
      <c r="J23" s="612"/>
      <c r="K23" s="612"/>
      <c r="L23" s="612"/>
      <c r="M23" s="612"/>
      <c r="N23" s="612" t="n">
        <f aca="false">+D23</f>
        <v>0.01890625</v>
      </c>
      <c r="O23" s="612"/>
      <c r="P23" s="612"/>
      <c r="Q23" s="612" t="n">
        <v>0.1</v>
      </c>
      <c r="R23" s="612" t="n">
        <v>0.1</v>
      </c>
      <c r="S23" s="612" t="n">
        <v>0.1</v>
      </c>
      <c r="T23" s="612"/>
      <c r="U23" s="612"/>
      <c r="V23" s="613"/>
      <c r="W23" s="614" t="n">
        <f aca="false">+SUM(D23:U23)</f>
        <v>0.5878125</v>
      </c>
      <c r="X23" s="614" t="n">
        <f aca="false">+W23/18</f>
        <v>0.03265625</v>
      </c>
      <c r="Y23" s="243"/>
      <c r="Z23" s="593" t="n">
        <f aca="false">+E23+F23+G23+H23+I23+J23+K23+L23+M23+O23+P23+Q23+R23+S23+T23+U23</f>
        <v>0.55</v>
      </c>
      <c r="AA23" s="594" t="n">
        <f aca="false">+Z23/16</f>
        <v>0.034375</v>
      </c>
      <c r="AB23" s="615" t="n">
        <f aca="false">+AA23/$AA$82*$AA$8</f>
        <v>0.01890625</v>
      </c>
      <c r="AC23" s="243"/>
      <c r="AD23" s="243"/>
      <c r="AE23" s="243"/>
      <c r="AI23" s="627" t="s">
        <v>438</v>
      </c>
      <c r="AJ23" s="629"/>
      <c r="AK23" s="630"/>
      <c r="AL23" s="630"/>
      <c r="AM23" s="631"/>
      <c r="AN23" s="589"/>
      <c r="AO23" s="11"/>
      <c r="AP23" s="11"/>
      <c r="AQ23" s="11"/>
      <c r="AR23" s="11"/>
      <c r="AS23" s="243"/>
    </row>
    <row r="24" customFormat="false" ht="12.75" hidden="false" customHeight="false" outlineLevel="0" collapsed="false">
      <c r="B24" s="610" t="s">
        <v>439</v>
      </c>
      <c r="C24" s="611" t="n">
        <f aca="false">+X24</f>
        <v>0</v>
      </c>
      <c r="D24" s="612"/>
      <c r="E24" s="612"/>
      <c r="F24" s="612"/>
      <c r="G24" s="612"/>
      <c r="H24" s="612"/>
      <c r="I24" s="612"/>
      <c r="J24" s="612"/>
      <c r="K24" s="612"/>
      <c r="L24" s="612"/>
      <c r="M24" s="612"/>
      <c r="N24" s="612"/>
      <c r="O24" s="612"/>
      <c r="P24" s="612"/>
      <c r="Q24" s="612"/>
      <c r="R24" s="612"/>
      <c r="S24" s="612"/>
      <c r="T24" s="612"/>
      <c r="U24" s="612"/>
      <c r="V24" s="613"/>
      <c r="W24" s="614" t="n">
        <f aca="false">+SUM(D24:U24)</f>
        <v>0</v>
      </c>
      <c r="X24" s="614" t="n">
        <f aca="false">+W24/18</f>
        <v>0</v>
      </c>
      <c r="Y24" s="243"/>
      <c r="Z24" s="593" t="n">
        <f aca="false">+E24+F24+G24+H24+I24+J24+K24+L24+M24+O24+P24+Q24+R24+S24+T24+U24</f>
        <v>0</v>
      </c>
      <c r="AA24" s="594" t="n">
        <f aca="false">+Z24/16</f>
        <v>0</v>
      </c>
      <c r="AB24" s="615" t="n">
        <f aca="false">+AA24/$AA$82*$AA$8</f>
        <v>0</v>
      </c>
      <c r="AC24" s="243"/>
      <c r="AD24" s="243"/>
      <c r="AE24" s="243"/>
      <c r="AI24" s="627" t="s">
        <v>440</v>
      </c>
      <c r="AJ24" s="246"/>
      <c r="AK24" s="246"/>
      <c r="AL24" s="246"/>
      <c r="AM24" s="631"/>
      <c r="AN24" s="589"/>
      <c r="AO24" s="11"/>
      <c r="AP24" s="11"/>
      <c r="AQ24" s="11"/>
      <c r="AR24" s="11"/>
      <c r="AS24" s="243"/>
    </row>
    <row r="25" customFormat="false" ht="12.75" hidden="false" customHeight="false" outlineLevel="0" collapsed="false">
      <c r="B25" s="610" t="s">
        <v>441</v>
      </c>
      <c r="C25" s="611" t="n">
        <f aca="false">+X25</f>
        <v>0</v>
      </c>
      <c r="D25" s="612"/>
      <c r="E25" s="612"/>
      <c r="F25" s="612"/>
      <c r="G25" s="612"/>
      <c r="H25" s="612"/>
      <c r="I25" s="612"/>
      <c r="J25" s="612"/>
      <c r="K25" s="612"/>
      <c r="L25" s="612"/>
      <c r="M25" s="612"/>
      <c r="N25" s="612"/>
      <c r="O25" s="612"/>
      <c r="P25" s="612"/>
      <c r="Q25" s="612"/>
      <c r="R25" s="612"/>
      <c r="S25" s="612"/>
      <c r="T25" s="612"/>
      <c r="U25" s="612"/>
      <c r="V25" s="613"/>
      <c r="W25" s="614" t="n">
        <f aca="false">+SUM(D25:U25)</f>
        <v>0</v>
      </c>
      <c r="X25" s="614" t="n">
        <f aca="false">+W25/18</f>
        <v>0</v>
      </c>
      <c r="Y25" s="243"/>
      <c r="Z25" s="593" t="n">
        <f aca="false">+E25+F25+G25+H25+I25+J25+K25+L25+M25+O25+P25+Q25+R25+S25+T25+U25</f>
        <v>0</v>
      </c>
      <c r="AA25" s="594" t="n">
        <f aca="false">+Z25/16</f>
        <v>0</v>
      </c>
      <c r="AB25" s="615" t="n">
        <f aca="false">+AA25/$AA$82*$AA$8</f>
        <v>0</v>
      </c>
      <c r="AC25" s="243"/>
      <c r="AD25" s="243"/>
      <c r="AE25" s="243"/>
      <c r="AI25" s="627" t="s">
        <v>442</v>
      </c>
      <c r="AJ25" s="629"/>
      <c r="AK25" s="630"/>
      <c r="AL25" s="630"/>
      <c r="AM25" s="631"/>
      <c r="AN25" s="11"/>
      <c r="AO25" s="11"/>
      <c r="AP25" s="11"/>
      <c r="AQ25" s="11"/>
      <c r="AR25" s="11"/>
      <c r="AS25" s="243"/>
    </row>
    <row r="26" customFormat="false" ht="13.5" hidden="false" customHeight="false" outlineLevel="0" collapsed="false">
      <c r="B26" s="610" t="s">
        <v>443</v>
      </c>
      <c r="C26" s="611" t="n">
        <f aca="false">+X26</f>
        <v>0</v>
      </c>
      <c r="D26" s="612"/>
      <c r="E26" s="612"/>
      <c r="F26" s="612"/>
      <c r="G26" s="612"/>
      <c r="H26" s="612"/>
      <c r="I26" s="612"/>
      <c r="J26" s="612"/>
      <c r="K26" s="612"/>
      <c r="L26" s="612"/>
      <c r="M26" s="612"/>
      <c r="N26" s="612"/>
      <c r="O26" s="612"/>
      <c r="P26" s="612"/>
      <c r="Q26" s="612"/>
      <c r="R26" s="612"/>
      <c r="S26" s="612"/>
      <c r="T26" s="612"/>
      <c r="U26" s="612"/>
      <c r="V26" s="613"/>
      <c r="W26" s="614" t="n">
        <f aca="false">+SUM(D26:U26)</f>
        <v>0</v>
      </c>
      <c r="X26" s="614" t="n">
        <f aca="false">+W26/18</f>
        <v>0</v>
      </c>
      <c r="Y26" s="243"/>
      <c r="Z26" s="593" t="n">
        <f aca="false">+E26+F26+G26+H26+I26+J26+K26+L26+M26+O26+P26+Q26+R26+S26+T26+U26</f>
        <v>0</v>
      </c>
      <c r="AA26" s="594" t="n">
        <f aca="false">+Z26/16</f>
        <v>0</v>
      </c>
      <c r="AB26" s="615" t="n">
        <f aca="false">+AA26/$AA$82*$AA$8</f>
        <v>0</v>
      </c>
      <c r="AC26" s="243"/>
      <c r="AD26" s="243"/>
      <c r="AE26" s="243"/>
      <c r="AI26" s="632" t="s">
        <v>444</v>
      </c>
      <c r="AJ26" s="633"/>
      <c r="AK26" s="634"/>
      <c r="AL26" s="634"/>
      <c r="AM26" s="537"/>
      <c r="AN26" s="243"/>
      <c r="AO26" s="243"/>
      <c r="AP26" s="243"/>
      <c r="AQ26" s="243"/>
      <c r="AR26" s="243"/>
      <c r="AS26" s="243"/>
    </row>
    <row r="27" customFormat="false" ht="12.75" hidden="false" customHeight="false" outlineLevel="0" collapsed="false">
      <c r="B27" s="610" t="s">
        <v>445</v>
      </c>
      <c r="C27" s="611" t="n">
        <f aca="false">+X27</f>
        <v>0</v>
      </c>
      <c r="D27" s="612"/>
      <c r="E27" s="612"/>
      <c r="F27" s="612"/>
      <c r="G27" s="612"/>
      <c r="H27" s="612"/>
      <c r="I27" s="612"/>
      <c r="J27" s="612"/>
      <c r="K27" s="612"/>
      <c r="L27" s="612"/>
      <c r="M27" s="612"/>
      <c r="N27" s="612"/>
      <c r="O27" s="612"/>
      <c r="P27" s="612"/>
      <c r="Q27" s="612"/>
      <c r="R27" s="612"/>
      <c r="S27" s="612"/>
      <c r="T27" s="612"/>
      <c r="U27" s="612"/>
      <c r="V27" s="613"/>
      <c r="W27" s="614" t="n">
        <f aca="false">+SUM(D27:U27)</f>
        <v>0</v>
      </c>
      <c r="X27" s="614" t="n">
        <f aca="false">+W27/18</f>
        <v>0</v>
      </c>
      <c r="Y27" s="243"/>
      <c r="Z27" s="593" t="n">
        <f aca="false">+E27+F27+G27+H27+I27+J27+K27+L27+M27+O27+P27+Q27+R27+S27+T27+U27</f>
        <v>0</v>
      </c>
      <c r="AA27" s="594" t="n">
        <f aca="false">+Z27/16</f>
        <v>0</v>
      </c>
      <c r="AB27" s="615" t="n">
        <f aca="false">+AA27/$AA$82*$AA$8</f>
        <v>0</v>
      </c>
      <c r="AC27" s="243"/>
      <c r="AD27" s="243"/>
      <c r="AE27" s="243"/>
      <c r="AI27" s="243"/>
      <c r="AJ27" s="243"/>
      <c r="AK27" s="243"/>
      <c r="AL27" s="243"/>
      <c r="AM27" s="243"/>
      <c r="AN27" s="243"/>
      <c r="AO27" s="243"/>
      <c r="AP27" s="243"/>
      <c r="AQ27" s="243"/>
      <c r="AR27" s="243"/>
      <c r="AS27" s="243"/>
    </row>
    <row r="28" customFormat="false" ht="12.75" hidden="false" customHeight="false" outlineLevel="0" collapsed="false">
      <c r="B28" s="610" t="s">
        <v>446</v>
      </c>
      <c r="C28" s="611" t="n">
        <f aca="false">+X28</f>
        <v>0.06234375</v>
      </c>
      <c r="D28" s="612" t="n">
        <f aca="false">+AB28</f>
        <v>0.03609375</v>
      </c>
      <c r="E28" s="612"/>
      <c r="F28" s="612"/>
      <c r="G28" s="612" t="n">
        <v>0.25</v>
      </c>
      <c r="H28" s="612"/>
      <c r="I28" s="612"/>
      <c r="J28" s="612"/>
      <c r="K28" s="612"/>
      <c r="L28" s="612" t="n">
        <v>0.5</v>
      </c>
      <c r="M28" s="612"/>
      <c r="N28" s="612" t="n">
        <f aca="false">+D28</f>
        <v>0.03609375</v>
      </c>
      <c r="O28" s="612"/>
      <c r="P28" s="612"/>
      <c r="Q28" s="612" t="n">
        <v>0.1</v>
      </c>
      <c r="R28" s="612" t="n">
        <v>0.1</v>
      </c>
      <c r="S28" s="612" t="n">
        <v>0.1</v>
      </c>
      <c r="T28" s="612"/>
      <c r="U28" s="612"/>
      <c r="V28" s="613"/>
      <c r="W28" s="614" t="n">
        <f aca="false">+SUM(D28:U28)</f>
        <v>1.1221875</v>
      </c>
      <c r="X28" s="614" t="n">
        <f aca="false">+W28/18</f>
        <v>0.06234375</v>
      </c>
      <c r="Y28" s="243"/>
      <c r="Z28" s="593" t="n">
        <f aca="false">+E28+F28+G28+H28+I28+J28+K28+L28+M28+O28+P28+Q28+R28+S28+T28+U28</f>
        <v>1.05</v>
      </c>
      <c r="AA28" s="594" t="n">
        <f aca="false">+Z28/16</f>
        <v>0.065625</v>
      </c>
      <c r="AB28" s="615" t="n">
        <f aca="false">+AA28/$AA$82*$AA$8</f>
        <v>0.03609375</v>
      </c>
      <c r="AC28" s="243"/>
      <c r="AD28" s="243"/>
      <c r="AE28" s="243"/>
      <c r="AI28" s="243"/>
      <c r="AJ28" s="243"/>
      <c r="AK28" s="243"/>
      <c r="AL28" s="243"/>
      <c r="AM28" s="243"/>
      <c r="AN28" s="243"/>
      <c r="AO28" s="243"/>
      <c r="AP28" s="243"/>
      <c r="AQ28" s="243"/>
      <c r="AR28" s="243"/>
      <c r="AS28" s="243"/>
    </row>
    <row r="29" customFormat="false" ht="12.75" hidden="false" customHeight="false" outlineLevel="0" collapsed="false">
      <c r="B29" s="610" t="s">
        <v>447</v>
      </c>
      <c r="C29" s="611" t="n">
        <f aca="false">+X29</f>
        <v>0.01484375</v>
      </c>
      <c r="D29" s="612" t="n">
        <f aca="false">+AB29</f>
        <v>0.00859375</v>
      </c>
      <c r="E29" s="612"/>
      <c r="F29" s="612"/>
      <c r="G29" s="612" t="n">
        <v>0.25</v>
      </c>
      <c r="H29" s="612"/>
      <c r="I29" s="612"/>
      <c r="J29" s="612"/>
      <c r="K29" s="612"/>
      <c r="L29" s="612"/>
      <c r="M29" s="612"/>
      <c r="N29" s="612" t="n">
        <f aca="false">+D29</f>
        <v>0.00859375</v>
      </c>
      <c r="O29" s="612"/>
      <c r="P29" s="612"/>
      <c r="Q29" s="612"/>
      <c r="R29" s="612"/>
      <c r="S29" s="612"/>
      <c r="T29" s="612"/>
      <c r="U29" s="612"/>
      <c r="V29" s="613"/>
      <c r="W29" s="614" t="n">
        <f aca="false">+SUM(D29:U29)</f>
        <v>0.2671875</v>
      </c>
      <c r="X29" s="614" t="n">
        <f aca="false">+W29/18</f>
        <v>0.01484375</v>
      </c>
      <c r="Y29" s="243"/>
      <c r="Z29" s="593" t="n">
        <f aca="false">+E29+F29+G29+H29+I29+J29+K29+L29+M29+O29+P29+Q29+R29+S29+T29+U29</f>
        <v>0.25</v>
      </c>
      <c r="AA29" s="594" t="n">
        <f aca="false">+Z29/16</f>
        <v>0.015625</v>
      </c>
      <c r="AB29" s="615" t="n">
        <f aca="false">+AA29/$AA$82*$AA$8</f>
        <v>0.00859375</v>
      </c>
      <c r="AC29" s="243"/>
      <c r="AD29" s="243"/>
      <c r="AE29" s="243"/>
      <c r="AI29" s="243"/>
      <c r="AJ29" s="243"/>
      <c r="AK29" s="243"/>
      <c r="AL29" s="243"/>
      <c r="AM29" s="243"/>
      <c r="AN29" s="243"/>
      <c r="AO29" s="243"/>
      <c r="AP29" s="243"/>
      <c r="AQ29" s="243"/>
      <c r="AR29" s="243"/>
      <c r="AS29" s="243"/>
    </row>
    <row r="30" customFormat="false" ht="12.75" hidden="false" customHeight="false" outlineLevel="0" collapsed="false">
      <c r="B30" s="610" t="s">
        <v>448</v>
      </c>
      <c r="C30" s="611" t="n">
        <f aca="false">+X30</f>
        <v>0</v>
      </c>
      <c r="D30" s="612"/>
      <c r="E30" s="612"/>
      <c r="F30" s="612"/>
      <c r="G30" s="612"/>
      <c r="H30" s="612"/>
      <c r="I30" s="612"/>
      <c r="J30" s="612"/>
      <c r="K30" s="612"/>
      <c r="L30" s="612"/>
      <c r="M30" s="612"/>
      <c r="N30" s="612"/>
      <c r="O30" s="612"/>
      <c r="P30" s="612"/>
      <c r="Q30" s="612"/>
      <c r="R30" s="612"/>
      <c r="S30" s="612"/>
      <c r="T30" s="612"/>
      <c r="U30" s="612"/>
      <c r="V30" s="613"/>
      <c r="W30" s="614" t="n">
        <f aca="false">+SUM(D30:U30)</f>
        <v>0</v>
      </c>
      <c r="X30" s="614" t="n">
        <f aca="false">+W30/18</f>
        <v>0</v>
      </c>
      <c r="Y30" s="243"/>
      <c r="Z30" s="593" t="n">
        <f aca="false">+E30+F30+G30+H30+I30+J30+K30+L30+M30+O30+P30+Q30+R30+S30+T30+U30</f>
        <v>0</v>
      </c>
      <c r="AA30" s="594" t="n">
        <f aca="false">+Z30/16</f>
        <v>0</v>
      </c>
      <c r="AB30" s="615" t="n">
        <f aca="false">+AA30/$AA$82*$AA$8</f>
        <v>0</v>
      </c>
      <c r="AC30" s="243"/>
      <c r="AD30" s="243"/>
      <c r="AE30" s="243"/>
      <c r="AI30" s="243"/>
      <c r="AJ30" s="243"/>
      <c r="AK30" s="243"/>
      <c r="AL30" s="243"/>
      <c r="AM30" s="243"/>
      <c r="AN30" s="243"/>
      <c r="AO30" s="243"/>
      <c r="AP30" s="243"/>
      <c r="AQ30" s="243"/>
      <c r="AR30" s="243"/>
      <c r="AS30" s="243"/>
    </row>
    <row r="31" customFormat="false" ht="12.75" hidden="false" customHeight="false" outlineLevel="0" collapsed="false">
      <c r="B31" s="616" t="s">
        <v>449</v>
      </c>
      <c r="C31" s="617" t="n">
        <f aca="false">AVERAGE(D31:U31)</f>
        <v>0.39484375</v>
      </c>
      <c r="D31" s="618" t="n">
        <f aca="false">SUM(D21:D30)</f>
        <v>0.22859375</v>
      </c>
      <c r="E31" s="618" t="n">
        <f aca="false">SUM(E21:E30)</f>
        <v>0</v>
      </c>
      <c r="F31" s="618" t="n">
        <f aca="false">SUM(F21:F30)</f>
        <v>0.5</v>
      </c>
      <c r="G31" s="618" t="n">
        <f aca="false">SUM(G21:G30)</f>
        <v>0.75</v>
      </c>
      <c r="H31" s="618" t="n">
        <f aca="false">SUM(H21:H30)</f>
        <v>0</v>
      </c>
      <c r="I31" s="618" t="n">
        <f aca="false">SUM(I21:I30)</f>
        <v>0</v>
      </c>
      <c r="J31" s="618" t="n">
        <f aca="false">SUM(J21:J30)</f>
        <v>1</v>
      </c>
      <c r="K31" s="618" t="n">
        <f aca="false">SUM(K21:K30)</f>
        <v>0</v>
      </c>
      <c r="L31" s="618" t="n">
        <f aca="false">SUM(L21:L30)</f>
        <v>0.5</v>
      </c>
      <c r="M31" s="618" t="n">
        <f aca="false">SUM(M21:M30)</f>
        <v>1</v>
      </c>
      <c r="N31" s="618" t="n">
        <f aca="false">SUM(N21:N30)</f>
        <v>0.22859375</v>
      </c>
      <c r="O31" s="618" t="n">
        <f aca="false">SUM(O21:O30)</f>
        <v>0.5</v>
      </c>
      <c r="P31" s="618" t="n">
        <f aca="false">SUM(P21:P30)</f>
        <v>0</v>
      </c>
      <c r="Q31" s="618" t="n">
        <f aca="false">SUM(Q21:Q30)</f>
        <v>0.4</v>
      </c>
      <c r="R31" s="618" t="n">
        <f aca="false">SUM(R21:R30)</f>
        <v>0.4</v>
      </c>
      <c r="S31" s="618" t="n">
        <f aca="false">SUM(S21:S30)</f>
        <v>0.4</v>
      </c>
      <c r="T31" s="618" t="n">
        <f aca="false">SUM(T21:T30)</f>
        <v>0.5</v>
      </c>
      <c r="U31" s="618" t="n">
        <f aca="false">SUM(U21:U30)</f>
        <v>0.7</v>
      </c>
      <c r="V31" s="635" t="n">
        <f aca="false">SUM(V21:V30)</f>
        <v>0</v>
      </c>
      <c r="W31" s="620" t="n">
        <f aca="false">SUM(W21:W30)</f>
        <v>7.1071875</v>
      </c>
      <c r="X31" s="614" t="n">
        <f aca="false">+W31/18</f>
        <v>0.39484375</v>
      </c>
      <c r="Y31" s="243"/>
      <c r="Z31" s="593" t="n">
        <f aca="false">+E31+F31+G31+H31+I31+J31+K31+L31+M31+O31+P31+Q31+R31+S31+T31+U31</f>
        <v>6.65</v>
      </c>
      <c r="AA31" s="594" t="n">
        <f aca="false">+Z31/16</f>
        <v>0.415625</v>
      </c>
      <c r="AB31" s="615" t="n">
        <f aca="false">+AA31/$AA$82*$AA$8</f>
        <v>0.22859375</v>
      </c>
      <c r="AC31" s="243"/>
      <c r="AD31" s="243"/>
      <c r="AE31" s="243"/>
      <c r="AF31" s="636"/>
      <c r="AG31" s="636"/>
      <c r="AH31" s="637"/>
      <c r="AI31" s="243"/>
      <c r="AJ31" s="243"/>
      <c r="AK31" s="243"/>
      <c r="AL31" s="243"/>
      <c r="AM31" s="243"/>
      <c r="AN31" s="243"/>
      <c r="AO31" s="243"/>
      <c r="AP31" s="243"/>
      <c r="AQ31" s="243"/>
      <c r="AR31" s="243"/>
      <c r="AS31" s="243"/>
    </row>
    <row r="32" customFormat="false" ht="12.75" hidden="false" customHeight="false" outlineLevel="0" collapsed="false">
      <c r="B32" s="610" t="s">
        <v>450</v>
      </c>
      <c r="C32" s="611" t="n">
        <f aca="false">+X32</f>
        <v>0.19</v>
      </c>
      <c r="D32" s="612" t="n">
        <f aca="false">+AB32</f>
        <v>0.11</v>
      </c>
      <c r="E32" s="612" t="n">
        <v>0.25</v>
      </c>
      <c r="F32" s="612" t="n">
        <v>0.5</v>
      </c>
      <c r="G32" s="612"/>
      <c r="H32" s="612"/>
      <c r="I32" s="612"/>
      <c r="J32" s="612"/>
      <c r="K32" s="612"/>
      <c r="L32" s="612"/>
      <c r="M32" s="612"/>
      <c r="N32" s="612" t="n">
        <f aca="false">+D32</f>
        <v>0.11</v>
      </c>
      <c r="O32" s="612" t="n">
        <v>0.5</v>
      </c>
      <c r="P32" s="612" t="n">
        <v>0.25</v>
      </c>
      <c r="Q32" s="612" t="n">
        <v>0.3</v>
      </c>
      <c r="R32" s="612" t="n">
        <v>0.3</v>
      </c>
      <c r="S32" s="612" t="n">
        <v>0.3</v>
      </c>
      <c r="T32" s="612" t="n">
        <v>0.5</v>
      </c>
      <c r="U32" s="612" t="n">
        <v>0.3</v>
      </c>
      <c r="V32" s="638"/>
      <c r="W32" s="614" t="n">
        <f aca="false">+SUM(D32:U32)</f>
        <v>3.42</v>
      </c>
      <c r="X32" s="614" t="n">
        <f aca="false">+W32/18</f>
        <v>0.19</v>
      </c>
      <c r="Y32" s="243"/>
      <c r="Z32" s="593" t="n">
        <f aca="false">+E32+F32+G32+H32+I32+J32+K32+L32+M32+O32+P32+Q32+R32+S32+T32+U32</f>
        <v>3.2</v>
      </c>
      <c r="AA32" s="594" t="n">
        <f aca="false">+Z32/16</f>
        <v>0.2</v>
      </c>
      <c r="AB32" s="615" t="n">
        <f aca="false">+AA32/$AA$82*$AA$8</f>
        <v>0.11</v>
      </c>
      <c r="AC32" s="243"/>
      <c r="AD32" s="243"/>
      <c r="AE32" s="243"/>
      <c r="AI32" s="243"/>
      <c r="AJ32" s="243"/>
      <c r="AK32" s="243"/>
      <c r="AL32" s="243"/>
      <c r="AM32" s="243"/>
      <c r="AN32" s="243"/>
      <c r="AO32" s="243"/>
      <c r="AP32" s="243"/>
      <c r="AQ32" s="243"/>
      <c r="AR32" s="243"/>
      <c r="AS32" s="243"/>
    </row>
    <row r="33" customFormat="false" ht="12.75" hidden="false" customHeight="false" outlineLevel="0" collapsed="false">
      <c r="B33" s="610" t="s">
        <v>451</v>
      </c>
      <c r="C33" s="611" t="n">
        <f aca="false">+X33</f>
        <v>0.09796875</v>
      </c>
      <c r="D33" s="612" t="n">
        <f aca="false">+AB33</f>
        <v>0.05671875</v>
      </c>
      <c r="E33" s="612" t="n">
        <v>0.25</v>
      </c>
      <c r="F33" s="612"/>
      <c r="G33" s="612" t="n">
        <v>0.25</v>
      </c>
      <c r="H33" s="612"/>
      <c r="I33" s="612"/>
      <c r="J33" s="612"/>
      <c r="K33" s="612"/>
      <c r="L33" s="612"/>
      <c r="M33" s="612"/>
      <c r="N33" s="612" t="n">
        <f aca="false">+D33</f>
        <v>0.05671875</v>
      </c>
      <c r="O33" s="612"/>
      <c r="P33" s="612" t="n">
        <v>0.25</v>
      </c>
      <c r="Q33" s="612" t="n">
        <v>0.3</v>
      </c>
      <c r="R33" s="612" t="n">
        <v>0.3</v>
      </c>
      <c r="S33" s="612" t="n">
        <v>0.3</v>
      </c>
      <c r="T33" s="612"/>
      <c r="U33" s="612"/>
      <c r="V33" s="638"/>
      <c r="W33" s="614" t="n">
        <f aca="false">+SUM(D33:U33)</f>
        <v>1.7634375</v>
      </c>
      <c r="X33" s="614" t="n">
        <f aca="false">+W33/18</f>
        <v>0.09796875</v>
      </c>
      <c r="Y33" s="243"/>
      <c r="Z33" s="593" t="n">
        <f aca="false">+E33+F33+G33+H33+I33+J33+K33+L33+M33+O33+P33+Q33+R33+S33+T33+U33</f>
        <v>1.65</v>
      </c>
      <c r="AA33" s="594" t="n">
        <f aca="false">+Z33/16</f>
        <v>0.103125</v>
      </c>
      <c r="AB33" s="615" t="n">
        <f aca="false">+AA33/$AA$82*$AA$8</f>
        <v>0.05671875</v>
      </c>
      <c r="AC33" s="243"/>
      <c r="AD33" s="243"/>
      <c r="AE33" s="243"/>
      <c r="AI33" s="243"/>
      <c r="AJ33" s="243"/>
      <c r="AK33" s="243"/>
      <c r="AL33" s="243"/>
      <c r="AM33" s="243"/>
      <c r="AN33" s="243"/>
      <c r="AO33" s="243"/>
      <c r="AP33" s="243"/>
      <c r="AQ33" s="243"/>
      <c r="AR33" s="243"/>
      <c r="AS33" s="243"/>
    </row>
    <row r="34" customFormat="false" ht="12.75" hidden="false" customHeight="false" outlineLevel="0" collapsed="false">
      <c r="B34" s="616" t="s">
        <v>452</v>
      </c>
      <c r="C34" s="617" t="n">
        <f aca="false">AVERAGE(D34:U34)</f>
        <v>0.28796875</v>
      </c>
      <c r="D34" s="618" t="n">
        <f aca="false">SUM(D32:D33)</f>
        <v>0.16671875</v>
      </c>
      <c r="E34" s="618" t="n">
        <f aca="false">SUM(E32:E33)</f>
        <v>0.5</v>
      </c>
      <c r="F34" s="618" t="n">
        <f aca="false">SUM(F32:F33)</f>
        <v>0.5</v>
      </c>
      <c r="G34" s="618" t="n">
        <f aca="false">SUM(G32:G33)</f>
        <v>0.25</v>
      </c>
      <c r="H34" s="618" t="n">
        <f aca="false">SUM(H32:H33)</f>
        <v>0</v>
      </c>
      <c r="I34" s="618" t="n">
        <f aca="false">SUM(I32:I33)</f>
        <v>0</v>
      </c>
      <c r="J34" s="618" t="n">
        <f aca="false">SUM(J32:J33)</f>
        <v>0</v>
      </c>
      <c r="K34" s="618" t="n">
        <f aca="false">SUM(K32:K33)</f>
        <v>0</v>
      </c>
      <c r="L34" s="618" t="n">
        <f aca="false">SUM(L32:L33)</f>
        <v>0</v>
      </c>
      <c r="M34" s="618" t="n">
        <f aca="false">SUM(M32:M33)</f>
        <v>0</v>
      </c>
      <c r="N34" s="618" t="n">
        <f aca="false">SUM(N32:N33)</f>
        <v>0.16671875</v>
      </c>
      <c r="O34" s="618" t="n">
        <f aca="false">SUM(O32:O33)</f>
        <v>0.5</v>
      </c>
      <c r="P34" s="618" t="n">
        <f aca="false">SUM(P32:P33)</f>
        <v>0.5</v>
      </c>
      <c r="Q34" s="618" t="n">
        <f aca="false">SUM(Q32:Q33)</f>
        <v>0.6</v>
      </c>
      <c r="R34" s="618" t="n">
        <f aca="false">SUM(R32:R33)</f>
        <v>0.6</v>
      </c>
      <c r="S34" s="618" t="n">
        <f aca="false">SUM(S32:S33)</f>
        <v>0.6</v>
      </c>
      <c r="T34" s="618" t="n">
        <f aca="false">SUM(T32:T33)</f>
        <v>0.5</v>
      </c>
      <c r="U34" s="618" t="n">
        <f aca="false">SUM(U32:U33)</f>
        <v>0.3</v>
      </c>
      <c r="V34" s="635" t="n">
        <f aca="false">SUM(V32:V33)</f>
        <v>0</v>
      </c>
      <c r="W34" s="620" t="n">
        <f aca="false">SUM(W32:W33)</f>
        <v>5.1834375</v>
      </c>
      <c r="X34" s="614" t="n">
        <f aca="false">+W34/18</f>
        <v>0.28796875</v>
      </c>
      <c r="Y34" s="243"/>
      <c r="Z34" s="593" t="n">
        <f aca="false">+E34+F34+G34+H34+I34+J34+K34+L34+M34+O34+P34+Q34+R34+S34+T34+U34</f>
        <v>4.85</v>
      </c>
      <c r="AA34" s="594" t="n">
        <f aca="false">+Z34/16</f>
        <v>0.303125</v>
      </c>
      <c r="AB34" s="615" t="n">
        <f aca="false">+AA34/$AA$82*$AA$8</f>
        <v>0.16671875</v>
      </c>
      <c r="AC34" s="243"/>
      <c r="AD34" s="243"/>
      <c r="AE34" s="243"/>
      <c r="AF34" s="636"/>
      <c r="AG34" s="636"/>
      <c r="AH34" s="637"/>
      <c r="AI34" s="243"/>
      <c r="AJ34" s="243"/>
      <c r="AK34" s="243"/>
      <c r="AL34" s="243"/>
      <c r="AM34" s="243"/>
      <c r="AN34" s="243"/>
      <c r="AO34" s="243"/>
      <c r="AP34" s="243"/>
      <c r="AQ34" s="243"/>
      <c r="AR34" s="243"/>
      <c r="AS34" s="243"/>
    </row>
    <row r="35" customFormat="false" ht="12.75" hidden="false" customHeight="false" outlineLevel="0" collapsed="false">
      <c r="B35" s="610" t="s">
        <v>453</v>
      </c>
      <c r="C35" s="611" t="n">
        <f aca="false">+X35</f>
        <v>0</v>
      </c>
      <c r="D35" s="612"/>
      <c r="E35" s="612"/>
      <c r="F35" s="612"/>
      <c r="G35" s="612"/>
      <c r="H35" s="612"/>
      <c r="I35" s="612"/>
      <c r="J35" s="612"/>
      <c r="K35" s="612"/>
      <c r="L35" s="612"/>
      <c r="M35" s="612"/>
      <c r="N35" s="612"/>
      <c r="O35" s="612"/>
      <c r="P35" s="612"/>
      <c r="Q35" s="612"/>
      <c r="R35" s="612"/>
      <c r="S35" s="612"/>
      <c r="T35" s="612"/>
      <c r="U35" s="612"/>
      <c r="V35" s="638"/>
      <c r="W35" s="614" t="n">
        <f aca="false">+SUM(D35:U35)</f>
        <v>0</v>
      </c>
      <c r="X35" s="614" t="n">
        <f aca="false">+W35/18</f>
        <v>0</v>
      </c>
      <c r="Y35" s="243"/>
      <c r="Z35" s="593" t="n">
        <f aca="false">+E35+F35+G35+H35+I35+J35+K35+L35+M35+O35+P35+Q35+R35+S35+T35+U35</f>
        <v>0</v>
      </c>
      <c r="AA35" s="594" t="n">
        <f aca="false">+Z35/16</f>
        <v>0</v>
      </c>
      <c r="AB35" s="615" t="n">
        <f aca="false">+AA35/$AA$82*$AA$8</f>
        <v>0</v>
      </c>
      <c r="AC35" s="243"/>
      <c r="AD35" s="243"/>
      <c r="AE35" s="243"/>
      <c r="AI35" s="243"/>
      <c r="AJ35" s="243"/>
      <c r="AK35" s="243"/>
      <c r="AL35" s="243"/>
      <c r="AM35" s="243"/>
      <c r="AN35" s="243"/>
      <c r="AO35" s="243"/>
      <c r="AP35" s="243"/>
      <c r="AQ35" s="243"/>
      <c r="AR35" s="243"/>
      <c r="AS35" s="243"/>
    </row>
    <row r="36" customFormat="false" ht="12.75" hidden="false" customHeight="false" outlineLevel="0" collapsed="false">
      <c r="B36" s="610" t="s">
        <v>454</v>
      </c>
      <c r="C36" s="611" t="n">
        <f aca="false">+X36</f>
        <v>0</v>
      </c>
      <c r="D36" s="612"/>
      <c r="E36" s="612"/>
      <c r="F36" s="612"/>
      <c r="G36" s="612"/>
      <c r="H36" s="612"/>
      <c r="I36" s="612"/>
      <c r="J36" s="612"/>
      <c r="K36" s="612"/>
      <c r="L36" s="612"/>
      <c r="M36" s="612"/>
      <c r="N36" s="612"/>
      <c r="O36" s="612"/>
      <c r="P36" s="612"/>
      <c r="Q36" s="612"/>
      <c r="R36" s="612"/>
      <c r="S36" s="612"/>
      <c r="T36" s="612"/>
      <c r="U36" s="612"/>
      <c r="V36" s="638"/>
      <c r="W36" s="614" t="n">
        <f aca="false">+SUM(D36:U36)</f>
        <v>0</v>
      </c>
      <c r="X36" s="614" t="n">
        <f aca="false">+W36/18</f>
        <v>0</v>
      </c>
      <c r="Y36" s="243"/>
      <c r="Z36" s="593" t="n">
        <f aca="false">+E36+F36+G36+H36+I36+J36+K36+L36+M36+O36+P36+Q36+R36+S36+T36+U36</f>
        <v>0</v>
      </c>
      <c r="AA36" s="594" t="n">
        <f aca="false">+Z36/16</f>
        <v>0</v>
      </c>
      <c r="AB36" s="615" t="n">
        <f aca="false">+AA36/$AA$82*$AA$8</f>
        <v>0</v>
      </c>
      <c r="AC36" s="243"/>
      <c r="AD36" s="243"/>
      <c r="AE36" s="243"/>
      <c r="AI36" s="243"/>
      <c r="AJ36" s="243"/>
      <c r="AK36" s="243"/>
      <c r="AL36" s="243"/>
      <c r="AM36" s="243"/>
      <c r="AN36" s="243"/>
      <c r="AO36" s="243"/>
      <c r="AP36" s="243"/>
      <c r="AQ36" s="243"/>
      <c r="AR36" s="243"/>
      <c r="AS36" s="243"/>
    </row>
    <row r="37" customFormat="false" ht="12.75" hidden="false" customHeight="false" outlineLevel="0" collapsed="false">
      <c r="B37" s="610" t="s">
        <v>455</v>
      </c>
      <c r="C37" s="611" t="n">
        <f aca="false">+X37</f>
        <v>0</v>
      </c>
      <c r="D37" s="612"/>
      <c r="E37" s="612"/>
      <c r="F37" s="612"/>
      <c r="G37" s="612"/>
      <c r="H37" s="612"/>
      <c r="I37" s="612"/>
      <c r="J37" s="612"/>
      <c r="K37" s="612"/>
      <c r="L37" s="612"/>
      <c r="M37" s="612"/>
      <c r="N37" s="612"/>
      <c r="O37" s="612"/>
      <c r="P37" s="612"/>
      <c r="Q37" s="612"/>
      <c r="R37" s="612"/>
      <c r="S37" s="612"/>
      <c r="T37" s="612"/>
      <c r="U37" s="612"/>
      <c r="V37" s="638"/>
      <c r="W37" s="614" t="n">
        <f aca="false">+SUM(D37:U37)</f>
        <v>0</v>
      </c>
      <c r="X37" s="614" t="n">
        <f aca="false">+W37/18</f>
        <v>0</v>
      </c>
      <c r="Y37" s="243"/>
      <c r="Z37" s="593" t="n">
        <f aca="false">+E37+F37+G37+H37+I37+J37+K37+L37+M37+O37+P37+Q37+R37+S37+T37+U37</f>
        <v>0</v>
      </c>
      <c r="AA37" s="594" t="n">
        <f aca="false">+Z37/16</f>
        <v>0</v>
      </c>
      <c r="AB37" s="615" t="n">
        <f aca="false">+AA37/$AA$82*$AA$8</f>
        <v>0</v>
      </c>
      <c r="AC37" s="243"/>
      <c r="AD37" s="243"/>
      <c r="AE37" s="243"/>
      <c r="AI37" s="243"/>
      <c r="AJ37" s="243"/>
      <c r="AK37" s="243"/>
      <c r="AL37" s="243"/>
      <c r="AM37" s="243"/>
      <c r="AN37" s="243"/>
      <c r="AO37" s="243"/>
      <c r="AP37" s="243"/>
      <c r="AQ37" s="243"/>
      <c r="AR37" s="243"/>
      <c r="AS37" s="243"/>
    </row>
    <row r="38" customFormat="false" ht="12.75" hidden="false" customHeight="false" outlineLevel="0" collapsed="false">
      <c r="B38" s="610" t="s">
        <v>456</v>
      </c>
      <c r="C38" s="611" t="n">
        <f aca="false">+X38</f>
        <v>0</v>
      </c>
      <c r="D38" s="612"/>
      <c r="E38" s="612"/>
      <c r="F38" s="612"/>
      <c r="G38" s="612"/>
      <c r="H38" s="612"/>
      <c r="I38" s="612"/>
      <c r="J38" s="612"/>
      <c r="K38" s="612"/>
      <c r="L38" s="612"/>
      <c r="M38" s="612"/>
      <c r="N38" s="612"/>
      <c r="O38" s="612"/>
      <c r="P38" s="612"/>
      <c r="Q38" s="612"/>
      <c r="R38" s="612"/>
      <c r="S38" s="612"/>
      <c r="T38" s="612"/>
      <c r="U38" s="612"/>
      <c r="V38" s="638"/>
      <c r="W38" s="614" t="n">
        <f aca="false">+SUM(D38:U38)</f>
        <v>0</v>
      </c>
      <c r="X38" s="614" t="n">
        <f aca="false">+W38/18</f>
        <v>0</v>
      </c>
      <c r="Y38" s="243"/>
      <c r="Z38" s="593" t="n">
        <f aca="false">+E38+F38+G38+H38+I38+J38+K38+L38+M38+O38+P38+Q38+R38+S38+T38+U38</f>
        <v>0</v>
      </c>
      <c r="AA38" s="594" t="n">
        <f aca="false">+Z38/16</f>
        <v>0</v>
      </c>
      <c r="AB38" s="615" t="n">
        <f aca="false">+AA38/$AA$82*$AA$8</f>
        <v>0</v>
      </c>
      <c r="AC38" s="243"/>
      <c r="AD38" s="243"/>
      <c r="AE38" s="243"/>
      <c r="AI38" s="243"/>
      <c r="AJ38" s="243"/>
      <c r="AK38" s="243"/>
      <c r="AL38" s="243"/>
      <c r="AM38" s="243"/>
      <c r="AN38" s="243"/>
      <c r="AO38" s="243"/>
      <c r="AP38" s="243"/>
      <c r="AQ38" s="243"/>
      <c r="AR38" s="243"/>
      <c r="AS38" s="243"/>
    </row>
    <row r="39" customFormat="false" ht="12.75" hidden="false" customHeight="false" outlineLevel="0" collapsed="false">
      <c r="B39" s="610" t="s">
        <v>457</v>
      </c>
      <c r="C39" s="611" t="n">
        <f aca="false">+X39</f>
        <v>0</v>
      </c>
      <c r="D39" s="612"/>
      <c r="E39" s="612"/>
      <c r="F39" s="612"/>
      <c r="G39" s="612"/>
      <c r="H39" s="612"/>
      <c r="I39" s="612"/>
      <c r="J39" s="612"/>
      <c r="K39" s="612"/>
      <c r="L39" s="612"/>
      <c r="M39" s="612"/>
      <c r="N39" s="612"/>
      <c r="O39" s="612"/>
      <c r="P39" s="612"/>
      <c r="Q39" s="612"/>
      <c r="R39" s="612"/>
      <c r="S39" s="612"/>
      <c r="T39" s="612"/>
      <c r="U39" s="612"/>
      <c r="V39" s="638"/>
      <c r="W39" s="614" t="n">
        <f aca="false">+SUM(D39:U39)</f>
        <v>0</v>
      </c>
      <c r="X39" s="614" t="n">
        <f aca="false">+W39/18</f>
        <v>0</v>
      </c>
      <c r="Y39" s="243"/>
      <c r="Z39" s="593" t="n">
        <f aca="false">+E39+F39+G39+H39+I39+J39+K39+L39+M39+O39+P39+Q39+R39+S39+T39+U39</f>
        <v>0</v>
      </c>
      <c r="AA39" s="594" t="n">
        <f aca="false">+Z39/16</f>
        <v>0</v>
      </c>
      <c r="AB39" s="615" t="n">
        <f aca="false">+AA39/$AA$82*$AA$8</f>
        <v>0</v>
      </c>
      <c r="AC39" s="243"/>
      <c r="AD39" s="243"/>
      <c r="AE39" s="243"/>
    </row>
    <row r="40" customFormat="false" ht="12.75" hidden="false" customHeight="false" outlineLevel="0" collapsed="false">
      <c r="B40" s="610" t="s">
        <v>458</v>
      </c>
      <c r="C40" s="611" t="n">
        <f aca="false">+X40</f>
        <v>0</v>
      </c>
      <c r="D40" s="612"/>
      <c r="E40" s="612"/>
      <c r="F40" s="612"/>
      <c r="G40" s="612"/>
      <c r="H40" s="612"/>
      <c r="I40" s="612"/>
      <c r="J40" s="612"/>
      <c r="K40" s="612"/>
      <c r="L40" s="612"/>
      <c r="M40" s="612"/>
      <c r="N40" s="612"/>
      <c r="O40" s="612"/>
      <c r="P40" s="612"/>
      <c r="Q40" s="612"/>
      <c r="R40" s="612"/>
      <c r="S40" s="612"/>
      <c r="T40" s="612"/>
      <c r="U40" s="612"/>
      <c r="V40" s="638"/>
      <c r="W40" s="614" t="n">
        <f aca="false">+SUM(D40:U40)</f>
        <v>0</v>
      </c>
      <c r="X40" s="614" t="n">
        <f aca="false">+W40/18</f>
        <v>0</v>
      </c>
      <c r="Y40" s="243"/>
      <c r="Z40" s="593" t="n">
        <f aca="false">+E40+F40+G40+H40+I40+J40+K40+L40+M40+O40+P40+Q40+R40+S40+T40+U40</f>
        <v>0</v>
      </c>
      <c r="AA40" s="594" t="n">
        <f aca="false">+Z40/16</f>
        <v>0</v>
      </c>
      <c r="AB40" s="615" t="n">
        <f aca="false">+AA40/$AA$82*$AA$8</f>
        <v>0</v>
      </c>
      <c r="AC40" s="243"/>
      <c r="AD40" s="243"/>
      <c r="AE40" s="243"/>
    </row>
    <row r="41" customFormat="false" ht="12.75" hidden="false" customHeight="false" outlineLevel="0" collapsed="false">
      <c r="B41" s="610" t="s">
        <v>459</v>
      </c>
      <c r="C41" s="611" t="n">
        <f aca="false">+X41</f>
        <v>0</v>
      </c>
      <c r="D41" s="612"/>
      <c r="E41" s="612"/>
      <c r="F41" s="612"/>
      <c r="G41" s="612"/>
      <c r="H41" s="612"/>
      <c r="I41" s="612"/>
      <c r="J41" s="612"/>
      <c r="K41" s="612"/>
      <c r="L41" s="612"/>
      <c r="M41" s="612"/>
      <c r="N41" s="612"/>
      <c r="O41" s="612"/>
      <c r="P41" s="612"/>
      <c r="Q41" s="612"/>
      <c r="R41" s="612"/>
      <c r="S41" s="612"/>
      <c r="T41" s="612"/>
      <c r="U41" s="612"/>
      <c r="V41" s="638"/>
      <c r="W41" s="614" t="n">
        <f aca="false">+SUM(D41:U41)</f>
        <v>0</v>
      </c>
      <c r="X41" s="614" t="n">
        <f aca="false">+W41/18</f>
        <v>0</v>
      </c>
      <c r="Y41" s="243"/>
      <c r="Z41" s="593" t="n">
        <f aca="false">+E41+F41+G41+H41+I41+J41+K41+L41+M41+O41+P41+Q41+R41+S41+T41+U41</f>
        <v>0</v>
      </c>
      <c r="AA41" s="594" t="n">
        <f aca="false">+Z41/16</f>
        <v>0</v>
      </c>
      <c r="AB41" s="615" t="n">
        <f aca="false">+AA41/$AA$82*$AA$8</f>
        <v>0</v>
      </c>
      <c r="AC41" s="243"/>
      <c r="AD41" s="243"/>
      <c r="AE41" s="243"/>
    </row>
    <row r="42" customFormat="false" ht="12.75" hidden="false" customHeight="false" outlineLevel="0" collapsed="false">
      <c r="B42" s="610" t="s">
        <v>460</v>
      </c>
      <c r="C42" s="611" t="n">
        <f aca="false">+X42</f>
        <v>0</v>
      </c>
      <c r="D42" s="612"/>
      <c r="E42" s="612"/>
      <c r="F42" s="612"/>
      <c r="G42" s="612"/>
      <c r="H42" s="612"/>
      <c r="I42" s="612"/>
      <c r="J42" s="612"/>
      <c r="K42" s="612"/>
      <c r="L42" s="612"/>
      <c r="M42" s="612"/>
      <c r="N42" s="612"/>
      <c r="O42" s="612"/>
      <c r="P42" s="612"/>
      <c r="Q42" s="612"/>
      <c r="R42" s="612"/>
      <c r="S42" s="612"/>
      <c r="T42" s="612"/>
      <c r="U42" s="612"/>
      <c r="V42" s="638"/>
      <c r="W42" s="614" t="n">
        <f aca="false">+SUM(D42:U42)</f>
        <v>0</v>
      </c>
      <c r="X42" s="614" t="n">
        <f aca="false">+W42/18</f>
        <v>0</v>
      </c>
      <c r="Y42" s="243"/>
      <c r="Z42" s="593" t="n">
        <f aca="false">+E42+F42+G42+H42+I42+J42+K42+L42+M42+O42+P42+Q42+R42+S42+T42+U42</f>
        <v>0</v>
      </c>
      <c r="AA42" s="594" t="n">
        <f aca="false">+Z42/16</f>
        <v>0</v>
      </c>
      <c r="AB42" s="615" t="n">
        <f aca="false">+AA42/$AA$82*$AA$8</f>
        <v>0</v>
      </c>
      <c r="AC42" s="243"/>
      <c r="AD42" s="243"/>
      <c r="AE42" s="243"/>
    </row>
    <row r="43" customFormat="false" ht="12.75" hidden="false" customHeight="false" outlineLevel="0" collapsed="false">
      <c r="B43" s="610" t="s">
        <v>461</v>
      </c>
      <c r="C43" s="611" t="n">
        <f aca="false">+X43</f>
        <v>0</v>
      </c>
      <c r="D43" s="612"/>
      <c r="E43" s="612"/>
      <c r="F43" s="612"/>
      <c r="G43" s="612"/>
      <c r="H43" s="612"/>
      <c r="I43" s="612"/>
      <c r="J43" s="612"/>
      <c r="K43" s="612"/>
      <c r="L43" s="612"/>
      <c r="M43" s="612"/>
      <c r="N43" s="612"/>
      <c r="O43" s="612"/>
      <c r="P43" s="612"/>
      <c r="Q43" s="612"/>
      <c r="R43" s="612"/>
      <c r="S43" s="612"/>
      <c r="T43" s="612"/>
      <c r="U43" s="612"/>
      <c r="V43" s="638"/>
      <c r="W43" s="614" t="n">
        <f aca="false">+SUM(D43:U43)</f>
        <v>0</v>
      </c>
      <c r="X43" s="614" t="n">
        <f aca="false">+W43/18</f>
        <v>0</v>
      </c>
      <c r="Y43" s="243"/>
      <c r="Z43" s="593" t="n">
        <f aca="false">+E43+F43+G43+H43+I43+J43+K43+L43+M43+O43+P43+Q43+R43+S43+T43+U43</f>
        <v>0</v>
      </c>
      <c r="AA43" s="594" t="n">
        <f aca="false">+Z43/16</f>
        <v>0</v>
      </c>
      <c r="AB43" s="615" t="n">
        <f aca="false">+AA43/$AA$82*$AA$8</f>
        <v>0</v>
      </c>
      <c r="AC43" s="243"/>
      <c r="AD43" s="243"/>
      <c r="AE43" s="243"/>
    </row>
    <row r="44" customFormat="false" ht="12.75" hidden="false" customHeight="false" outlineLevel="0" collapsed="false">
      <c r="B44" s="616" t="s">
        <v>396</v>
      </c>
      <c r="C44" s="617" t="n">
        <v>0</v>
      </c>
      <c r="D44" s="618" t="n">
        <f aca="false">SUM(D35:D43)</f>
        <v>0</v>
      </c>
      <c r="E44" s="618" t="n">
        <f aca="false">SUM(E35:E43)</f>
        <v>0</v>
      </c>
      <c r="F44" s="618" t="n">
        <f aca="false">SUM(F35:F43)</f>
        <v>0</v>
      </c>
      <c r="G44" s="618" t="n">
        <f aca="false">SUM(G35:G43)</f>
        <v>0</v>
      </c>
      <c r="H44" s="618" t="n">
        <f aca="false">SUM(H35:H43)</f>
        <v>0</v>
      </c>
      <c r="I44" s="618" t="n">
        <f aca="false">SUM(I35:I43)</f>
        <v>0</v>
      </c>
      <c r="J44" s="618" t="n">
        <f aca="false">SUM(J35:J43)</f>
        <v>0</v>
      </c>
      <c r="K44" s="618" t="n">
        <f aca="false">SUM(K35:K43)</f>
        <v>0</v>
      </c>
      <c r="L44" s="618" t="n">
        <f aca="false">SUM(L35:L43)</f>
        <v>0</v>
      </c>
      <c r="M44" s="618" t="n">
        <f aca="false">SUM(M35:M43)</f>
        <v>0</v>
      </c>
      <c r="N44" s="618" t="n">
        <f aca="false">SUM(N35:N43)</f>
        <v>0</v>
      </c>
      <c r="O44" s="618" t="n">
        <f aca="false">SUM(O35:O43)</f>
        <v>0</v>
      </c>
      <c r="P44" s="618" t="n">
        <f aca="false">SUM(P35:P43)</f>
        <v>0</v>
      </c>
      <c r="Q44" s="618" t="n">
        <f aca="false">SUM(Q35:Q43)</f>
        <v>0</v>
      </c>
      <c r="R44" s="618" t="n">
        <f aca="false">SUM(R35:R43)</f>
        <v>0</v>
      </c>
      <c r="S44" s="618" t="n">
        <f aca="false">SUM(S35:S43)</f>
        <v>0</v>
      </c>
      <c r="T44" s="618" t="n">
        <f aca="false">SUM(T35:T43)</f>
        <v>0</v>
      </c>
      <c r="U44" s="618" t="n">
        <f aca="false">SUM(U35:U43)</f>
        <v>0</v>
      </c>
      <c r="V44" s="635" t="n">
        <f aca="false">SUM(V35:V43)</f>
        <v>0</v>
      </c>
      <c r="W44" s="620" t="n">
        <f aca="false">SUM(W35:W43)</f>
        <v>0</v>
      </c>
      <c r="X44" s="614" t="n">
        <f aca="false">+W44/18</f>
        <v>0</v>
      </c>
      <c r="Y44" s="243"/>
      <c r="Z44" s="593" t="n">
        <f aca="false">+E44+F44+G44+H44+I44+J44+K44+L44+M44+O44+P44+Q44+R44+S44+T44+U44</f>
        <v>0</v>
      </c>
      <c r="AA44" s="594" t="n">
        <f aca="false">+Z44/16</f>
        <v>0</v>
      </c>
      <c r="AB44" s="615" t="n">
        <f aca="false">+AA44/$AA$82*$AA$8</f>
        <v>0</v>
      </c>
      <c r="AC44" s="243"/>
      <c r="AD44" s="243"/>
      <c r="AE44" s="243"/>
      <c r="AF44" s="636"/>
      <c r="AG44" s="636"/>
      <c r="AH44" s="637"/>
      <c r="AI44" s="243"/>
      <c r="AJ44" s="243"/>
      <c r="AK44" s="243"/>
      <c r="AL44" s="243"/>
      <c r="AM44" s="243"/>
      <c r="AN44" s="243"/>
      <c r="AO44" s="243"/>
      <c r="AP44" s="243"/>
      <c r="AQ44" s="243"/>
      <c r="AR44" s="243"/>
      <c r="AS44" s="243"/>
    </row>
    <row r="45" customFormat="false" ht="12.75" hidden="false" customHeight="false" outlineLevel="0" collapsed="false">
      <c r="B45" s="610" t="s">
        <v>462</v>
      </c>
      <c r="C45" s="611" t="n">
        <f aca="false">+X45</f>
        <v>0</v>
      </c>
      <c r="D45" s="612"/>
      <c r="E45" s="612"/>
      <c r="F45" s="612"/>
      <c r="G45" s="612"/>
      <c r="H45" s="612"/>
      <c r="I45" s="612"/>
      <c r="J45" s="612"/>
      <c r="K45" s="612"/>
      <c r="L45" s="612"/>
      <c r="M45" s="612"/>
      <c r="N45" s="612"/>
      <c r="O45" s="612"/>
      <c r="P45" s="612"/>
      <c r="Q45" s="612"/>
      <c r="R45" s="612"/>
      <c r="S45" s="612"/>
      <c r="T45" s="612"/>
      <c r="U45" s="612"/>
      <c r="V45" s="638"/>
      <c r="W45" s="614" t="n">
        <f aca="false">+SUM(D45:U45)</f>
        <v>0</v>
      </c>
      <c r="X45" s="614" t="n">
        <f aca="false">+W45/18</f>
        <v>0</v>
      </c>
      <c r="Y45" s="243"/>
      <c r="Z45" s="593" t="n">
        <f aca="false">+E45+F45+G45+H45+I45+J45+K45+L45+M45+O45+P45+Q45+R45+S45+T45+U45</f>
        <v>0</v>
      </c>
      <c r="AA45" s="594" t="n">
        <f aca="false">+Z45/16</f>
        <v>0</v>
      </c>
      <c r="AB45" s="615" t="n">
        <f aca="false">+AA45/$AA$82*$AA$8</f>
        <v>0</v>
      </c>
      <c r="AC45" s="243"/>
      <c r="AD45" s="243"/>
      <c r="AE45" s="243"/>
    </row>
    <row r="46" customFormat="false" ht="12.75" hidden="false" customHeight="false" outlineLevel="0" collapsed="false">
      <c r="B46" s="610" t="s">
        <v>463</v>
      </c>
      <c r="C46" s="611" t="n">
        <f aca="false">+X46</f>
        <v>0</v>
      </c>
      <c r="D46" s="612"/>
      <c r="E46" s="612"/>
      <c r="F46" s="612"/>
      <c r="G46" s="612"/>
      <c r="H46" s="612"/>
      <c r="I46" s="612"/>
      <c r="J46" s="612"/>
      <c r="K46" s="612"/>
      <c r="L46" s="612"/>
      <c r="M46" s="612"/>
      <c r="N46" s="612"/>
      <c r="O46" s="612"/>
      <c r="P46" s="612"/>
      <c r="Q46" s="612"/>
      <c r="R46" s="612"/>
      <c r="S46" s="612"/>
      <c r="T46" s="612"/>
      <c r="U46" s="612"/>
      <c r="V46" s="638"/>
      <c r="W46" s="614" t="n">
        <f aca="false">+SUM(D46:U46)</f>
        <v>0</v>
      </c>
      <c r="X46" s="614" t="n">
        <f aca="false">+W46/18</f>
        <v>0</v>
      </c>
      <c r="Y46" s="243"/>
      <c r="Z46" s="593" t="n">
        <f aca="false">+E46+F46+G46+H46+I46+J46+K46+L46+M46+O46+P46+Q46+R46+S46+T46+U46</f>
        <v>0</v>
      </c>
      <c r="AA46" s="594" t="n">
        <f aca="false">+Z46/16</f>
        <v>0</v>
      </c>
      <c r="AB46" s="615" t="n">
        <f aca="false">+AA46/$AA$82*$AA$8</f>
        <v>0</v>
      </c>
      <c r="AC46" s="243"/>
      <c r="AD46" s="243"/>
      <c r="AE46" s="243"/>
    </row>
    <row r="47" customFormat="false" ht="12.75" hidden="false" customHeight="false" outlineLevel="0" collapsed="false">
      <c r="B47" s="610" t="s">
        <v>464</v>
      </c>
      <c r="C47" s="611" t="n">
        <f aca="false">+X47</f>
        <v>0</v>
      </c>
      <c r="D47" s="612"/>
      <c r="E47" s="612"/>
      <c r="F47" s="612"/>
      <c r="G47" s="612"/>
      <c r="H47" s="612"/>
      <c r="I47" s="612"/>
      <c r="J47" s="612"/>
      <c r="K47" s="612"/>
      <c r="L47" s="612"/>
      <c r="M47" s="612"/>
      <c r="N47" s="612"/>
      <c r="O47" s="612"/>
      <c r="P47" s="612"/>
      <c r="Q47" s="612"/>
      <c r="R47" s="612"/>
      <c r="S47" s="612"/>
      <c r="T47" s="612"/>
      <c r="U47" s="612"/>
      <c r="V47" s="638"/>
      <c r="W47" s="614" t="n">
        <f aca="false">+SUM(D47:U47)</f>
        <v>0</v>
      </c>
      <c r="X47" s="614" t="n">
        <f aca="false">+W47/18</f>
        <v>0</v>
      </c>
      <c r="Y47" s="243"/>
      <c r="Z47" s="593" t="n">
        <f aca="false">+E47+F47+G47+H47+I47+J47+K47+L47+M47+O47+P47+Q47+R47+S47+T47+U47</f>
        <v>0</v>
      </c>
      <c r="AA47" s="594" t="n">
        <f aca="false">+Z47/16</f>
        <v>0</v>
      </c>
      <c r="AB47" s="615" t="n">
        <f aca="false">+AA47/$AA$82*$AA$8</f>
        <v>0</v>
      </c>
      <c r="AC47" s="243"/>
      <c r="AD47" s="243"/>
      <c r="AE47" s="243"/>
    </row>
    <row r="48" customFormat="false" ht="12.75" hidden="false" customHeight="false" outlineLevel="0" collapsed="false">
      <c r="B48" s="610" t="s">
        <v>465</v>
      </c>
      <c r="C48" s="611" t="n">
        <f aca="false">+X48</f>
        <v>0</v>
      </c>
      <c r="D48" s="612"/>
      <c r="E48" s="612"/>
      <c r="F48" s="612"/>
      <c r="G48" s="612"/>
      <c r="H48" s="612"/>
      <c r="I48" s="612"/>
      <c r="J48" s="612"/>
      <c r="K48" s="612"/>
      <c r="L48" s="612"/>
      <c r="M48" s="612"/>
      <c r="N48" s="612"/>
      <c r="O48" s="612"/>
      <c r="P48" s="612"/>
      <c r="Q48" s="612"/>
      <c r="R48" s="612"/>
      <c r="S48" s="612"/>
      <c r="T48" s="612"/>
      <c r="U48" s="612"/>
      <c r="V48" s="638"/>
      <c r="W48" s="614" t="n">
        <f aca="false">+SUM(D48:U48)</f>
        <v>0</v>
      </c>
      <c r="X48" s="614" t="n">
        <f aca="false">+W48/18</f>
        <v>0</v>
      </c>
      <c r="Y48" s="243"/>
      <c r="Z48" s="593" t="n">
        <f aca="false">+E48+F48+G48+H48+I48+J48+K48+L48+M48+O48+P48+Q48+R48+S48+T48+U48</f>
        <v>0</v>
      </c>
      <c r="AA48" s="594" t="n">
        <f aca="false">+Z48/16</f>
        <v>0</v>
      </c>
      <c r="AB48" s="615" t="n">
        <f aca="false">+AA48/$AA$82*$AA$8</f>
        <v>0</v>
      </c>
      <c r="AC48" s="243"/>
      <c r="AD48" s="243"/>
      <c r="AE48" s="243"/>
      <c r="AI48" s="243"/>
      <c r="AJ48" s="243"/>
      <c r="AK48" s="243"/>
      <c r="AL48" s="243"/>
      <c r="AM48" s="243"/>
      <c r="AN48" s="243"/>
      <c r="AO48" s="243"/>
      <c r="AP48" s="243"/>
      <c r="AQ48" s="243"/>
      <c r="AR48" s="243"/>
      <c r="AS48" s="243"/>
    </row>
    <row r="49" customFormat="false" ht="12.75" hidden="false" customHeight="false" outlineLevel="0" collapsed="false">
      <c r="B49" s="610" t="s">
        <v>466</v>
      </c>
      <c r="C49" s="611" t="n">
        <f aca="false">+X49</f>
        <v>0</v>
      </c>
      <c r="D49" s="612"/>
      <c r="E49" s="612"/>
      <c r="F49" s="612"/>
      <c r="G49" s="612"/>
      <c r="H49" s="612"/>
      <c r="I49" s="612"/>
      <c r="J49" s="612"/>
      <c r="K49" s="612"/>
      <c r="L49" s="612"/>
      <c r="M49" s="612"/>
      <c r="N49" s="612"/>
      <c r="O49" s="612"/>
      <c r="P49" s="612"/>
      <c r="Q49" s="612"/>
      <c r="R49" s="612"/>
      <c r="S49" s="612"/>
      <c r="T49" s="612"/>
      <c r="U49" s="612"/>
      <c r="V49" s="638"/>
      <c r="W49" s="614" t="n">
        <f aca="false">+SUM(D49:U49)</f>
        <v>0</v>
      </c>
      <c r="X49" s="614" t="n">
        <f aca="false">+W49/18</f>
        <v>0</v>
      </c>
      <c r="Y49" s="243"/>
      <c r="Z49" s="593" t="n">
        <f aca="false">+E49+F49+G49+H49+I49+J49+K49+L49+M49+O49+P49+Q49+R49+S49+T49+U49</f>
        <v>0</v>
      </c>
      <c r="AA49" s="594" t="n">
        <f aca="false">+Z49/16</f>
        <v>0</v>
      </c>
      <c r="AB49" s="615" t="n">
        <f aca="false">+AA49/$AA$82*$AA$8</f>
        <v>0</v>
      </c>
      <c r="AC49" s="243"/>
      <c r="AD49" s="243"/>
      <c r="AE49" s="243"/>
      <c r="AI49" s="243"/>
      <c r="AJ49" s="243"/>
      <c r="AK49" s="243"/>
      <c r="AL49" s="243"/>
      <c r="AM49" s="243"/>
      <c r="AN49" s="243"/>
      <c r="AO49" s="243"/>
      <c r="AP49" s="243"/>
      <c r="AQ49" s="243"/>
      <c r="AR49" s="243"/>
      <c r="AS49" s="243"/>
    </row>
    <row r="50" customFormat="false" ht="12.75" hidden="false" customHeight="false" outlineLevel="0" collapsed="false">
      <c r="B50" s="616" t="s">
        <v>397</v>
      </c>
      <c r="C50" s="617" t="n">
        <v>0</v>
      </c>
      <c r="D50" s="618" t="n">
        <f aca="false">SUM(D45:D49)</f>
        <v>0</v>
      </c>
      <c r="E50" s="618" t="n">
        <f aca="false">SUM(E45:E49)</f>
        <v>0</v>
      </c>
      <c r="F50" s="618" t="n">
        <f aca="false">SUM(F45:F49)</f>
        <v>0</v>
      </c>
      <c r="G50" s="618" t="n">
        <f aca="false">SUM(G45:G49)</f>
        <v>0</v>
      </c>
      <c r="H50" s="618" t="n">
        <f aca="false">SUM(H45:H49)</f>
        <v>0</v>
      </c>
      <c r="I50" s="618" t="n">
        <f aca="false">SUM(I45:I49)</f>
        <v>0</v>
      </c>
      <c r="J50" s="618" t="n">
        <f aca="false">SUM(J45:J49)</f>
        <v>0</v>
      </c>
      <c r="K50" s="618" t="n">
        <f aca="false">SUM(K45:K49)</f>
        <v>0</v>
      </c>
      <c r="L50" s="618" t="n">
        <f aca="false">SUM(L45:L49)</f>
        <v>0</v>
      </c>
      <c r="M50" s="618" t="n">
        <f aca="false">SUM(M45:M49)</f>
        <v>0</v>
      </c>
      <c r="N50" s="618" t="n">
        <f aca="false">SUM(N45:N49)</f>
        <v>0</v>
      </c>
      <c r="O50" s="618" t="n">
        <f aca="false">SUM(O45:O49)</f>
        <v>0</v>
      </c>
      <c r="P50" s="618" t="n">
        <f aca="false">SUM(P45:P49)</f>
        <v>0</v>
      </c>
      <c r="Q50" s="618" t="n">
        <f aca="false">SUM(Q45:Q49)</f>
        <v>0</v>
      </c>
      <c r="R50" s="618" t="n">
        <f aca="false">SUM(R45:R49)</f>
        <v>0</v>
      </c>
      <c r="S50" s="618" t="n">
        <f aca="false">SUM(S45:S49)</f>
        <v>0</v>
      </c>
      <c r="T50" s="618" t="n">
        <f aca="false">SUM(T45:T49)</f>
        <v>0</v>
      </c>
      <c r="U50" s="618" t="n">
        <f aca="false">SUM(U45:U49)</f>
        <v>0</v>
      </c>
      <c r="V50" s="635" t="n">
        <f aca="false">SUM(V45:V49)</f>
        <v>0</v>
      </c>
      <c r="W50" s="620" t="n">
        <f aca="false">SUM(W45:W49)</f>
        <v>0</v>
      </c>
      <c r="X50" s="614" t="n">
        <f aca="false">+W50/18</f>
        <v>0</v>
      </c>
      <c r="Y50" s="243"/>
      <c r="Z50" s="593" t="n">
        <f aca="false">+E50+F50+G50+H50+I50+J50+K50+L50+M50+O50+P50+Q50+R50+S50+T50+U50</f>
        <v>0</v>
      </c>
      <c r="AA50" s="594" t="n">
        <f aca="false">+Z50/16</f>
        <v>0</v>
      </c>
      <c r="AB50" s="615" t="n">
        <f aca="false">+AA50/$AA$82*$AA$8</f>
        <v>0</v>
      </c>
      <c r="AC50" s="243"/>
      <c r="AD50" s="243"/>
      <c r="AE50" s="243"/>
      <c r="AF50" s="636"/>
      <c r="AG50" s="636"/>
      <c r="AH50" s="637"/>
      <c r="AI50" s="243"/>
      <c r="AJ50" s="243"/>
      <c r="AK50" s="243"/>
      <c r="AL50" s="243"/>
      <c r="AM50" s="243"/>
      <c r="AN50" s="243"/>
      <c r="AO50" s="243"/>
      <c r="AP50" s="243"/>
      <c r="AQ50" s="243"/>
      <c r="AR50" s="243"/>
      <c r="AS50" s="243"/>
    </row>
    <row r="51" customFormat="false" ht="12.75" hidden="false" customHeight="false" outlineLevel="0" collapsed="false">
      <c r="B51" s="610" t="s">
        <v>398</v>
      </c>
      <c r="C51" s="611" t="n">
        <f aca="false">+X51</f>
        <v>0</v>
      </c>
      <c r="D51" s="612"/>
      <c r="E51" s="612"/>
      <c r="F51" s="612"/>
      <c r="G51" s="612"/>
      <c r="H51" s="612"/>
      <c r="I51" s="612"/>
      <c r="J51" s="612"/>
      <c r="K51" s="612"/>
      <c r="L51" s="612"/>
      <c r="M51" s="612"/>
      <c r="N51" s="612"/>
      <c r="O51" s="612"/>
      <c r="P51" s="612"/>
      <c r="Q51" s="612"/>
      <c r="R51" s="612"/>
      <c r="S51" s="612"/>
      <c r="T51" s="612"/>
      <c r="U51" s="612"/>
      <c r="V51" s="613"/>
      <c r="W51" s="614" t="n">
        <f aca="false">+SUM(D51:U51)</f>
        <v>0</v>
      </c>
      <c r="X51" s="614" t="n">
        <f aca="false">+W51/18</f>
        <v>0</v>
      </c>
      <c r="Y51" s="243"/>
      <c r="Z51" s="593" t="n">
        <f aca="false">+E51+F51+G51+H51+I51+J51+K51+L51+M51+O51+P51+Q51+R51+S51+T51+U51</f>
        <v>0</v>
      </c>
      <c r="AA51" s="594" t="n">
        <f aca="false">+Z51/16</f>
        <v>0</v>
      </c>
      <c r="AB51" s="615" t="n">
        <f aca="false">+AA51/$AA$82*$AA$8</f>
        <v>0</v>
      </c>
      <c r="AC51" s="243"/>
      <c r="AD51" s="243"/>
      <c r="AE51" s="243"/>
      <c r="AI51" s="243"/>
      <c r="AJ51" s="243"/>
      <c r="AK51" s="243"/>
      <c r="AL51" s="243"/>
      <c r="AM51" s="243"/>
      <c r="AN51" s="243"/>
      <c r="AO51" s="243"/>
      <c r="AP51" s="243"/>
      <c r="AQ51" s="243"/>
      <c r="AR51" s="243"/>
      <c r="AS51" s="243"/>
    </row>
    <row r="52" customFormat="false" ht="12.75" hidden="false" customHeight="false" outlineLevel="0" collapsed="false">
      <c r="B52" s="610" t="s">
        <v>467</v>
      </c>
      <c r="C52" s="611" t="n">
        <f aca="false">+X52</f>
        <v>0</v>
      </c>
      <c r="D52" s="612"/>
      <c r="E52" s="612"/>
      <c r="F52" s="612"/>
      <c r="G52" s="612"/>
      <c r="H52" s="612"/>
      <c r="I52" s="612"/>
      <c r="J52" s="612"/>
      <c r="K52" s="612"/>
      <c r="L52" s="612"/>
      <c r="M52" s="612"/>
      <c r="N52" s="612"/>
      <c r="O52" s="612"/>
      <c r="P52" s="612"/>
      <c r="Q52" s="612"/>
      <c r="R52" s="612"/>
      <c r="S52" s="612"/>
      <c r="T52" s="612"/>
      <c r="U52" s="612"/>
      <c r="V52" s="635"/>
      <c r="W52" s="614" t="n">
        <f aca="false">+SUM(D52:U52)</f>
        <v>0</v>
      </c>
      <c r="X52" s="614" t="n">
        <f aca="false">+W52/18</f>
        <v>0</v>
      </c>
      <c r="Y52" s="243"/>
      <c r="Z52" s="593" t="n">
        <f aca="false">+E52+F52+G52+H52+I52+J52+K52+L52+M52+O52+P52+Q52+R52+S52+T52+U52</f>
        <v>0</v>
      </c>
      <c r="AA52" s="594" t="n">
        <f aca="false">+Z52/16</f>
        <v>0</v>
      </c>
      <c r="AB52" s="615" t="n">
        <f aca="false">+AA52/$AA$82*$AA$8</f>
        <v>0</v>
      </c>
      <c r="AC52" s="243"/>
      <c r="AD52" s="243"/>
      <c r="AE52" s="243"/>
      <c r="AI52" s="243"/>
      <c r="AJ52" s="243"/>
      <c r="AK52" s="243"/>
      <c r="AL52" s="243"/>
      <c r="AM52" s="243"/>
      <c r="AN52" s="243"/>
      <c r="AO52" s="243"/>
      <c r="AP52" s="243"/>
      <c r="AQ52" s="243"/>
      <c r="AR52" s="243"/>
      <c r="AS52" s="243"/>
    </row>
    <row r="53" customFormat="false" ht="12.75" hidden="false" customHeight="false" outlineLevel="0" collapsed="false">
      <c r="B53" s="610" t="s">
        <v>468</v>
      </c>
      <c r="C53" s="611" t="n">
        <f aca="false">+X53</f>
        <v>0</v>
      </c>
      <c r="D53" s="612"/>
      <c r="E53" s="612"/>
      <c r="F53" s="612"/>
      <c r="G53" s="612"/>
      <c r="H53" s="612"/>
      <c r="I53" s="612"/>
      <c r="J53" s="612"/>
      <c r="K53" s="612"/>
      <c r="L53" s="612"/>
      <c r="M53" s="612"/>
      <c r="N53" s="612"/>
      <c r="O53" s="612"/>
      <c r="P53" s="612"/>
      <c r="Q53" s="612"/>
      <c r="R53" s="612"/>
      <c r="S53" s="612"/>
      <c r="T53" s="612"/>
      <c r="U53" s="612"/>
      <c r="V53" s="613"/>
      <c r="W53" s="614" t="n">
        <f aca="false">+SUM(D53:U53)</f>
        <v>0</v>
      </c>
      <c r="X53" s="614" t="n">
        <f aca="false">+W53/18</f>
        <v>0</v>
      </c>
      <c r="Y53" s="243"/>
      <c r="Z53" s="593" t="n">
        <f aca="false">+E53+F53+G53+H53+I53+J53+K53+L53+M53+O53+P53+Q53+R53+S53+T53+U53</f>
        <v>0</v>
      </c>
      <c r="AA53" s="594" t="n">
        <f aca="false">+Z53/16</f>
        <v>0</v>
      </c>
      <c r="AB53" s="615" t="n">
        <f aca="false">+AA53/$AA$82*$AA$8</f>
        <v>0</v>
      </c>
      <c r="AC53" s="243"/>
      <c r="AD53" s="243"/>
      <c r="AE53" s="243"/>
      <c r="AI53" s="243"/>
      <c r="AJ53" s="243"/>
      <c r="AK53" s="243"/>
      <c r="AL53" s="243"/>
      <c r="AM53" s="243"/>
      <c r="AN53" s="243"/>
      <c r="AO53" s="243"/>
      <c r="AP53" s="243"/>
      <c r="AQ53" s="243"/>
      <c r="AR53" s="243"/>
      <c r="AS53" s="243"/>
    </row>
    <row r="54" customFormat="false" ht="12.75" hidden="false" customHeight="false" outlineLevel="0" collapsed="false">
      <c r="B54" s="610" t="s">
        <v>469</v>
      </c>
      <c r="C54" s="611" t="n">
        <f aca="false">+X54</f>
        <v>0</v>
      </c>
      <c r="D54" s="612"/>
      <c r="E54" s="612"/>
      <c r="F54" s="612"/>
      <c r="G54" s="612"/>
      <c r="H54" s="612"/>
      <c r="I54" s="612"/>
      <c r="J54" s="612"/>
      <c r="K54" s="612"/>
      <c r="L54" s="612"/>
      <c r="M54" s="612"/>
      <c r="N54" s="612"/>
      <c r="O54" s="612"/>
      <c r="P54" s="612"/>
      <c r="Q54" s="612"/>
      <c r="R54" s="612"/>
      <c r="S54" s="612"/>
      <c r="T54" s="612"/>
      <c r="U54" s="612"/>
      <c r="V54" s="613"/>
      <c r="W54" s="614" t="n">
        <f aca="false">+SUM(D54:U54)</f>
        <v>0</v>
      </c>
      <c r="X54" s="614" t="n">
        <f aca="false">+W54/18</f>
        <v>0</v>
      </c>
      <c r="Y54" s="243"/>
      <c r="Z54" s="593" t="n">
        <f aca="false">+E54+F54+G54+H54+I54+J54+K54+L54+M54+O54+P54+Q54+R54+S54+T54+U54</f>
        <v>0</v>
      </c>
      <c r="AA54" s="594" t="n">
        <f aca="false">+Z54/16</f>
        <v>0</v>
      </c>
      <c r="AB54" s="615" t="n">
        <f aca="false">+AA54/$AA$82*$AA$8</f>
        <v>0</v>
      </c>
      <c r="AC54" s="243"/>
      <c r="AD54" s="243"/>
      <c r="AE54" s="243"/>
      <c r="AI54" s="243"/>
      <c r="AJ54" s="243"/>
      <c r="AK54" s="243"/>
      <c r="AL54" s="243"/>
      <c r="AM54" s="243"/>
      <c r="AN54" s="243"/>
      <c r="AO54" s="243"/>
      <c r="AP54" s="243"/>
      <c r="AQ54" s="243"/>
      <c r="AR54" s="243"/>
      <c r="AS54" s="243"/>
    </row>
    <row r="55" customFormat="false" ht="12.75" hidden="false" customHeight="false" outlineLevel="0" collapsed="false">
      <c r="B55" s="610" t="s">
        <v>470</v>
      </c>
      <c r="C55" s="611" t="n">
        <f aca="false">+X55</f>
        <v>0</v>
      </c>
      <c r="D55" s="612"/>
      <c r="E55" s="612"/>
      <c r="F55" s="612"/>
      <c r="G55" s="612"/>
      <c r="H55" s="612"/>
      <c r="I55" s="612"/>
      <c r="J55" s="612"/>
      <c r="K55" s="612"/>
      <c r="L55" s="612"/>
      <c r="M55" s="612"/>
      <c r="N55" s="612"/>
      <c r="O55" s="612"/>
      <c r="P55" s="612"/>
      <c r="Q55" s="612"/>
      <c r="R55" s="612"/>
      <c r="S55" s="612"/>
      <c r="T55" s="612"/>
      <c r="U55" s="612"/>
      <c r="V55" s="613"/>
      <c r="W55" s="614" t="n">
        <f aca="false">+SUM(D55:U55)</f>
        <v>0</v>
      </c>
      <c r="X55" s="614" t="n">
        <f aca="false">+W55/18</f>
        <v>0</v>
      </c>
      <c r="Y55" s="243"/>
      <c r="Z55" s="593" t="n">
        <f aca="false">+E55+F55+G55+H55+I55+J55+K55+L55+M55+O55+P55+Q55+R55+S55+T55+U55</f>
        <v>0</v>
      </c>
      <c r="AA55" s="594" t="n">
        <f aca="false">+Z55/16</f>
        <v>0</v>
      </c>
      <c r="AB55" s="615" t="n">
        <f aca="false">+AA55/$AA$82*$AA$8</f>
        <v>0</v>
      </c>
      <c r="AC55" s="243"/>
      <c r="AD55" s="243"/>
      <c r="AE55" s="243"/>
      <c r="AI55" s="243"/>
      <c r="AJ55" s="243"/>
      <c r="AK55" s="243"/>
      <c r="AL55" s="243"/>
      <c r="AM55" s="243"/>
      <c r="AN55" s="243"/>
      <c r="AO55" s="243"/>
      <c r="AP55" s="243"/>
      <c r="AQ55" s="243"/>
      <c r="AR55" s="243"/>
      <c r="AS55" s="243"/>
    </row>
    <row r="56" customFormat="false" ht="12.75" hidden="false" customHeight="false" outlineLevel="0" collapsed="false">
      <c r="B56" s="610" t="s">
        <v>471</v>
      </c>
      <c r="C56" s="611" t="n">
        <f aca="false">+X56</f>
        <v>0</v>
      </c>
      <c r="D56" s="612"/>
      <c r="E56" s="612"/>
      <c r="F56" s="612"/>
      <c r="G56" s="612"/>
      <c r="H56" s="612"/>
      <c r="I56" s="612"/>
      <c r="J56" s="612"/>
      <c r="K56" s="612"/>
      <c r="L56" s="612"/>
      <c r="M56" s="612"/>
      <c r="N56" s="612"/>
      <c r="O56" s="612"/>
      <c r="P56" s="612"/>
      <c r="Q56" s="612"/>
      <c r="R56" s="612"/>
      <c r="S56" s="612"/>
      <c r="T56" s="612"/>
      <c r="U56" s="612"/>
      <c r="V56" s="613"/>
      <c r="W56" s="614" t="n">
        <f aca="false">+SUM(D56:U56)</f>
        <v>0</v>
      </c>
      <c r="X56" s="614" t="n">
        <f aca="false">+W56/18</f>
        <v>0</v>
      </c>
      <c r="Y56" s="243"/>
      <c r="Z56" s="593" t="n">
        <f aca="false">+E56+F56+G56+H56+I56+J56+K56+L56+M56+O56+P56+Q56+R56+S56+T56+U56</f>
        <v>0</v>
      </c>
      <c r="AA56" s="594" t="n">
        <f aca="false">+Z56/16</f>
        <v>0</v>
      </c>
      <c r="AB56" s="615" t="n">
        <f aca="false">+AA56/$AA$82*$AA$8</f>
        <v>0</v>
      </c>
      <c r="AC56" s="243"/>
      <c r="AD56" s="243"/>
      <c r="AE56" s="243"/>
      <c r="AI56" s="243"/>
      <c r="AJ56" s="243"/>
      <c r="AK56" s="243"/>
      <c r="AL56" s="243"/>
      <c r="AM56" s="243"/>
      <c r="AN56" s="243"/>
      <c r="AO56" s="243"/>
      <c r="AP56" s="243"/>
      <c r="AQ56" s="243"/>
      <c r="AR56" s="243"/>
      <c r="AS56" s="243"/>
    </row>
    <row r="57" customFormat="false" ht="12.75" hidden="false" customHeight="false" outlineLevel="0" collapsed="false">
      <c r="B57" s="616" t="s">
        <v>399</v>
      </c>
      <c r="C57" s="617" t="n">
        <v>0</v>
      </c>
      <c r="D57" s="618" t="n">
        <f aca="false">SUM(D52:D56)</f>
        <v>0</v>
      </c>
      <c r="E57" s="618" t="n">
        <f aca="false">SUM(E52:E56)</f>
        <v>0</v>
      </c>
      <c r="F57" s="618" t="n">
        <f aca="false">SUM(F52:F56)</f>
        <v>0</v>
      </c>
      <c r="G57" s="618" t="n">
        <f aca="false">SUM(G52:G56)</f>
        <v>0</v>
      </c>
      <c r="H57" s="618" t="n">
        <f aca="false">SUM(H52:H56)</f>
        <v>0</v>
      </c>
      <c r="I57" s="618" t="n">
        <f aca="false">SUM(I52:I56)</f>
        <v>0</v>
      </c>
      <c r="J57" s="618" t="n">
        <f aca="false">SUM(J52:J56)</f>
        <v>0</v>
      </c>
      <c r="K57" s="618" t="n">
        <f aca="false">SUM(K52:K56)</f>
        <v>0</v>
      </c>
      <c r="L57" s="618" t="n">
        <f aca="false">SUM(L52:L56)</f>
        <v>0</v>
      </c>
      <c r="M57" s="618" t="n">
        <f aca="false">SUM(M52:M56)</f>
        <v>0</v>
      </c>
      <c r="N57" s="618" t="n">
        <f aca="false">SUM(N52:N56)</f>
        <v>0</v>
      </c>
      <c r="O57" s="618" t="n">
        <f aca="false">SUM(O52:O56)</f>
        <v>0</v>
      </c>
      <c r="P57" s="618" t="n">
        <f aca="false">SUM(P52:P56)</f>
        <v>0</v>
      </c>
      <c r="Q57" s="618" t="n">
        <f aca="false">SUM(Q52:Q56)</f>
        <v>0</v>
      </c>
      <c r="R57" s="618" t="n">
        <f aca="false">SUM(R52:R56)</f>
        <v>0</v>
      </c>
      <c r="S57" s="618" t="n">
        <f aca="false">SUM(S52:S56)</f>
        <v>0</v>
      </c>
      <c r="T57" s="618" t="n">
        <f aca="false">SUM(T52:T56)</f>
        <v>0</v>
      </c>
      <c r="U57" s="618" t="n">
        <f aca="false">SUM(U52:U56)</f>
        <v>0</v>
      </c>
      <c r="V57" s="635" t="n">
        <f aca="false">SUM(V52:V56)</f>
        <v>0</v>
      </c>
      <c r="W57" s="620" t="n">
        <f aca="false">SUM(W51:W56)</f>
        <v>0</v>
      </c>
      <c r="X57" s="614" t="n">
        <f aca="false">+W57/18</f>
        <v>0</v>
      </c>
      <c r="Y57" s="243"/>
      <c r="Z57" s="593" t="n">
        <f aca="false">+E57+F57+G57+H57+I57+J57+K57+L57+M57+O57+P57+Q57+R57+S57+T57+U57</f>
        <v>0</v>
      </c>
      <c r="AA57" s="594" t="n">
        <f aca="false">+Z57/16</f>
        <v>0</v>
      </c>
      <c r="AB57" s="615" t="n">
        <f aca="false">+AA57/$AA$82*$AA$8</f>
        <v>0</v>
      </c>
      <c r="AC57" s="243"/>
      <c r="AD57" s="243"/>
      <c r="AE57" s="243"/>
      <c r="AF57" s="636"/>
      <c r="AG57" s="636"/>
      <c r="AH57" s="637"/>
      <c r="AI57" s="243"/>
      <c r="AJ57" s="243"/>
      <c r="AK57" s="243"/>
      <c r="AL57" s="243"/>
      <c r="AM57" s="243"/>
      <c r="AN57" s="243"/>
      <c r="AO57" s="243"/>
      <c r="AP57" s="243"/>
      <c r="AQ57" s="243"/>
      <c r="AR57" s="243"/>
      <c r="AS57" s="243"/>
    </row>
    <row r="58" customFormat="false" ht="12.75" hidden="false" customHeight="false" outlineLevel="0" collapsed="false">
      <c r="B58" s="610" t="s">
        <v>401</v>
      </c>
      <c r="C58" s="611" t="n">
        <f aca="false">+X58</f>
        <v>0</v>
      </c>
      <c r="D58" s="612"/>
      <c r="E58" s="612"/>
      <c r="F58" s="612"/>
      <c r="G58" s="612"/>
      <c r="H58" s="612"/>
      <c r="I58" s="612"/>
      <c r="J58" s="612"/>
      <c r="K58" s="612"/>
      <c r="L58" s="612"/>
      <c r="M58" s="612"/>
      <c r="N58" s="612"/>
      <c r="O58" s="612"/>
      <c r="P58" s="612"/>
      <c r="Q58" s="612"/>
      <c r="R58" s="612"/>
      <c r="S58" s="612"/>
      <c r="T58" s="612"/>
      <c r="U58" s="612"/>
      <c r="V58" s="613"/>
      <c r="W58" s="614" t="n">
        <f aca="false">+SUM(D58:U58)</f>
        <v>0</v>
      </c>
      <c r="X58" s="614" t="n">
        <f aca="false">+W58/18</f>
        <v>0</v>
      </c>
      <c r="Y58" s="243"/>
      <c r="Z58" s="593" t="n">
        <f aca="false">+E58+F58+G58+H58+I58+J58+K58+L58+M58+O58+P58+Q58+R58+S58+T58+U58</f>
        <v>0</v>
      </c>
      <c r="AA58" s="594" t="n">
        <f aca="false">+Z58/16</f>
        <v>0</v>
      </c>
      <c r="AB58" s="615" t="n">
        <f aca="false">+AA58/$AA$82*$AA$8</f>
        <v>0</v>
      </c>
      <c r="AC58" s="243"/>
      <c r="AD58" s="243"/>
      <c r="AE58" s="243"/>
      <c r="AI58" s="243"/>
      <c r="AJ58" s="243"/>
      <c r="AK58" s="243"/>
      <c r="AL58" s="243"/>
      <c r="AM58" s="243"/>
      <c r="AN58" s="243"/>
      <c r="AO58" s="243"/>
      <c r="AP58" s="243"/>
      <c r="AQ58" s="243"/>
      <c r="AR58" s="243"/>
      <c r="AS58" s="243"/>
    </row>
    <row r="59" customFormat="false" ht="12.75" hidden="false" customHeight="false" outlineLevel="0" collapsed="false">
      <c r="B59" s="610" t="s">
        <v>402</v>
      </c>
      <c r="C59" s="611" t="n">
        <f aca="false">+X59</f>
        <v>0</v>
      </c>
      <c r="D59" s="612"/>
      <c r="E59" s="612"/>
      <c r="F59" s="612"/>
      <c r="G59" s="612"/>
      <c r="H59" s="612"/>
      <c r="I59" s="612"/>
      <c r="J59" s="612"/>
      <c r="K59" s="612"/>
      <c r="L59" s="612"/>
      <c r="M59" s="612"/>
      <c r="N59" s="612"/>
      <c r="O59" s="612"/>
      <c r="P59" s="612"/>
      <c r="Q59" s="612"/>
      <c r="R59" s="612"/>
      <c r="S59" s="612"/>
      <c r="T59" s="612"/>
      <c r="U59" s="612"/>
      <c r="V59" s="635"/>
      <c r="W59" s="614" t="n">
        <f aca="false">+SUM(D59:U59)</f>
        <v>0</v>
      </c>
      <c r="X59" s="614" t="n">
        <f aca="false">+W59/18</f>
        <v>0</v>
      </c>
      <c r="Y59" s="243"/>
      <c r="Z59" s="593" t="n">
        <f aca="false">+E59+F59+G59+H59+I59+J59+K59+L59+M59+O59+P59+Q59+R59+S59+T59+U59</f>
        <v>0</v>
      </c>
      <c r="AA59" s="594" t="n">
        <f aca="false">+Z59/16</f>
        <v>0</v>
      </c>
      <c r="AB59" s="615" t="n">
        <f aca="false">+AA59/$AA$82*$AA$8</f>
        <v>0</v>
      </c>
      <c r="AC59" s="243"/>
      <c r="AD59" s="243"/>
      <c r="AE59" s="243"/>
      <c r="AI59" s="243"/>
      <c r="AJ59" s="243"/>
      <c r="AK59" s="243"/>
      <c r="AL59" s="243"/>
      <c r="AM59" s="243"/>
      <c r="AN59" s="243"/>
      <c r="AO59" s="243"/>
      <c r="AP59" s="243"/>
      <c r="AQ59" s="243"/>
      <c r="AR59" s="243"/>
      <c r="AS59" s="243"/>
    </row>
    <row r="60" customFormat="false" ht="12.75" hidden="false" customHeight="false" outlineLevel="0" collapsed="false">
      <c r="B60" s="610" t="s">
        <v>403</v>
      </c>
      <c r="C60" s="611" t="n">
        <f aca="false">+X60</f>
        <v>0</v>
      </c>
      <c r="D60" s="612"/>
      <c r="E60" s="612"/>
      <c r="F60" s="612"/>
      <c r="G60" s="612"/>
      <c r="H60" s="612"/>
      <c r="I60" s="612"/>
      <c r="J60" s="612"/>
      <c r="K60" s="612"/>
      <c r="L60" s="612"/>
      <c r="M60" s="612"/>
      <c r="N60" s="612"/>
      <c r="O60" s="612"/>
      <c r="P60" s="612"/>
      <c r="Q60" s="612"/>
      <c r="R60" s="612"/>
      <c r="S60" s="612"/>
      <c r="T60" s="612"/>
      <c r="U60" s="612"/>
      <c r="V60" s="613"/>
      <c r="W60" s="614" t="n">
        <f aca="false">+SUM(D60:U60)</f>
        <v>0</v>
      </c>
      <c r="X60" s="614" t="n">
        <f aca="false">+W60/18</f>
        <v>0</v>
      </c>
      <c r="Y60" s="243"/>
      <c r="Z60" s="593" t="n">
        <f aca="false">+E60+F60+G60+H60+I60+J60+K60+L60+M60+O60+P60+Q60+R60+S60+T60+U60</f>
        <v>0</v>
      </c>
      <c r="AA60" s="594" t="n">
        <f aca="false">+Z60/16</f>
        <v>0</v>
      </c>
      <c r="AB60" s="615" t="n">
        <f aca="false">+AA60/$AA$82*$AA$8</f>
        <v>0</v>
      </c>
      <c r="AC60" s="243"/>
      <c r="AD60" s="243"/>
      <c r="AE60" s="243"/>
      <c r="AI60" s="243"/>
      <c r="AJ60" s="243"/>
      <c r="AK60" s="243"/>
      <c r="AL60" s="243"/>
      <c r="AM60" s="243"/>
      <c r="AN60" s="243"/>
      <c r="AO60" s="243"/>
      <c r="AP60" s="243"/>
      <c r="AQ60" s="243"/>
      <c r="AR60" s="243"/>
      <c r="AS60" s="243"/>
    </row>
    <row r="61" customFormat="false" ht="12.75" hidden="false" customHeight="false" outlineLevel="0" collapsed="false">
      <c r="B61" s="610" t="s">
        <v>404</v>
      </c>
      <c r="C61" s="611" t="n">
        <f aca="false">+X61</f>
        <v>0</v>
      </c>
      <c r="D61" s="612"/>
      <c r="E61" s="612"/>
      <c r="F61" s="612"/>
      <c r="G61" s="612"/>
      <c r="H61" s="612"/>
      <c r="I61" s="612"/>
      <c r="J61" s="612"/>
      <c r="K61" s="612"/>
      <c r="L61" s="612"/>
      <c r="M61" s="612"/>
      <c r="N61" s="612"/>
      <c r="O61" s="612"/>
      <c r="P61" s="612"/>
      <c r="Q61" s="612"/>
      <c r="R61" s="612"/>
      <c r="S61" s="612"/>
      <c r="T61" s="612"/>
      <c r="U61" s="612"/>
      <c r="V61" s="613"/>
      <c r="W61" s="614" t="n">
        <f aca="false">+SUM(D61:U61)</f>
        <v>0</v>
      </c>
      <c r="X61" s="614" t="n">
        <f aca="false">+W61/18</f>
        <v>0</v>
      </c>
      <c r="Y61" s="243"/>
      <c r="Z61" s="593" t="n">
        <f aca="false">+E61+F61+G61+H61+I61+J61+K61+L61+M61+O61+P61+Q61+R61+S61+T61+U61</f>
        <v>0</v>
      </c>
      <c r="AA61" s="594" t="n">
        <f aca="false">+Z61/16</f>
        <v>0</v>
      </c>
      <c r="AB61" s="615" t="n">
        <f aca="false">+AA61/$AA$82*$AA$8</f>
        <v>0</v>
      </c>
      <c r="AC61" s="243"/>
      <c r="AD61" s="243"/>
      <c r="AE61" s="243"/>
      <c r="AI61" s="243"/>
      <c r="AJ61" s="243"/>
      <c r="AK61" s="243"/>
      <c r="AL61" s="243"/>
      <c r="AM61" s="243"/>
      <c r="AN61" s="243"/>
      <c r="AO61" s="243"/>
      <c r="AP61" s="243"/>
      <c r="AQ61" s="243"/>
      <c r="AR61" s="243"/>
      <c r="AS61" s="243"/>
    </row>
    <row r="62" customFormat="false" ht="12.75" hidden="false" customHeight="false" outlineLevel="0" collapsed="false">
      <c r="B62" s="616" t="s">
        <v>472</v>
      </c>
      <c r="C62" s="617" t="n">
        <f aca="false">AVERAGE(D62:U62)</f>
        <v>0.964756944444445</v>
      </c>
      <c r="D62" s="639" t="n">
        <f aca="false">+D20+D31+D34+D44+D50+D57+SUM(D58:D61)</f>
        <v>0.9328125</v>
      </c>
      <c r="E62" s="639" t="n">
        <f aca="false">+E20+E31+E34+E44+E50+E57+SUM(E58:E61)</f>
        <v>1</v>
      </c>
      <c r="F62" s="639" t="n">
        <f aca="false">+F20+F31+F34+F44+F50+F57+SUM(F58:F61)</f>
        <v>1</v>
      </c>
      <c r="G62" s="639" t="n">
        <f aca="false">+G20+G31+G34+G44+G50+G57+SUM(G58:G61)</f>
        <v>1</v>
      </c>
      <c r="H62" s="639" t="n">
        <f aca="false">+H20+H31+H34+H44+H50+H57+SUM(H58:H61)</f>
        <v>1</v>
      </c>
      <c r="I62" s="639" t="n">
        <f aca="false">+I20+I31+I34+I44+I50+I57+SUM(I58:I61)</f>
        <v>1</v>
      </c>
      <c r="J62" s="639" t="n">
        <f aca="false">+J20+J31+J34+J44+J50+J57+SUM(J58:J61)</f>
        <v>1</v>
      </c>
      <c r="K62" s="639" t="n">
        <f aca="false">+K20+K31+K34+K44+K50+K57+SUM(K58:K61)</f>
        <v>1</v>
      </c>
      <c r="L62" s="639" t="n">
        <f aca="false">+L20+L31+L34+L44+L50+L57+SUM(L58:L61)</f>
        <v>0.5</v>
      </c>
      <c r="M62" s="639" t="n">
        <f aca="false">+M20+M31+M34+M44+M50+M57+SUM(M58:M61)</f>
        <v>1</v>
      </c>
      <c r="N62" s="639" t="n">
        <f aca="false">+N20+N31+N34+N44+N50+N57+SUM(N58:N61)</f>
        <v>0.9328125</v>
      </c>
      <c r="O62" s="639" t="n">
        <f aca="false">+O20+O31+O34+O44+O50+O57+SUM(O58:O61)</f>
        <v>1</v>
      </c>
      <c r="P62" s="639" t="n">
        <f aca="false">+P20+P31+P34+P44+P50+P57+SUM(P58:P61)</f>
        <v>1</v>
      </c>
      <c r="Q62" s="639" t="n">
        <f aca="false">+Q20+Q31+Q34+Q44+Q50+Q57+SUM(Q58:Q61)</f>
        <v>1</v>
      </c>
      <c r="R62" s="639" t="n">
        <f aca="false">+R20+R31+R34+R44+R50+R57+SUM(R58:R61)</f>
        <v>1</v>
      </c>
      <c r="S62" s="639" t="n">
        <f aca="false">+S20+S31+S34+S44+S50+S57+SUM(S58:S61)</f>
        <v>1</v>
      </c>
      <c r="T62" s="639" t="n">
        <f aca="false">+T20+T31+T34+T44+T50+T57+SUM(T58:T61)</f>
        <v>1</v>
      </c>
      <c r="U62" s="639" t="n">
        <f aca="false">+U20+U31+U34+U44+U50+U57+SUM(U58:U61)</f>
        <v>1</v>
      </c>
      <c r="V62" s="635" t="n">
        <f aca="false">+V20+V31+V34+V44+V50+V57+SUM(V58:V61)</f>
        <v>0</v>
      </c>
      <c r="W62" s="620" t="n">
        <f aca="false">+W57+W50+W44+W34+W31+W20</f>
        <v>17.365625</v>
      </c>
      <c r="X62" s="614" t="n">
        <f aca="false">+W62/18</f>
        <v>0.964756944444445</v>
      </c>
      <c r="Y62" s="243"/>
      <c r="Z62" s="593" t="n">
        <f aca="false">+E62+F62+G62+H62+I62+J62+K62+L62+M62+O62+P62+Q62+R62+S62+T62+U62</f>
        <v>15.5</v>
      </c>
      <c r="AA62" s="594" t="n">
        <f aca="false">+Z62/16</f>
        <v>0.96875</v>
      </c>
      <c r="AB62" s="615" t="n">
        <f aca="false">+AA62/$AA$82*$AA$8</f>
        <v>0.5328125</v>
      </c>
      <c r="AC62" s="243"/>
      <c r="AD62" s="243"/>
      <c r="AE62" s="243"/>
      <c r="AF62" s="636"/>
      <c r="AG62" s="636"/>
      <c r="AH62" s="637"/>
      <c r="AI62" s="243"/>
      <c r="AJ62" s="243"/>
      <c r="AK62" s="243"/>
      <c r="AL62" s="243"/>
      <c r="AM62" s="243"/>
      <c r="AN62" s="243"/>
      <c r="AO62" s="243"/>
      <c r="AP62" s="243"/>
      <c r="AQ62" s="243"/>
      <c r="AR62" s="243"/>
      <c r="AS62" s="243"/>
    </row>
    <row r="63" customFormat="false" ht="12.75" hidden="false" customHeight="false" outlineLevel="0" collapsed="false">
      <c r="B63" s="640" t="s">
        <v>473</v>
      </c>
      <c r="C63" s="641" t="n">
        <f aca="false">+X63</f>
        <v>0</v>
      </c>
      <c r="D63" s="642" t="n">
        <v>0</v>
      </c>
      <c r="E63" s="642" t="n">
        <v>0</v>
      </c>
      <c r="F63" s="642" t="n">
        <v>0</v>
      </c>
      <c r="G63" s="642" t="n">
        <v>0</v>
      </c>
      <c r="H63" s="642" t="n">
        <v>0</v>
      </c>
      <c r="I63" s="642" t="n">
        <v>0</v>
      </c>
      <c r="J63" s="642" t="n">
        <v>0</v>
      </c>
      <c r="K63" s="642" t="n">
        <v>0</v>
      </c>
      <c r="L63" s="642" t="n">
        <v>0</v>
      </c>
      <c r="M63" s="642" t="n">
        <v>0</v>
      </c>
      <c r="N63" s="642" t="n">
        <v>0</v>
      </c>
      <c r="O63" s="642" t="n">
        <v>0</v>
      </c>
      <c r="P63" s="642" t="n">
        <v>0</v>
      </c>
      <c r="Q63" s="642" t="n">
        <v>0</v>
      </c>
      <c r="R63" s="642" t="n">
        <v>0</v>
      </c>
      <c r="S63" s="642" t="n">
        <v>0</v>
      </c>
      <c r="T63" s="642" t="n">
        <v>0</v>
      </c>
      <c r="U63" s="642" t="n">
        <v>0</v>
      </c>
      <c r="V63" s="613"/>
      <c r="W63" s="620" t="n">
        <f aca="false">+SUM(D63:U63)</f>
        <v>0</v>
      </c>
      <c r="X63" s="614" t="n">
        <f aca="false">+W63/18</f>
        <v>0</v>
      </c>
      <c r="Y63" s="243"/>
      <c r="Z63" s="593" t="n">
        <f aca="false">+E63+F63+G63+H63+I63+J63+K63+L63+M63+O63+P63+Q63+R63+S63+T63+U63</f>
        <v>0</v>
      </c>
      <c r="AA63" s="594" t="n">
        <f aca="false">+Z63/16</f>
        <v>0</v>
      </c>
      <c r="AB63" s="615" t="n">
        <f aca="false">+AA63/$AA$82*$AA$8</f>
        <v>0</v>
      </c>
      <c r="AC63" s="243"/>
      <c r="AD63" s="243"/>
      <c r="AE63" s="243"/>
      <c r="AF63" s="636"/>
      <c r="AG63" s="636"/>
      <c r="AH63" s="637"/>
      <c r="AI63" s="243"/>
      <c r="AJ63" s="243"/>
      <c r="AK63" s="243"/>
      <c r="AL63" s="243"/>
      <c r="AM63" s="243"/>
      <c r="AN63" s="243"/>
      <c r="AO63" s="243"/>
      <c r="AP63" s="243"/>
      <c r="AQ63" s="243"/>
      <c r="AR63" s="243"/>
      <c r="AS63" s="243"/>
    </row>
    <row r="64" customFormat="false" ht="12.75" hidden="false" customHeight="false" outlineLevel="0" collapsed="false">
      <c r="B64" s="610" t="s">
        <v>474</v>
      </c>
      <c r="C64" s="611" t="n">
        <f aca="false">+X64</f>
        <v>0.0296875</v>
      </c>
      <c r="D64" s="612" t="n">
        <f aca="false">+AB64</f>
        <v>0.0171875</v>
      </c>
      <c r="E64" s="612"/>
      <c r="F64" s="612"/>
      <c r="G64" s="612"/>
      <c r="H64" s="612"/>
      <c r="I64" s="612"/>
      <c r="J64" s="612"/>
      <c r="K64" s="612"/>
      <c r="L64" s="612" t="n">
        <v>0.5</v>
      </c>
      <c r="M64" s="612"/>
      <c r="N64" s="612" t="n">
        <f aca="false">+D64</f>
        <v>0.0171875</v>
      </c>
      <c r="O64" s="612"/>
      <c r="P64" s="612"/>
      <c r="Q64" s="612"/>
      <c r="R64" s="612"/>
      <c r="S64" s="612"/>
      <c r="T64" s="612"/>
      <c r="U64" s="612"/>
      <c r="V64" s="613"/>
      <c r="W64" s="614" t="n">
        <f aca="false">+SUM(D64:U64)</f>
        <v>0.534375</v>
      </c>
      <c r="X64" s="614" t="n">
        <f aca="false">+W64/18</f>
        <v>0.0296875</v>
      </c>
      <c r="Y64" s="243"/>
      <c r="Z64" s="593" t="n">
        <f aca="false">+E64+F64+G64+H64+I64+J64+K64+L64+M64+O64+P64+Q64+R64+S64+T64+U64</f>
        <v>0.5</v>
      </c>
      <c r="AA64" s="594" t="n">
        <f aca="false">+Z64/16</f>
        <v>0.03125</v>
      </c>
      <c r="AB64" s="615" t="n">
        <f aca="false">+AA64/$AA$82*$AA$8</f>
        <v>0.0171875</v>
      </c>
      <c r="AC64" s="243"/>
      <c r="AD64" s="243"/>
      <c r="AE64" s="243"/>
      <c r="AI64" s="243"/>
      <c r="AJ64" s="243"/>
      <c r="AK64" s="243"/>
      <c r="AL64" s="243"/>
      <c r="AM64" s="243"/>
      <c r="AN64" s="243"/>
      <c r="AO64" s="243"/>
      <c r="AP64" s="243"/>
      <c r="AQ64" s="243"/>
      <c r="AR64" s="243"/>
      <c r="AS64" s="243"/>
    </row>
    <row r="65" customFormat="false" ht="12.75" hidden="false" customHeight="false" outlineLevel="0" collapsed="false">
      <c r="B65" s="610" t="s">
        <v>475</v>
      </c>
      <c r="C65" s="611" t="n">
        <f aca="false">+X65</f>
        <v>0</v>
      </c>
      <c r="D65" s="612"/>
      <c r="E65" s="612"/>
      <c r="F65" s="612"/>
      <c r="G65" s="612"/>
      <c r="H65" s="612"/>
      <c r="I65" s="612"/>
      <c r="J65" s="612"/>
      <c r="K65" s="612"/>
      <c r="L65" s="612"/>
      <c r="M65" s="612"/>
      <c r="N65" s="612"/>
      <c r="O65" s="612"/>
      <c r="P65" s="612"/>
      <c r="Q65" s="612"/>
      <c r="R65" s="612"/>
      <c r="S65" s="612"/>
      <c r="T65" s="612"/>
      <c r="U65" s="612"/>
      <c r="V65" s="635"/>
      <c r="W65" s="614" t="n">
        <f aca="false">+SUM(D65:U65)</f>
        <v>0</v>
      </c>
      <c r="X65" s="614" t="n">
        <f aca="false">+W65/18</f>
        <v>0</v>
      </c>
      <c r="Y65" s="243"/>
      <c r="Z65" s="593" t="n">
        <f aca="false">+E65+F65+G65+H65+I65+J65+K65+L65+M65+O65+P65+Q65+R65+S65+T65+U65</f>
        <v>0</v>
      </c>
      <c r="AA65" s="594" t="n">
        <f aca="false">+Z65/16</f>
        <v>0</v>
      </c>
      <c r="AB65" s="615" t="n">
        <f aca="false">+AA65/$AA$82*$AA$8</f>
        <v>0</v>
      </c>
      <c r="AC65" s="243"/>
      <c r="AD65" s="243"/>
      <c r="AE65" s="243"/>
      <c r="AI65" s="243"/>
      <c r="AJ65" s="243"/>
      <c r="AK65" s="243"/>
      <c r="AL65" s="243"/>
      <c r="AM65" s="243"/>
      <c r="AN65" s="243"/>
      <c r="AO65" s="243"/>
      <c r="AP65" s="243"/>
      <c r="AQ65" s="243"/>
      <c r="AR65" s="243"/>
      <c r="AS65" s="243"/>
    </row>
    <row r="66" customFormat="false" ht="12.75" hidden="false" customHeight="false" outlineLevel="0" collapsed="false">
      <c r="B66" s="610" t="s">
        <v>476</v>
      </c>
      <c r="C66" s="611" t="n">
        <f aca="false">+X66</f>
        <v>0</v>
      </c>
      <c r="D66" s="612"/>
      <c r="E66" s="612"/>
      <c r="F66" s="612"/>
      <c r="G66" s="612"/>
      <c r="H66" s="612"/>
      <c r="I66" s="612"/>
      <c r="J66" s="612"/>
      <c r="K66" s="612"/>
      <c r="L66" s="612"/>
      <c r="M66" s="612"/>
      <c r="N66" s="612"/>
      <c r="O66" s="612"/>
      <c r="P66" s="612"/>
      <c r="Q66" s="612"/>
      <c r="R66" s="612"/>
      <c r="S66" s="612"/>
      <c r="T66" s="612"/>
      <c r="U66" s="612"/>
      <c r="V66" s="613"/>
      <c r="W66" s="614" t="n">
        <f aca="false">+SUM(D66:U66)</f>
        <v>0</v>
      </c>
      <c r="X66" s="614" t="n">
        <f aca="false">+W66/18</f>
        <v>0</v>
      </c>
      <c r="Y66" s="243"/>
      <c r="Z66" s="593" t="n">
        <f aca="false">+E66+F66+G66+H66+I66+J66+K66+L66+M66+O66+P66+Q66+R66+S66+T66+U66</f>
        <v>0</v>
      </c>
      <c r="AA66" s="594" t="n">
        <f aca="false">+Z66/16</f>
        <v>0</v>
      </c>
      <c r="AB66" s="615" t="n">
        <f aca="false">+AA66/$AA$82*$AA$8</f>
        <v>0</v>
      </c>
      <c r="AC66" s="243"/>
      <c r="AD66" s="243"/>
      <c r="AE66" s="243"/>
      <c r="AI66" s="243"/>
      <c r="AJ66" s="243"/>
      <c r="AK66" s="243"/>
      <c r="AL66" s="243"/>
      <c r="AM66" s="243"/>
      <c r="AN66" s="243"/>
      <c r="AO66" s="243"/>
      <c r="AP66" s="243"/>
      <c r="AQ66" s="243"/>
      <c r="AR66" s="243"/>
      <c r="AS66" s="243"/>
    </row>
    <row r="67" customFormat="false" ht="12.75" hidden="false" customHeight="false" outlineLevel="0" collapsed="false">
      <c r="B67" s="610" t="s">
        <v>477</v>
      </c>
      <c r="C67" s="611" t="n">
        <f aca="false">+X67</f>
        <v>0</v>
      </c>
      <c r="D67" s="612"/>
      <c r="E67" s="612"/>
      <c r="F67" s="612"/>
      <c r="G67" s="612"/>
      <c r="H67" s="612"/>
      <c r="I67" s="612"/>
      <c r="J67" s="612"/>
      <c r="K67" s="612"/>
      <c r="L67" s="612"/>
      <c r="M67" s="612"/>
      <c r="N67" s="612"/>
      <c r="O67" s="612"/>
      <c r="P67" s="612"/>
      <c r="Q67" s="612"/>
      <c r="R67" s="612"/>
      <c r="S67" s="612"/>
      <c r="T67" s="612"/>
      <c r="U67" s="612"/>
      <c r="V67" s="613"/>
      <c r="W67" s="614" t="n">
        <f aca="false">+SUM(D67:U67)</f>
        <v>0</v>
      </c>
      <c r="X67" s="614" t="n">
        <f aca="false">+W67/18</f>
        <v>0</v>
      </c>
      <c r="Y67" s="243"/>
      <c r="Z67" s="593" t="n">
        <f aca="false">+E67+F67+G67+H67+I67+J67+K67+L67+M67+O67+P67+Q67+R67+S67+T67+U67</f>
        <v>0</v>
      </c>
      <c r="AA67" s="594" t="n">
        <f aca="false">+Z67/16</f>
        <v>0</v>
      </c>
      <c r="AB67" s="615" t="n">
        <f aca="false">+AA67/$AA$82*$AA$8</f>
        <v>0</v>
      </c>
      <c r="AC67" s="243"/>
      <c r="AD67" s="243"/>
      <c r="AE67" s="243"/>
      <c r="AI67" s="243"/>
      <c r="AJ67" s="243"/>
      <c r="AK67" s="243"/>
      <c r="AL67" s="243"/>
      <c r="AM67" s="243"/>
      <c r="AN67" s="243"/>
      <c r="AO67" s="243"/>
      <c r="AP67" s="243"/>
      <c r="AQ67" s="243"/>
      <c r="AR67" s="243"/>
      <c r="AS67" s="243"/>
    </row>
    <row r="68" customFormat="false" ht="12.75" hidden="false" customHeight="false" outlineLevel="0" collapsed="false">
      <c r="B68" s="610" t="s">
        <v>478</v>
      </c>
      <c r="C68" s="611" t="n">
        <f aca="false">+X68</f>
        <v>0</v>
      </c>
      <c r="D68" s="612"/>
      <c r="E68" s="612"/>
      <c r="F68" s="612"/>
      <c r="G68" s="612"/>
      <c r="H68" s="612"/>
      <c r="I68" s="612"/>
      <c r="J68" s="612"/>
      <c r="K68" s="612"/>
      <c r="L68" s="612"/>
      <c r="M68" s="612"/>
      <c r="N68" s="612"/>
      <c r="O68" s="612"/>
      <c r="P68" s="612"/>
      <c r="Q68" s="612"/>
      <c r="R68" s="612"/>
      <c r="S68" s="612"/>
      <c r="T68" s="612"/>
      <c r="U68" s="612"/>
      <c r="V68" s="613"/>
      <c r="W68" s="614" t="n">
        <f aca="false">+SUM(D68:U68)</f>
        <v>0</v>
      </c>
      <c r="X68" s="614" t="n">
        <f aca="false">+W68/18</f>
        <v>0</v>
      </c>
      <c r="Y68" s="243"/>
      <c r="Z68" s="593" t="n">
        <f aca="false">+E68+F68+G68+H68+I68+J68+K68+L68+M68+O68+P68+Q68+R68+S68+T68+U68</f>
        <v>0</v>
      </c>
      <c r="AA68" s="594" t="n">
        <f aca="false">+Z68/16</f>
        <v>0</v>
      </c>
      <c r="AB68" s="615" t="n">
        <f aca="false">+AA68/$AA$82*$AA$8</f>
        <v>0</v>
      </c>
      <c r="AC68" s="243"/>
      <c r="AD68" s="243"/>
      <c r="AE68" s="243"/>
      <c r="AI68" s="243"/>
      <c r="AJ68" s="243"/>
      <c r="AK68" s="243"/>
      <c r="AL68" s="243"/>
      <c r="AM68" s="243"/>
      <c r="AN68" s="243"/>
      <c r="AO68" s="243"/>
      <c r="AP68" s="243"/>
      <c r="AQ68" s="243"/>
      <c r="AR68" s="243"/>
      <c r="AS68" s="243"/>
    </row>
    <row r="69" customFormat="false" ht="12.75" hidden="false" customHeight="false" outlineLevel="0" collapsed="false">
      <c r="B69" s="610" t="s">
        <v>479</v>
      </c>
      <c r="C69" s="611" t="n">
        <f aca="false">+X69</f>
        <v>0</v>
      </c>
      <c r="D69" s="612"/>
      <c r="E69" s="612"/>
      <c r="F69" s="612"/>
      <c r="G69" s="612"/>
      <c r="H69" s="612"/>
      <c r="I69" s="612"/>
      <c r="J69" s="612"/>
      <c r="K69" s="612"/>
      <c r="L69" s="612"/>
      <c r="M69" s="612"/>
      <c r="N69" s="612"/>
      <c r="O69" s="612"/>
      <c r="P69" s="612"/>
      <c r="Q69" s="612"/>
      <c r="R69" s="612"/>
      <c r="S69" s="612"/>
      <c r="T69" s="612"/>
      <c r="U69" s="612"/>
      <c r="V69" s="613"/>
      <c r="W69" s="614" t="n">
        <f aca="false">+SUM(D69:U69)</f>
        <v>0</v>
      </c>
      <c r="X69" s="614" t="n">
        <f aca="false">+W69/18</f>
        <v>0</v>
      </c>
      <c r="Y69" s="243"/>
      <c r="Z69" s="593" t="n">
        <f aca="false">+E69+F69+G69+H69+I69+J69+K69+L69+M69+O69+P69+Q69+R69+S69+T69+U69</f>
        <v>0</v>
      </c>
      <c r="AA69" s="594" t="n">
        <f aca="false">+Z69/16</f>
        <v>0</v>
      </c>
      <c r="AB69" s="615" t="n">
        <f aca="false">+AA69/$AA$82*$AA$8</f>
        <v>0</v>
      </c>
      <c r="AC69" s="243"/>
      <c r="AD69" s="243"/>
      <c r="AE69" s="243"/>
      <c r="AI69" s="243"/>
      <c r="AJ69" s="243"/>
      <c r="AK69" s="243"/>
      <c r="AL69" s="243"/>
      <c r="AM69" s="243"/>
      <c r="AN69" s="243"/>
      <c r="AO69" s="243"/>
      <c r="AP69" s="243"/>
      <c r="AQ69" s="243"/>
      <c r="AR69" s="243"/>
      <c r="AS69" s="243"/>
    </row>
    <row r="70" customFormat="false" ht="12.75" hidden="false" customHeight="false" outlineLevel="0" collapsed="false">
      <c r="B70" s="616" t="s">
        <v>411</v>
      </c>
      <c r="C70" s="617" t="n">
        <f aca="false">AVERAGE(D70:U70)</f>
        <v>0.0296875</v>
      </c>
      <c r="D70" s="618" t="n">
        <f aca="false">SUM(D64:D69)</f>
        <v>0.0171875</v>
      </c>
      <c r="E70" s="618" t="n">
        <f aca="false">SUM(E64:E69)</f>
        <v>0</v>
      </c>
      <c r="F70" s="618" t="n">
        <f aca="false">SUM(F64:F69)</f>
        <v>0</v>
      </c>
      <c r="G70" s="618" t="n">
        <f aca="false">SUM(G64:G69)</f>
        <v>0</v>
      </c>
      <c r="H70" s="618" t="n">
        <f aca="false">SUM(H64:H69)</f>
        <v>0</v>
      </c>
      <c r="I70" s="618" t="n">
        <f aca="false">SUM(I64:I69)</f>
        <v>0</v>
      </c>
      <c r="J70" s="618" t="n">
        <f aca="false">SUM(J64:J69)</f>
        <v>0</v>
      </c>
      <c r="K70" s="618" t="n">
        <f aca="false">SUM(K64:K69)</f>
        <v>0</v>
      </c>
      <c r="L70" s="618" t="n">
        <f aca="false">SUM(L64:L69)</f>
        <v>0.5</v>
      </c>
      <c r="M70" s="618" t="n">
        <f aca="false">SUM(M64:M69)</f>
        <v>0</v>
      </c>
      <c r="N70" s="618" t="n">
        <f aca="false">SUM(N64:N69)</f>
        <v>0.0171875</v>
      </c>
      <c r="O70" s="618" t="n">
        <f aca="false">SUM(O64:O69)</f>
        <v>0</v>
      </c>
      <c r="P70" s="618" t="n">
        <f aca="false">SUM(P64:P69)</f>
        <v>0</v>
      </c>
      <c r="Q70" s="618" t="n">
        <f aca="false">SUM(Q64:Q69)</f>
        <v>0</v>
      </c>
      <c r="R70" s="618" t="n">
        <f aca="false">SUM(R64:R69)</f>
        <v>0</v>
      </c>
      <c r="S70" s="618" t="n">
        <f aca="false">SUM(S64:S69)</f>
        <v>0</v>
      </c>
      <c r="T70" s="618" t="n">
        <f aca="false">SUM(T64:T69)</f>
        <v>0</v>
      </c>
      <c r="U70" s="618" t="n">
        <f aca="false">SUM(U64:U69)</f>
        <v>0</v>
      </c>
      <c r="V70" s="635" t="n">
        <f aca="false">SUM(V64:V69)</f>
        <v>0</v>
      </c>
      <c r="W70" s="620" t="n">
        <f aca="false">+SUM(D70:U70)</f>
        <v>0.534375</v>
      </c>
      <c r="X70" s="614" t="n">
        <f aca="false">+W70/18</f>
        <v>0.0296875</v>
      </c>
      <c r="Y70" s="243"/>
      <c r="Z70" s="593" t="n">
        <f aca="false">+E70+F70+G70+H70+I70+J70+K70+L70+M70+O70+P70+Q70+R70+S70+T70+U70</f>
        <v>0.5</v>
      </c>
      <c r="AA70" s="594" t="n">
        <f aca="false">+Z70/16</f>
        <v>0.03125</v>
      </c>
      <c r="AB70" s="615" t="n">
        <f aca="false">+AA70/$AA$82*$AA$8</f>
        <v>0.0171875</v>
      </c>
      <c r="AC70" s="243"/>
      <c r="AD70" s="243"/>
      <c r="AE70" s="243"/>
      <c r="AF70" s="636"/>
      <c r="AG70" s="636"/>
      <c r="AH70" s="637"/>
      <c r="AI70" s="243"/>
      <c r="AJ70" s="243"/>
      <c r="AK70" s="243"/>
      <c r="AL70" s="243"/>
      <c r="AM70" s="243"/>
      <c r="AN70" s="243"/>
      <c r="AO70" s="243"/>
      <c r="AP70" s="243"/>
      <c r="AQ70" s="243"/>
      <c r="AR70" s="243"/>
      <c r="AS70" s="243"/>
    </row>
    <row r="71" customFormat="false" ht="12.75" hidden="false" customHeight="false" outlineLevel="0" collapsed="false">
      <c r="B71" s="610" t="s">
        <v>412</v>
      </c>
      <c r="C71" s="611" t="n">
        <f aca="false">+X71</f>
        <v>0</v>
      </c>
      <c r="D71" s="612"/>
      <c r="E71" s="612"/>
      <c r="F71" s="612"/>
      <c r="G71" s="612"/>
      <c r="H71" s="612"/>
      <c r="I71" s="612"/>
      <c r="J71" s="612"/>
      <c r="K71" s="612"/>
      <c r="L71" s="612"/>
      <c r="M71" s="612"/>
      <c r="N71" s="612"/>
      <c r="O71" s="612"/>
      <c r="P71" s="612"/>
      <c r="Q71" s="612"/>
      <c r="R71" s="612"/>
      <c r="S71" s="612"/>
      <c r="T71" s="612"/>
      <c r="U71" s="612"/>
      <c r="V71" s="613"/>
      <c r="W71" s="614" t="n">
        <f aca="false">+SUM(D71:U71)</f>
        <v>0</v>
      </c>
      <c r="X71" s="614" t="n">
        <f aca="false">+W71/18</f>
        <v>0</v>
      </c>
      <c r="Y71" s="243"/>
      <c r="Z71" s="593" t="n">
        <f aca="false">+E71+F71+G71+H71+I71+J71+K71+L71+M71+O71+P71+Q71+R71+S71+T71+U71</f>
        <v>0</v>
      </c>
      <c r="AA71" s="594" t="n">
        <f aca="false">+Z71/16</f>
        <v>0</v>
      </c>
      <c r="AB71" s="615" t="n">
        <f aca="false">+AA71/$AA$82*$AA$8</f>
        <v>0</v>
      </c>
      <c r="AC71" s="243"/>
      <c r="AD71" s="243"/>
      <c r="AE71" s="243"/>
      <c r="AI71" s="243"/>
      <c r="AJ71" s="243"/>
      <c r="AK71" s="243"/>
      <c r="AL71" s="243"/>
      <c r="AM71" s="243"/>
      <c r="AN71" s="243"/>
      <c r="AO71" s="243"/>
      <c r="AP71" s="243"/>
      <c r="AQ71" s="243"/>
      <c r="AR71" s="243"/>
      <c r="AS71" s="243"/>
    </row>
    <row r="72" customFormat="false" ht="12.75" hidden="false" customHeight="false" outlineLevel="0" collapsed="false">
      <c r="B72" s="610" t="s">
        <v>480</v>
      </c>
      <c r="C72" s="611" t="n">
        <f aca="false">+X72</f>
        <v>0</v>
      </c>
      <c r="D72" s="612"/>
      <c r="E72" s="612"/>
      <c r="F72" s="612"/>
      <c r="G72" s="612"/>
      <c r="H72" s="612"/>
      <c r="I72" s="612"/>
      <c r="J72" s="612"/>
      <c r="K72" s="612"/>
      <c r="L72" s="612"/>
      <c r="M72" s="612"/>
      <c r="N72" s="612"/>
      <c r="O72" s="612"/>
      <c r="P72" s="612"/>
      <c r="Q72" s="612"/>
      <c r="R72" s="612"/>
      <c r="S72" s="612"/>
      <c r="T72" s="612"/>
      <c r="U72" s="612"/>
      <c r="V72" s="613"/>
      <c r="W72" s="614" t="n">
        <f aca="false">+SUM(D72:U72)</f>
        <v>0</v>
      </c>
      <c r="X72" s="614" t="n">
        <f aca="false">+W72/18</f>
        <v>0</v>
      </c>
      <c r="Y72" s="243"/>
      <c r="Z72" s="593" t="n">
        <f aca="false">+E72+F72+G72+H72+I72+J72+K72+L72+M72+O72+P72+Q72+R72+S72+T72+U72</f>
        <v>0</v>
      </c>
      <c r="AA72" s="594" t="n">
        <f aca="false">+Z72/16</f>
        <v>0</v>
      </c>
      <c r="AB72" s="615" t="n">
        <f aca="false">+AA72/$AA$82*$AA$8</f>
        <v>0</v>
      </c>
      <c r="AC72" s="243"/>
      <c r="AD72" s="243"/>
      <c r="AE72" s="243"/>
      <c r="AI72" s="243"/>
      <c r="AJ72" s="243"/>
      <c r="AK72" s="243"/>
      <c r="AL72" s="243"/>
      <c r="AM72" s="243"/>
      <c r="AN72" s="243"/>
      <c r="AO72" s="243"/>
      <c r="AP72" s="243"/>
      <c r="AQ72" s="243"/>
      <c r="AR72" s="243"/>
      <c r="AS72" s="243"/>
    </row>
    <row r="73" customFormat="false" ht="12.75" hidden="false" customHeight="false" outlineLevel="0" collapsed="false">
      <c r="B73" s="610" t="s">
        <v>481</v>
      </c>
      <c r="C73" s="611" t="n">
        <f aca="false">+X73</f>
        <v>0</v>
      </c>
      <c r="D73" s="612"/>
      <c r="E73" s="612"/>
      <c r="F73" s="612"/>
      <c r="G73" s="612"/>
      <c r="H73" s="612"/>
      <c r="I73" s="612"/>
      <c r="J73" s="612"/>
      <c r="K73" s="612"/>
      <c r="L73" s="612"/>
      <c r="M73" s="612"/>
      <c r="N73" s="612"/>
      <c r="O73" s="612"/>
      <c r="P73" s="612"/>
      <c r="Q73" s="612"/>
      <c r="R73" s="612"/>
      <c r="S73" s="612"/>
      <c r="T73" s="612"/>
      <c r="U73" s="612"/>
      <c r="V73" s="635"/>
      <c r="W73" s="614" t="n">
        <f aca="false">+SUM(D73:U73)</f>
        <v>0</v>
      </c>
      <c r="X73" s="614" t="n">
        <f aca="false">+W73/18</f>
        <v>0</v>
      </c>
      <c r="Y73" s="243"/>
      <c r="Z73" s="593" t="n">
        <f aca="false">+E73+F73+G73+H73+I73+J73+K73+L73+M73+O73+P73+Q73+R73+S73+T73+U73</f>
        <v>0</v>
      </c>
      <c r="AA73" s="594" t="n">
        <f aca="false">+Z73/16</f>
        <v>0</v>
      </c>
      <c r="AB73" s="615" t="n">
        <f aca="false">+AA73/$AA$82*$AA$8</f>
        <v>0</v>
      </c>
      <c r="AC73" s="243"/>
      <c r="AD73" s="243"/>
      <c r="AE73" s="243"/>
      <c r="AI73" s="243"/>
      <c r="AJ73" s="243"/>
      <c r="AK73" s="243"/>
      <c r="AL73" s="243"/>
      <c r="AM73" s="243"/>
      <c r="AN73" s="243"/>
      <c r="AO73" s="243"/>
      <c r="AP73" s="243"/>
      <c r="AQ73" s="243"/>
      <c r="AR73" s="243"/>
      <c r="AS73" s="243"/>
    </row>
    <row r="74" customFormat="false" ht="12.75" hidden="false" customHeight="false" outlineLevel="0" collapsed="false">
      <c r="B74" s="610" t="s">
        <v>482</v>
      </c>
      <c r="C74" s="611" t="n">
        <f aca="false">+X74</f>
        <v>0.00555555555555556</v>
      </c>
      <c r="D74" s="612" t="n">
        <f aca="false">+AH74+AB74</f>
        <v>0.05</v>
      </c>
      <c r="E74" s="612"/>
      <c r="F74" s="612"/>
      <c r="G74" s="612"/>
      <c r="H74" s="612"/>
      <c r="I74" s="612"/>
      <c r="J74" s="612"/>
      <c r="K74" s="612"/>
      <c r="L74" s="612"/>
      <c r="M74" s="612"/>
      <c r="N74" s="612" t="n">
        <v>0.05</v>
      </c>
      <c r="O74" s="612"/>
      <c r="P74" s="612"/>
      <c r="Q74" s="612"/>
      <c r="R74" s="612"/>
      <c r="S74" s="612"/>
      <c r="T74" s="612"/>
      <c r="U74" s="612"/>
      <c r="V74" s="613"/>
      <c r="W74" s="614" t="n">
        <f aca="false">+SUM(D74:U74)</f>
        <v>0.1</v>
      </c>
      <c r="X74" s="614" t="n">
        <f aca="false">+W74/18</f>
        <v>0.00555555555555556</v>
      </c>
      <c r="Y74" s="243"/>
      <c r="Z74" s="593" t="n">
        <f aca="false">+E74+F74+G74+H74+I74+J74+K74+L74+M74+O74+P74+Q74+R74+S74+T74+U74</f>
        <v>0</v>
      </c>
      <c r="AA74" s="594" t="n">
        <f aca="false">+Z74/16</f>
        <v>0</v>
      </c>
      <c r="AB74" s="615" t="n">
        <f aca="false">+AA74/$AA$82*$AA$8</f>
        <v>0</v>
      </c>
      <c r="AC74" s="243"/>
      <c r="AD74" s="243"/>
      <c r="AE74" s="243"/>
      <c r="AH74" s="588" t="n">
        <v>0.05</v>
      </c>
      <c r="AI74" s="243"/>
      <c r="AJ74" s="243"/>
      <c r="AK74" s="243"/>
      <c r="AL74" s="243"/>
      <c r="AM74" s="243"/>
      <c r="AN74" s="243"/>
      <c r="AO74" s="243"/>
      <c r="AP74" s="243"/>
      <c r="AQ74" s="243"/>
      <c r="AR74" s="243"/>
      <c r="AS74" s="243"/>
    </row>
    <row r="75" customFormat="false" ht="12.75" hidden="false" customHeight="false" outlineLevel="0" collapsed="false">
      <c r="B75" s="610" t="s">
        <v>483</v>
      </c>
      <c r="C75" s="611" t="n">
        <f aca="false">+X75</f>
        <v>0</v>
      </c>
      <c r="D75" s="612"/>
      <c r="E75" s="612"/>
      <c r="F75" s="612"/>
      <c r="G75" s="612"/>
      <c r="H75" s="612"/>
      <c r="I75" s="612"/>
      <c r="J75" s="612"/>
      <c r="K75" s="612"/>
      <c r="L75" s="612"/>
      <c r="M75" s="612"/>
      <c r="N75" s="612"/>
      <c r="O75" s="612"/>
      <c r="P75" s="612"/>
      <c r="Q75" s="612"/>
      <c r="R75" s="612"/>
      <c r="S75" s="612"/>
      <c r="T75" s="612"/>
      <c r="U75" s="612"/>
      <c r="V75" s="613"/>
      <c r="W75" s="614" t="n">
        <f aca="false">+SUM(D75:U75)</f>
        <v>0</v>
      </c>
      <c r="X75" s="614" t="n">
        <f aca="false">+W75/18</f>
        <v>0</v>
      </c>
      <c r="Y75" s="243"/>
      <c r="Z75" s="593" t="n">
        <f aca="false">+E75+F75+G75+H75+I75+J75+K75+L75+M75+O75+P75+Q75+R75+S75+T75+U75</f>
        <v>0</v>
      </c>
      <c r="AA75" s="594" t="n">
        <f aca="false">+Z75/16</f>
        <v>0</v>
      </c>
      <c r="AB75" s="615" t="n">
        <f aca="false">+AA75/$AA$82*$AA$8</f>
        <v>0</v>
      </c>
      <c r="AC75" s="243"/>
      <c r="AD75" s="243"/>
      <c r="AE75" s="243"/>
      <c r="AI75" s="243"/>
      <c r="AJ75" s="243"/>
      <c r="AK75" s="243"/>
      <c r="AL75" s="243"/>
      <c r="AM75" s="243"/>
      <c r="AN75" s="243"/>
      <c r="AO75" s="243"/>
      <c r="AP75" s="243"/>
      <c r="AQ75" s="243"/>
      <c r="AR75" s="243"/>
      <c r="AS75" s="243"/>
    </row>
    <row r="76" customFormat="false" ht="12.75" hidden="false" customHeight="false" outlineLevel="0" collapsed="false">
      <c r="B76" s="610" t="s">
        <v>413</v>
      </c>
      <c r="C76" s="611" t="n">
        <f aca="false">+X76</f>
        <v>0</v>
      </c>
      <c r="D76" s="612"/>
      <c r="E76" s="612"/>
      <c r="F76" s="612"/>
      <c r="G76" s="612"/>
      <c r="H76" s="612"/>
      <c r="I76" s="612"/>
      <c r="J76" s="612"/>
      <c r="K76" s="612"/>
      <c r="L76" s="612"/>
      <c r="M76" s="612"/>
      <c r="N76" s="612"/>
      <c r="O76" s="612"/>
      <c r="P76" s="612"/>
      <c r="Q76" s="612"/>
      <c r="R76" s="612"/>
      <c r="S76" s="612"/>
      <c r="T76" s="612"/>
      <c r="U76" s="612"/>
      <c r="V76" s="613"/>
      <c r="W76" s="614" t="n">
        <f aca="false">+SUM(D76:U76)</f>
        <v>0</v>
      </c>
      <c r="X76" s="614" t="n">
        <f aca="false">+W76/18</f>
        <v>0</v>
      </c>
      <c r="Y76" s="243"/>
      <c r="Z76" s="593" t="n">
        <f aca="false">+E76+F76+G76+H76+I76+J76+K76+L76+M76+O76+P76+Q76+R76+S76+T76+U76</f>
        <v>0</v>
      </c>
      <c r="AA76" s="594" t="n">
        <f aca="false">+Z76/16</f>
        <v>0</v>
      </c>
      <c r="AB76" s="615" t="n">
        <f aca="false">+AA76/$AA$82*$AA$8</f>
        <v>0</v>
      </c>
      <c r="AC76" s="243"/>
      <c r="AD76" s="243"/>
      <c r="AE76" s="243"/>
      <c r="AI76" s="243"/>
      <c r="AJ76" s="243"/>
      <c r="AK76" s="243"/>
      <c r="AL76" s="243"/>
      <c r="AM76" s="243"/>
      <c r="AN76" s="243"/>
      <c r="AO76" s="243"/>
      <c r="AP76" s="243"/>
      <c r="AQ76" s="243"/>
      <c r="AR76" s="243"/>
      <c r="AS76" s="243"/>
    </row>
    <row r="77" customFormat="false" ht="12.75" hidden="false" customHeight="false" outlineLevel="0" collapsed="false">
      <c r="B77" s="610" t="s">
        <v>484</v>
      </c>
      <c r="C77" s="611" t="n">
        <f aca="false">+X77</f>
        <v>0</v>
      </c>
      <c r="D77" s="612"/>
      <c r="E77" s="612"/>
      <c r="F77" s="612"/>
      <c r="G77" s="612"/>
      <c r="H77" s="612"/>
      <c r="I77" s="612"/>
      <c r="J77" s="612"/>
      <c r="K77" s="612"/>
      <c r="L77" s="612"/>
      <c r="M77" s="612"/>
      <c r="N77" s="612"/>
      <c r="O77" s="612"/>
      <c r="P77" s="612"/>
      <c r="Q77" s="612"/>
      <c r="R77" s="612"/>
      <c r="S77" s="612"/>
      <c r="T77" s="612"/>
      <c r="U77" s="612"/>
      <c r="V77" s="613"/>
      <c r="W77" s="614" t="n">
        <f aca="false">+SUM(D77:U77)</f>
        <v>0</v>
      </c>
      <c r="X77" s="614" t="n">
        <f aca="false">+W77/18</f>
        <v>0</v>
      </c>
      <c r="Y77" s="243"/>
      <c r="Z77" s="593" t="n">
        <f aca="false">+E77+F77+G77+H77+I77+J77+K77+L77+M77+O77+P77+Q77+R77+S77+T77+U77</f>
        <v>0</v>
      </c>
      <c r="AA77" s="594" t="n">
        <f aca="false">+Z77/16</f>
        <v>0</v>
      </c>
      <c r="AB77" s="615" t="n">
        <f aca="false">+AA77/$AA$82*$AA$8</f>
        <v>0</v>
      </c>
      <c r="AC77" s="243"/>
      <c r="AD77" s="243"/>
      <c r="AE77" s="243"/>
      <c r="AI77" s="243"/>
      <c r="AJ77" s="243"/>
      <c r="AK77" s="243"/>
      <c r="AL77" s="243"/>
      <c r="AM77" s="243"/>
      <c r="AN77" s="243"/>
      <c r="AO77" s="243"/>
      <c r="AP77" s="243"/>
      <c r="AQ77" s="243"/>
      <c r="AR77" s="243"/>
      <c r="AS77" s="243"/>
    </row>
    <row r="78" customFormat="false" ht="12.75" hidden="false" customHeight="false" outlineLevel="0" collapsed="false">
      <c r="B78" s="610" t="s">
        <v>485</v>
      </c>
      <c r="C78" s="611" t="n">
        <f aca="false">+X78</f>
        <v>0</v>
      </c>
      <c r="D78" s="612"/>
      <c r="E78" s="612"/>
      <c r="F78" s="612"/>
      <c r="G78" s="612"/>
      <c r="H78" s="612"/>
      <c r="I78" s="612"/>
      <c r="J78" s="612"/>
      <c r="K78" s="612"/>
      <c r="L78" s="612"/>
      <c r="M78" s="612"/>
      <c r="N78" s="612"/>
      <c r="O78" s="612"/>
      <c r="P78" s="612"/>
      <c r="Q78" s="612"/>
      <c r="R78" s="612"/>
      <c r="S78" s="612"/>
      <c r="T78" s="612"/>
      <c r="U78" s="612"/>
      <c r="V78" s="613"/>
      <c r="W78" s="614" t="n">
        <f aca="false">+SUM(D78:U78)</f>
        <v>0</v>
      </c>
      <c r="X78" s="614" t="n">
        <f aca="false">+W78/18</f>
        <v>0</v>
      </c>
      <c r="Y78" s="243"/>
      <c r="Z78" s="593" t="n">
        <f aca="false">+E78+F78+G78+H78+I78+J78+K78+L78+M78+O78+P78+Q78+R78+S78+T78+U78</f>
        <v>0</v>
      </c>
      <c r="AA78" s="594" t="n">
        <f aca="false">+Z78/16</f>
        <v>0</v>
      </c>
      <c r="AB78" s="615" t="n">
        <f aca="false">+AA78/$AA$82*$AA$8</f>
        <v>0</v>
      </c>
      <c r="AC78" s="243"/>
      <c r="AD78" s="243"/>
      <c r="AE78" s="243"/>
      <c r="AI78" s="243"/>
      <c r="AJ78" s="243"/>
      <c r="AK78" s="243"/>
      <c r="AL78" s="243"/>
      <c r="AM78" s="243"/>
      <c r="AN78" s="243"/>
      <c r="AO78" s="243"/>
      <c r="AP78" s="243"/>
      <c r="AQ78" s="243"/>
      <c r="AR78" s="243"/>
      <c r="AS78" s="243"/>
    </row>
    <row r="79" customFormat="false" ht="12.75" hidden="false" customHeight="false" outlineLevel="0" collapsed="false">
      <c r="B79" s="610" t="s">
        <v>486</v>
      </c>
      <c r="C79" s="611" t="n">
        <f aca="false">+X79</f>
        <v>0</v>
      </c>
      <c r="D79" s="612"/>
      <c r="E79" s="612"/>
      <c r="F79" s="612"/>
      <c r="G79" s="612"/>
      <c r="H79" s="612"/>
      <c r="I79" s="612"/>
      <c r="J79" s="612"/>
      <c r="K79" s="612"/>
      <c r="L79" s="612"/>
      <c r="M79" s="612"/>
      <c r="N79" s="612"/>
      <c r="O79" s="612"/>
      <c r="P79" s="612"/>
      <c r="Q79" s="612"/>
      <c r="R79" s="612"/>
      <c r="S79" s="612"/>
      <c r="T79" s="612"/>
      <c r="U79" s="612"/>
      <c r="V79" s="613"/>
      <c r="W79" s="614" t="n">
        <f aca="false">+SUM(D79:U79)</f>
        <v>0</v>
      </c>
      <c r="X79" s="614" t="n">
        <f aca="false">+W79/18</f>
        <v>0</v>
      </c>
      <c r="Y79" s="243"/>
      <c r="Z79" s="593" t="n">
        <f aca="false">+E79+F79+G79+H79+I79+J79+K79+L79+M79+O79+P79+Q79+R79+S79+T79+U79</f>
        <v>0</v>
      </c>
      <c r="AA79" s="594" t="n">
        <f aca="false">+Z79/16</f>
        <v>0</v>
      </c>
      <c r="AB79" s="615" t="n">
        <f aca="false">+AA79/$AA$82*$AA$8</f>
        <v>0</v>
      </c>
      <c r="AC79" s="243"/>
      <c r="AD79" s="243"/>
      <c r="AE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row>
    <row r="80" customFormat="false" ht="12.75" hidden="false" customHeight="false" outlineLevel="0" collapsed="false">
      <c r="B80" s="610" t="s">
        <v>487</v>
      </c>
      <c r="C80" s="611" t="n">
        <f aca="false">+X80</f>
        <v>0</v>
      </c>
      <c r="D80" s="612"/>
      <c r="E80" s="612"/>
      <c r="F80" s="612"/>
      <c r="G80" s="612"/>
      <c r="H80" s="612"/>
      <c r="I80" s="612"/>
      <c r="J80" s="612"/>
      <c r="K80" s="612"/>
      <c r="L80" s="612"/>
      <c r="M80" s="612"/>
      <c r="N80" s="612"/>
      <c r="O80" s="612"/>
      <c r="P80" s="612"/>
      <c r="Q80" s="612"/>
      <c r="R80" s="612"/>
      <c r="S80" s="612"/>
      <c r="T80" s="612"/>
      <c r="U80" s="612"/>
      <c r="V80" s="613"/>
      <c r="W80" s="614" t="n">
        <f aca="false">+SUM(D80:U80)</f>
        <v>0</v>
      </c>
      <c r="X80" s="614" t="n">
        <f aca="false">+W80/18</f>
        <v>0</v>
      </c>
      <c r="Y80" s="243"/>
      <c r="Z80" s="593" t="n">
        <f aca="false">+E80+F80+G80+H80+I80+J80+K80+L80+M80+O80+P80+Q80+R80+S80+T80+U80</f>
        <v>0</v>
      </c>
      <c r="AA80" s="594" t="n">
        <f aca="false">+Z80/16</f>
        <v>0</v>
      </c>
      <c r="AB80" s="615" t="n">
        <f aca="false">+AA80/$AA$82*$AA$8</f>
        <v>0</v>
      </c>
      <c r="AC80" s="243"/>
      <c r="AD80" s="243"/>
      <c r="AE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row>
    <row r="81" customFormat="false" ht="12.75" hidden="false" customHeight="false" outlineLevel="0" collapsed="false">
      <c r="B81" s="616" t="s">
        <v>488</v>
      </c>
      <c r="C81" s="617" t="n">
        <f aca="false">AVERAGE(D81:U81)</f>
        <v>0.0352430555555556</v>
      </c>
      <c r="D81" s="639" t="n">
        <f aca="false">SUM(D70:D80)+D63</f>
        <v>0.0671875</v>
      </c>
      <c r="E81" s="639" t="n">
        <f aca="false">SUM(E70:E80)+E63</f>
        <v>0</v>
      </c>
      <c r="F81" s="639" t="n">
        <f aca="false">SUM(F70:F80)+F63</f>
        <v>0</v>
      </c>
      <c r="G81" s="639" t="n">
        <f aca="false">SUM(G70:G80)+G63</f>
        <v>0</v>
      </c>
      <c r="H81" s="639" t="n">
        <f aca="false">SUM(H70:H80)+H63</f>
        <v>0</v>
      </c>
      <c r="I81" s="639" t="n">
        <f aca="false">SUM(I70:I80)+I63</f>
        <v>0</v>
      </c>
      <c r="J81" s="639" t="n">
        <f aca="false">SUM(J70:J80)+J63</f>
        <v>0</v>
      </c>
      <c r="K81" s="639" t="n">
        <f aca="false">SUM(K70:K80)+K63</f>
        <v>0</v>
      </c>
      <c r="L81" s="639" t="n">
        <f aca="false">SUM(L70:L80)+L63</f>
        <v>0.5</v>
      </c>
      <c r="M81" s="639" t="n">
        <f aca="false">SUM(M70:M80)+M63</f>
        <v>0</v>
      </c>
      <c r="N81" s="639" t="n">
        <f aca="false">SUM(N70:N80)+N63</f>
        <v>0.0671875</v>
      </c>
      <c r="O81" s="639" t="n">
        <f aca="false">SUM(O70:O80)+O63</f>
        <v>0</v>
      </c>
      <c r="P81" s="639" t="n">
        <f aca="false">SUM(P70:P80)+P63</f>
        <v>0</v>
      </c>
      <c r="Q81" s="639" t="n">
        <f aca="false">SUM(Q70:Q80)+Q63</f>
        <v>0</v>
      </c>
      <c r="R81" s="639" t="n">
        <f aca="false">SUM(R70:R80)+R63</f>
        <v>0</v>
      </c>
      <c r="S81" s="639" t="n">
        <f aca="false">SUM(S70:S80)+S63</f>
        <v>0</v>
      </c>
      <c r="T81" s="639" t="n">
        <f aca="false">SUM(T70:T80)+T63</f>
        <v>0</v>
      </c>
      <c r="U81" s="639" t="n">
        <f aca="false">SUM(U70:U80)+U63</f>
        <v>0</v>
      </c>
      <c r="V81" s="635" t="n">
        <f aca="false">SUM(V70:V80)+V63</f>
        <v>0</v>
      </c>
      <c r="W81" s="620" t="n">
        <f aca="false">+SUM(D81:U81)</f>
        <v>0.634375</v>
      </c>
      <c r="X81" s="614" t="n">
        <f aca="false">+W81/18</f>
        <v>0.0352430555555556</v>
      </c>
      <c r="Y81" s="243"/>
      <c r="Z81" s="593" t="n">
        <f aca="false">+E81+F81+G81+H81+I81+J81+K81+L81+M81+O81+P81+Q81+R81+S81+T81+U81</f>
        <v>0.5</v>
      </c>
      <c r="AA81" s="594" t="n">
        <f aca="false">+Z81/16</f>
        <v>0.03125</v>
      </c>
      <c r="AB81" s="615" t="n">
        <f aca="false">+AA81/$AA$82*$AA$8</f>
        <v>0.0171875</v>
      </c>
      <c r="AC81" s="243"/>
      <c r="AD81" s="243"/>
      <c r="AE81" s="243"/>
      <c r="AF81" s="636"/>
      <c r="AG81" s="636"/>
      <c r="AH81" s="637"/>
      <c r="AI81" s="243"/>
      <c r="AJ81" s="243"/>
      <c r="AK81" s="243"/>
      <c r="AL81" s="243"/>
      <c r="AM81" s="243"/>
      <c r="AN81" s="243"/>
      <c r="AO81" s="243"/>
      <c r="AP81" s="243"/>
      <c r="AQ81" s="243"/>
      <c r="AR81" s="243"/>
      <c r="AS81" s="243"/>
      <c r="AT81" s="243"/>
      <c r="AU81" s="243"/>
      <c r="AV81" s="243"/>
      <c r="AW81" s="243"/>
      <c r="AX81" s="243"/>
      <c r="AY81" s="243"/>
      <c r="AZ81" s="243"/>
      <c r="BA81" s="243"/>
      <c r="BB81" s="243"/>
      <c r="BC81" s="243"/>
    </row>
    <row r="82" customFormat="false" ht="13.5" hidden="false" customHeight="false" outlineLevel="0" collapsed="false">
      <c r="B82" s="616" t="s">
        <v>489</v>
      </c>
      <c r="C82" s="617" t="n">
        <f aca="false">AVERAGE(D82:U82)</f>
        <v>1</v>
      </c>
      <c r="D82" s="618" t="n">
        <f aca="false">+D62+D81</f>
        <v>1</v>
      </c>
      <c r="E82" s="618" t="n">
        <f aca="false">+E62+E81</f>
        <v>1</v>
      </c>
      <c r="F82" s="618" t="n">
        <f aca="false">+F62+F81</f>
        <v>1</v>
      </c>
      <c r="G82" s="618" t="n">
        <f aca="false">+G62+G81</f>
        <v>1</v>
      </c>
      <c r="H82" s="618" t="n">
        <f aca="false">+H62+H81</f>
        <v>1</v>
      </c>
      <c r="I82" s="618" t="n">
        <f aca="false">+I62+I81</f>
        <v>1</v>
      </c>
      <c r="J82" s="618" t="n">
        <f aca="false">+J62+J81</f>
        <v>1</v>
      </c>
      <c r="K82" s="618" t="n">
        <f aca="false">+K62+K81</f>
        <v>1</v>
      </c>
      <c r="L82" s="618" t="n">
        <f aca="false">+L62+L81</f>
        <v>1</v>
      </c>
      <c r="M82" s="618" t="n">
        <f aca="false">+M62+M81</f>
        <v>1</v>
      </c>
      <c r="N82" s="618" t="n">
        <f aca="false">+N62+N81</f>
        <v>1</v>
      </c>
      <c r="O82" s="618" t="n">
        <f aca="false">+O62+O81</f>
        <v>1</v>
      </c>
      <c r="P82" s="618" t="n">
        <f aca="false">+P62+P81</f>
        <v>1</v>
      </c>
      <c r="Q82" s="618" t="n">
        <f aca="false">+Q62+Q81</f>
        <v>1</v>
      </c>
      <c r="R82" s="618" t="n">
        <f aca="false">+R62+R81</f>
        <v>1</v>
      </c>
      <c r="S82" s="618" t="n">
        <f aca="false">+S62+S81</f>
        <v>1</v>
      </c>
      <c r="T82" s="618" t="n">
        <f aca="false">+T62+T81</f>
        <v>1</v>
      </c>
      <c r="U82" s="618" t="n">
        <f aca="false">+U62+U81</f>
        <v>1</v>
      </c>
      <c r="V82" s="619" t="n">
        <f aca="false">+V62+V81</f>
        <v>0</v>
      </c>
      <c r="W82" s="620" t="n">
        <f aca="false">+SUM(D82:U82)</f>
        <v>18</v>
      </c>
      <c r="X82" s="614" t="n">
        <f aca="false">+W82/18</f>
        <v>1</v>
      </c>
      <c r="Y82" s="243"/>
      <c r="Z82" s="593" t="n">
        <f aca="false">+E82+F82+G82+H82+I82+J82+K82+L82+M82+O82+P82+Q82+R82+S82+T82+U82</f>
        <v>16</v>
      </c>
      <c r="AA82" s="594" t="n">
        <f aca="false">+Z82/16</f>
        <v>1</v>
      </c>
      <c r="AB82" s="643" t="n">
        <f aca="false">+AA82/$AA$82*$AA$8</f>
        <v>0.55</v>
      </c>
      <c r="AC82" s="243"/>
      <c r="AD82" s="243"/>
      <c r="AE82" s="243"/>
      <c r="AF82" s="636"/>
      <c r="AG82" s="636"/>
      <c r="AH82" s="637"/>
      <c r="AI82" s="243"/>
      <c r="AJ82" s="243"/>
      <c r="AK82" s="243"/>
      <c r="AL82" s="243"/>
      <c r="AM82" s="243"/>
      <c r="AN82" s="243"/>
      <c r="AO82" s="243"/>
      <c r="AP82" s="243"/>
      <c r="AQ82" s="243"/>
      <c r="AR82" s="243"/>
      <c r="AS82" s="243"/>
      <c r="AT82" s="243"/>
      <c r="AU82" s="243"/>
      <c r="AV82" s="243"/>
      <c r="AW82" s="243"/>
      <c r="AX82" s="243"/>
      <c r="AY82" s="243"/>
      <c r="AZ82" s="243"/>
      <c r="BA82" s="243"/>
      <c r="BB82" s="243"/>
      <c r="BC82" s="243"/>
    </row>
    <row r="83" customFormat="false" ht="14.25" hidden="false" customHeight="false" outlineLevel="0" collapsed="false">
      <c r="A83" s="11"/>
      <c r="B83" s="378"/>
      <c r="C83" s="644"/>
      <c r="D83" s="379"/>
      <c r="E83" s="379"/>
      <c r="F83" s="379"/>
      <c r="G83" s="379"/>
      <c r="H83" s="379"/>
      <c r="I83" s="379"/>
      <c r="J83" s="379"/>
      <c r="K83" s="379"/>
      <c r="L83" s="379"/>
      <c r="M83" s="379"/>
      <c r="N83" s="379"/>
      <c r="O83" s="379"/>
      <c r="P83" s="379"/>
      <c r="Q83" s="379"/>
      <c r="R83" s="379"/>
      <c r="S83" s="379"/>
      <c r="T83" s="379"/>
      <c r="U83" s="379"/>
      <c r="V83" s="645"/>
      <c r="W83" s="93"/>
      <c r="X83" s="93"/>
      <c r="Y83" s="23"/>
      <c r="Z83" s="23"/>
      <c r="AA83" s="646"/>
      <c r="AB83" s="646"/>
      <c r="AC83" s="23"/>
      <c r="AD83" s="23"/>
      <c r="AE83" s="23"/>
      <c r="AF83" s="23"/>
      <c r="AG83" s="23"/>
      <c r="AH83" s="647"/>
      <c r="AI83" s="11"/>
      <c r="AJ83" s="11"/>
      <c r="AK83" s="11"/>
      <c r="AL83" s="11"/>
      <c r="AM83" s="11"/>
      <c r="AN83" s="11"/>
      <c r="AO83" s="11"/>
      <c r="AP83" s="11"/>
      <c r="AQ83" s="11"/>
      <c r="AR83" s="11"/>
      <c r="AS83" s="11"/>
      <c r="AT83" s="11"/>
      <c r="AU83" s="11"/>
      <c r="AV83" s="11"/>
      <c r="AW83" s="11"/>
      <c r="AX83" s="11"/>
      <c r="AY83" s="11"/>
      <c r="AZ83" s="11"/>
      <c r="BA83" s="11"/>
      <c r="BB83" s="11"/>
      <c r="BC83" s="11"/>
    </row>
    <row r="84" customFormat="false" ht="12.75" hidden="false" customHeight="false" outlineLevel="0" collapsed="false">
      <c r="A84" s="11"/>
      <c r="B84" s="23"/>
      <c r="C84" s="69"/>
      <c r="D84" s="23"/>
      <c r="E84" s="23"/>
      <c r="F84" s="23"/>
      <c r="G84" s="23"/>
      <c r="H84" s="23"/>
      <c r="I84" s="23"/>
      <c r="J84" s="23"/>
      <c r="K84" s="23"/>
      <c r="L84" s="23"/>
      <c r="M84" s="23"/>
      <c r="N84" s="23"/>
      <c r="O84" s="23"/>
      <c r="P84" s="23"/>
      <c r="Q84" s="23"/>
      <c r="R84" s="23"/>
      <c r="S84" s="23"/>
      <c r="T84" s="23"/>
      <c r="U84" s="23"/>
      <c r="V84" s="590"/>
      <c r="W84" s="23"/>
      <c r="X84" s="23"/>
      <c r="Y84" s="23"/>
      <c r="Z84" s="23"/>
      <c r="AA84" s="646"/>
      <c r="AB84" s="646"/>
      <c r="AC84" s="23"/>
      <c r="AD84" s="23"/>
      <c r="AE84" s="23"/>
      <c r="AF84" s="23"/>
      <c r="AG84" s="23"/>
      <c r="AH84" s="647"/>
      <c r="AI84" s="11"/>
      <c r="AJ84" s="11"/>
      <c r="AK84" s="11"/>
      <c r="AL84" s="11"/>
      <c r="AM84" s="11"/>
      <c r="AN84" s="11"/>
      <c r="AO84" s="11"/>
      <c r="AP84" s="11"/>
      <c r="AQ84" s="11"/>
      <c r="AR84" s="11"/>
      <c r="AS84" s="11"/>
    </row>
    <row r="85" customFormat="false" ht="12.75" hidden="false" customHeight="false" outlineLevel="0" collapsed="false">
      <c r="A85" s="11"/>
      <c r="B85" s="23"/>
      <c r="C85" s="69"/>
      <c r="D85" s="23"/>
      <c r="E85" s="23"/>
      <c r="F85" s="23"/>
      <c r="G85" s="23"/>
      <c r="H85" s="23"/>
      <c r="I85" s="23"/>
      <c r="J85" s="23"/>
      <c r="K85" s="23"/>
      <c r="L85" s="23"/>
      <c r="M85" s="23"/>
      <c r="N85" s="23"/>
      <c r="O85" s="23"/>
      <c r="P85" s="23"/>
      <c r="Q85" s="23"/>
      <c r="R85" s="23"/>
      <c r="S85" s="23"/>
      <c r="T85" s="23"/>
      <c r="U85" s="23"/>
      <c r="V85" s="590"/>
      <c r="W85" s="23"/>
      <c r="X85" s="23"/>
      <c r="Y85" s="23"/>
      <c r="Z85" s="23"/>
      <c r="AA85" s="646"/>
      <c r="AB85" s="646"/>
      <c r="AC85" s="23"/>
      <c r="AD85" s="23"/>
      <c r="AE85" s="23"/>
      <c r="AF85" s="23"/>
      <c r="AG85" s="23"/>
      <c r="AH85" s="647"/>
      <c r="AI85" s="11"/>
      <c r="AJ85" s="11"/>
      <c r="AK85" s="11"/>
      <c r="AL85" s="11"/>
      <c r="AM85" s="11"/>
      <c r="AN85" s="11"/>
      <c r="AO85" s="11"/>
      <c r="AP85" s="11"/>
      <c r="AQ85" s="11"/>
      <c r="AR85" s="11"/>
      <c r="AS85" s="11"/>
    </row>
    <row r="86" customFormat="false" ht="12.75" hidden="false" customHeight="false" outlineLevel="0" collapsed="false">
      <c r="A86" s="11"/>
      <c r="B86" s="23"/>
      <c r="C86" s="69"/>
      <c r="D86" s="23"/>
      <c r="E86" s="23"/>
      <c r="F86" s="23"/>
      <c r="G86" s="23"/>
      <c r="H86" s="23"/>
      <c r="I86" s="23"/>
      <c r="J86" s="23"/>
      <c r="K86" s="23"/>
      <c r="L86" s="23"/>
      <c r="M86" s="23"/>
      <c r="N86" s="23"/>
      <c r="O86" s="23"/>
      <c r="P86" s="23"/>
      <c r="Q86" s="23"/>
      <c r="R86" s="23"/>
      <c r="S86" s="23"/>
      <c r="T86" s="23"/>
      <c r="U86" s="23"/>
      <c r="V86" s="590"/>
      <c r="W86" s="23"/>
      <c r="X86" s="23"/>
      <c r="Y86" s="23"/>
      <c r="Z86" s="23"/>
      <c r="AA86" s="646"/>
      <c r="AB86" s="646"/>
      <c r="AC86" s="23"/>
      <c r="AD86" s="23"/>
      <c r="AE86" s="23"/>
      <c r="AF86" s="23"/>
      <c r="AG86" s="23"/>
      <c r="AH86" s="647"/>
      <c r="AI86" s="11"/>
      <c r="AJ86" s="11"/>
      <c r="AK86" s="11"/>
      <c r="AL86" s="11"/>
      <c r="AM86" s="11"/>
      <c r="AN86" s="11"/>
      <c r="AO86" s="11"/>
      <c r="AP86" s="11"/>
      <c r="AQ86" s="11"/>
      <c r="AR86" s="11"/>
      <c r="AS86" s="11"/>
    </row>
    <row r="87" customFormat="false" ht="12.75" hidden="false" customHeight="false" outlineLevel="0" collapsed="false">
      <c r="A87" s="11"/>
      <c r="B87" s="23"/>
      <c r="D87" s="589"/>
      <c r="E87" s="589"/>
      <c r="F87" s="589"/>
      <c r="G87" s="589"/>
      <c r="H87" s="589"/>
      <c r="I87" s="589"/>
      <c r="J87" s="589"/>
      <c r="K87" s="589"/>
      <c r="L87" s="589"/>
      <c r="M87" s="589"/>
      <c r="N87" s="589"/>
      <c r="O87" s="589"/>
      <c r="P87" s="589"/>
      <c r="Q87" s="589"/>
      <c r="R87" s="589"/>
      <c r="S87" s="589"/>
      <c r="T87" s="589"/>
      <c r="U87" s="589"/>
      <c r="V87" s="590"/>
      <c r="W87" s="23"/>
      <c r="X87" s="23"/>
      <c r="Y87" s="23"/>
      <c r="Z87" s="23"/>
      <c r="AA87" s="646"/>
      <c r="AB87" s="646"/>
      <c r="AC87" s="23"/>
      <c r="AD87" s="23"/>
      <c r="AE87" s="23"/>
      <c r="AF87" s="23"/>
      <c r="AG87" s="23"/>
      <c r="AH87" s="647"/>
      <c r="AI87" s="11"/>
      <c r="AJ87" s="11"/>
      <c r="AK87" s="11"/>
      <c r="AL87" s="11"/>
      <c r="AM87" s="11"/>
      <c r="AN87" s="11"/>
      <c r="AO87" s="11"/>
      <c r="AP87" s="11"/>
      <c r="AQ87" s="11"/>
      <c r="AR87" s="11"/>
      <c r="AS87" s="11"/>
    </row>
    <row r="88" customFormat="false" ht="12.75" hidden="false" customHeight="false" outlineLevel="0" collapsed="false">
      <c r="A88" s="11"/>
      <c r="B88" s="23"/>
      <c r="D88" s="589"/>
      <c r="E88" s="589"/>
      <c r="F88" s="589"/>
      <c r="G88" s="589"/>
      <c r="H88" s="589"/>
      <c r="I88" s="589"/>
      <c r="J88" s="589"/>
      <c r="K88" s="589"/>
      <c r="L88" s="589"/>
      <c r="M88" s="589"/>
      <c r="N88" s="589"/>
      <c r="O88" s="589"/>
      <c r="P88" s="589"/>
      <c r="Q88" s="589"/>
      <c r="R88" s="589"/>
      <c r="S88" s="589"/>
      <c r="T88" s="589"/>
      <c r="U88" s="589"/>
      <c r="V88" s="590"/>
      <c r="W88" s="23"/>
      <c r="X88" s="23"/>
      <c r="Y88" s="23"/>
      <c r="Z88" s="23"/>
      <c r="AA88" s="646"/>
      <c r="AB88" s="646"/>
      <c r="AC88" s="23"/>
      <c r="AD88" s="23"/>
      <c r="AE88" s="23"/>
      <c r="AF88" s="23"/>
      <c r="AG88" s="23"/>
      <c r="AH88" s="647"/>
      <c r="AI88" s="11"/>
      <c r="AJ88" s="11"/>
      <c r="AK88" s="11"/>
      <c r="AL88" s="11"/>
      <c r="AM88" s="11"/>
      <c r="AN88" s="11"/>
      <c r="AO88" s="11"/>
      <c r="AP88" s="11"/>
      <c r="AQ88" s="11"/>
      <c r="AR88" s="11"/>
      <c r="AS88" s="11"/>
    </row>
    <row r="89" customFormat="false" ht="12.75" hidden="false" customHeight="false" outlineLevel="0" collapsed="false">
      <c r="A89" s="11"/>
      <c r="B89" s="23"/>
      <c r="D89" s="589"/>
      <c r="E89" s="589"/>
      <c r="F89" s="589"/>
      <c r="G89" s="589"/>
      <c r="H89" s="589"/>
      <c r="I89" s="589"/>
      <c r="J89" s="589"/>
      <c r="K89" s="589"/>
      <c r="L89" s="589"/>
      <c r="M89" s="589"/>
      <c r="N89" s="589"/>
      <c r="O89" s="589"/>
      <c r="P89" s="589"/>
      <c r="Q89" s="589"/>
      <c r="R89" s="589"/>
      <c r="S89" s="589"/>
      <c r="T89" s="589"/>
      <c r="U89" s="589"/>
      <c r="V89" s="590"/>
      <c r="W89" s="23"/>
      <c r="X89" s="23"/>
      <c r="Y89" s="23"/>
      <c r="Z89" s="23"/>
      <c r="AA89" s="646"/>
      <c r="AB89" s="646"/>
      <c r="AC89" s="23"/>
      <c r="AD89" s="23"/>
      <c r="AE89" s="23"/>
      <c r="AF89" s="23"/>
      <c r="AG89" s="23"/>
      <c r="AH89" s="647"/>
      <c r="AI89" s="11"/>
      <c r="AJ89" s="11"/>
      <c r="AK89" s="11"/>
      <c r="AL89" s="11"/>
      <c r="AM89" s="11"/>
      <c r="AN89" s="11"/>
      <c r="AO89" s="11"/>
      <c r="AP89" s="11"/>
      <c r="AQ89" s="11"/>
      <c r="AR89" s="11"/>
      <c r="AS89" s="11"/>
    </row>
    <row r="90" customFormat="false" ht="12.75" hidden="false" customHeight="false" outlineLevel="0" collapsed="false">
      <c r="A90" s="11"/>
      <c r="B90" s="23"/>
      <c r="D90" s="589"/>
      <c r="E90" s="589"/>
      <c r="F90" s="589"/>
      <c r="G90" s="589"/>
      <c r="H90" s="589"/>
      <c r="I90" s="589"/>
      <c r="J90" s="589"/>
      <c r="K90" s="589"/>
      <c r="L90" s="589"/>
      <c r="M90" s="589"/>
      <c r="N90" s="589"/>
      <c r="O90" s="589"/>
      <c r="P90" s="589"/>
      <c r="Q90" s="589"/>
      <c r="R90" s="589"/>
      <c r="S90" s="589"/>
      <c r="T90" s="589"/>
      <c r="U90" s="589"/>
      <c r="V90" s="590"/>
      <c r="W90" s="23"/>
      <c r="X90" s="23"/>
      <c r="Y90" s="23"/>
      <c r="Z90" s="23"/>
      <c r="AA90" s="646"/>
      <c r="AB90" s="646"/>
      <c r="AC90" s="23"/>
      <c r="AD90" s="23"/>
      <c r="AE90" s="23"/>
      <c r="AF90" s="23"/>
      <c r="AG90" s="23"/>
      <c r="AH90" s="647"/>
      <c r="AI90" s="11"/>
      <c r="AJ90" s="11"/>
      <c r="AK90" s="11"/>
      <c r="AL90" s="11"/>
      <c r="AM90" s="11"/>
      <c r="AN90" s="11"/>
      <c r="AO90" s="11"/>
      <c r="AP90" s="11"/>
      <c r="AQ90" s="11"/>
      <c r="AR90" s="11"/>
      <c r="AS90" s="11"/>
    </row>
    <row r="91" customFormat="false" ht="12.75" hidden="false" customHeight="false" outlineLevel="0" collapsed="false">
      <c r="A91" s="11"/>
      <c r="B91" s="23"/>
      <c r="D91" s="589"/>
      <c r="E91" s="589"/>
      <c r="F91" s="589"/>
      <c r="G91" s="589"/>
      <c r="H91" s="589"/>
      <c r="I91" s="589"/>
      <c r="J91" s="589"/>
      <c r="K91" s="589"/>
      <c r="L91" s="589"/>
      <c r="M91" s="589"/>
      <c r="N91" s="589"/>
      <c r="O91" s="589"/>
      <c r="P91" s="589"/>
      <c r="Q91" s="589"/>
      <c r="R91" s="589"/>
      <c r="S91" s="589"/>
      <c r="T91" s="589"/>
      <c r="U91" s="589"/>
      <c r="V91" s="590"/>
      <c r="W91" s="23"/>
      <c r="X91" s="23"/>
      <c r="Y91" s="23"/>
      <c r="Z91" s="23"/>
      <c r="AA91" s="646"/>
      <c r="AB91" s="646"/>
      <c r="AC91" s="23"/>
      <c r="AD91" s="23"/>
      <c r="AE91" s="23"/>
      <c r="AF91" s="23"/>
      <c r="AG91" s="23"/>
      <c r="AH91" s="647"/>
      <c r="AI91" s="11"/>
      <c r="AJ91" s="11"/>
      <c r="AK91" s="11"/>
      <c r="AL91" s="11"/>
      <c r="AM91" s="11"/>
      <c r="AN91" s="11"/>
      <c r="AO91" s="11"/>
      <c r="AP91" s="11"/>
      <c r="AQ91" s="11"/>
      <c r="AR91" s="11"/>
      <c r="AS91" s="11"/>
    </row>
    <row r="92" customFormat="false" ht="12.75" hidden="false" customHeight="false" outlineLevel="0" collapsed="false">
      <c r="A92" s="11"/>
      <c r="B92" s="23"/>
      <c r="D92" s="589"/>
      <c r="E92" s="589"/>
      <c r="F92" s="589"/>
      <c r="G92" s="589"/>
      <c r="H92" s="589"/>
      <c r="I92" s="589"/>
      <c r="J92" s="589"/>
      <c r="K92" s="589"/>
      <c r="L92" s="589"/>
      <c r="M92" s="589"/>
      <c r="N92" s="589"/>
      <c r="O92" s="589"/>
      <c r="P92" s="589"/>
      <c r="Q92" s="589"/>
      <c r="R92" s="589"/>
      <c r="S92" s="589"/>
      <c r="T92" s="589"/>
      <c r="U92" s="589"/>
      <c r="V92" s="590"/>
      <c r="W92" s="23"/>
      <c r="X92" s="23"/>
      <c r="Y92" s="23"/>
      <c r="Z92" s="23"/>
      <c r="AA92" s="646"/>
      <c r="AB92" s="646"/>
      <c r="AC92" s="23"/>
      <c r="AD92" s="23"/>
      <c r="AE92" s="23"/>
      <c r="AF92" s="23"/>
      <c r="AG92" s="23"/>
      <c r="AH92" s="647"/>
      <c r="AI92" s="23"/>
      <c r="AJ92" s="23"/>
      <c r="AK92" s="23"/>
      <c r="AL92" s="23"/>
      <c r="AM92" s="23"/>
    </row>
    <row r="93" customFormat="false" ht="12.75" hidden="false" customHeight="false" outlineLevel="0" collapsed="false">
      <c r="A93" s="11"/>
      <c r="B93" s="23"/>
      <c r="D93" s="589"/>
      <c r="E93" s="589"/>
      <c r="F93" s="589"/>
      <c r="G93" s="589"/>
      <c r="H93" s="589"/>
      <c r="I93" s="589"/>
      <c r="J93" s="589"/>
      <c r="K93" s="589"/>
      <c r="L93" s="589"/>
      <c r="M93" s="589"/>
      <c r="N93" s="589"/>
      <c r="O93" s="589"/>
      <c r="P93" s="589"/>
      <c r="Q93" s="589"/>
      <c r="R93" s="589"/>
      <c r="S93" s="589"/>
      <c r="T93" s="589"/>
      <c r="U93" s="589"/>
      <c r="V93" s="590"/>
      <c r="W93" s="23"/>
      <c r="X93" s="23"/>
      <c r="Y93" s="23"/>
      <c r="Z93" s="23"/>
      <c r="AA93" s="646"/>
      <c r="AB93" s="646"/>
      <c r="AC93" s="23"/>
      <c r="AD93" s="23"/>
      <c r="AE93" s="23"/>
      <c r="AF93" s="23"/>
      <c r="AG93" s="23"/>
      <c r="AH93" s="647"/>
      <c r="AI93" s="23"/>
      <c r="AJ93" s="23"/>
      <c r="AK93" s="23"/>
      <c r="AL93" s="23"/>
      <c r="AM93" s="23"/>
    </row>
    <row r="94" customFormat="false" ht="12.75" hidden="false" customHeight="false" outlineLevel="0" collapsed="false">
      <c r="A94" s="11"/>
      <c r="B94" s="23"/>
      <c r="D94" s="589"/>
      <c r="E94" s="589"/>
      <c r="F94" s="589"/>
      <c r="G94" s="589"/>
      <c r="H94" s="589"/>
      <c r="I94" s="589"/>
      <c r="J94" s="589"/>
      <c r="K94" s="589"/>
      <c r="L94" s="589"/>
      <c r="M94" s="589"/>
      <c r="N94" s="589"/>
      <c r="O94" s="589"/>
      <c r="P94" s="589"/>
      <c r="Q94" s="589"/>
      <c r="R94" s="589"/>
      <c r="S94" s="589"/>
      <c r="T94" s="589"/>
      <c r="U94" s="589"/>
      <c r="V94" s="590"/>
      <c r="W94" s="23"/>
      <c r="X94" s="23"/>
      <c r="Y94" s="23"/>
      <c r="Z94" s="23"/>
      <c r="AA94" s="646"/>
      <c r="AB94" s="646"/>
      <c r="AC94" s="23"/>
      <c r="AD94" s="23"/>
      <c r="AE94" s="23"/>
      <c r="AF94" s="23"/>
      <c r="AG94" s="23"/>
      <c r="AH94" s="647"/>
      <c r="AI94" s="23"/>
      <c r="AJ94" s="23"/>
      <c r="AK94" s="23"/>
      <c r="AL94" s="23"/>
      <c r="AM94" s="23"/>
    </row>
    <row r="95" customFormat="false" ht="12.75" hidden="false" customHeight="false" outlineLevel="0" collapsed="false">
      <c r="A95" s="11"/>
      <c r="B95" s="23"/>
      <c r="D95" s="589"/>
      <c r="E95" s="589"/>
      <c r="F95" s="589"/>
      <c r="G95" s="589"/>
      <c r="H95" s="589"/>
      <c r="I95" s="589"/>
      <c r="J95" s="589"/>
      <c r="K95" s="589"/>
      <c r="L95" s="589"/>
      <c r="M95" s="589"/>
      <c r="N95" s="589"/>
      <c r="O95" s="589"/>
      <c r="P95" s="589"/>
      <c r="Q95" s="589"/>
      <c r="R95" s="589"/>
      <c r="S95" s="589"/>
      <c r="T95" s="589"/>
      <c r="U95" s="589"/>
      <c r="V95" s="590"/>
      <c r="W95" s="23"/>
      <c r="X95" s="23"/>
      <c r="Y95" s="23"/>
      <c r="Z95" s="23"/>
      <c r="AA95" s="646"/>
      <c r="AB95" s="646"/>
      <c r="AC95" s="23"/>
      <c r="AD95" s="23"/>
      <c r="AE95" s="23"/>
      <c r="AF95" s="23"/>
      <c r="AG95" s="23"/>
      <c r="AH95" s="647"/>
      <c r="AI95" s="23"/>
      <c r="AJ95" s="23"/>
      <c r="AK95" s="23"/>
      <c r="AL95" s="23"/>
      <c r="AM95" s="23"/>
    </row>
    <row r="96" customFormat="false" ht="12.75" hidden="false" customHeight="false" outlineLevel="0" collapsed="false">
      <c r="A96" s="11"/>
      <c r="B96" s="23"/>
      <c r="D96" s="589"/>
      <c r="E96" s="589"/>
      <c r="F96" s="589"/>
      <c r="G96" s="589"/>
      <c r="H96" s="589"/>
      <c r="I96" s="589"/>
      <c r="J96" s="589"/>
      <c r="K96" s="589"/>
      <c r="L96" s="589"/>
      <c r="M96" s="589"/>
      <c r="N96" s="589"/>
      <c r="O96" s="589"/>
      <c r="P96" s="589"/>
      <c r="Q96" s="589"/>
      <c r="R96" s="589"/>
      <c r="S96" s="589"/>
      <c r="T96" s="589"/>
      <c r="U96" s="589"/>
      <c r="V96" s="590"/>
      <c r="W96" s="23"/>
      <c r="X96" s="23"/>
      <c r="Y96" s="23"/>
      <c r="Z96" s="23"/>
      <c r="AA96" s="646"/>
      <c r="AB96" s="646"/>
      <c r="AC96" s="23"/>
      <c r="AD96" s="23"/>
      <c r="AE96" s="23"/>
      <c r="AF96" s="23"/>
      <c r="AG96" s="23"/>
      <c r="AH96" s="647"/>
      <c r="AI96" s="23"/>
      <c r="AJ96" s="23"/>
      <c r="AK96" s="23"/>
      <c r="AL96" s="23"/>
      <c r="AM96" s="23"/>
    </row>
    <row r="97" customFormat="false" ht="12.75" hidden="false" customHeight="false" outlineLevel="0" collapsed="false">
      <c r="A97" s="11"/>
      <c r="B97" s="23"/>
      <c r="D97" s="589"/>
      <c r="E97" s="589"/>
      <c r="F97" s="589"/>
      <c r="G97" s="589"/>
      <c r="H97" s="589"/>
      <c r="I97" s="589"/>
      <c r="J97" s="589"/>
      <c r="K97" s="589"/>
      <c r="L97" s="589"/>
      <c r="M97" s="589"/>
      <c r="N97" s="589"/>
      <c r="O97" s="589"/>
      <c r="P97" s="589"/>
      <c r="Q97" s="589"/>
      <c r="R97" s="589"/>
      <c r="S97" s="589"/>
      <c r="T97" s="589"/>
      <c r="U97" s="589"/>
      <c r="V97" s="590"/>
      <c r="W97" s="23"/>
      <c r="X97" s="23"/>
      <c r="Y97" s="23"/>
      <c r="Z97" s="23"/>
      <c r="AA97" s="646"/>
      <c r="AB97" s="646"/>
      <c r="AC97" s="23"/>
      <c r="AD97" s="23"/>
      <c r="AE97" s="23"/>
      <c r="AF97" s="23"/>
      <c r="AG97" s="23"/>
      <c r="AH97" s="647"/>
      <c r="AI97" s="23"/>
      <c r="AJ97" s="23"/>
      <c r="AK97" s="23"/>
      <c r="AL97" s="23"/>
      <c r="AM97" s="23"/>
    </row>
    <row r="98" customFormat="false" ht="12.75" hidden="false" customHeight="false" outlineLevel="0" collapsed="false">
      <c r="A98" s="11"/>
      <c r="B98" s="23"/>
      <c r="D98" s="589"/>
      <c r="E98" s="589"/>
      <c r="F98" s="589"/>
      <c r="G98" s="589"/>
      <c r="H98" s="589"/>
      <c r="I98" s="589"/>
      <c r="J98" s="589"/>
      <c r="K98" s="589"/>
      <c r="L98" s="589"/>
      <c r="M98" s="589"/>
      <c r="N98" s="589"/>
      <c r="O98" s="589"/>
      <c r="P98" s="589"/>
      <c r="Q98" s="589"/>
      <c r="R98" s="589"/>
      <c r="S98" s="589"/>
      <c r="T98" s="589"/>
      <c r="U98" s="589"/>
      <c r="V98" s="590"/>
      <c r="W98" s="23"/>
      <c r="X98" s="23"/>
      <c r="Y98" s="23"/>
      <c r="Z98" s="23"/>
      <c r="AA98" s="646"/>
      <c r="AB98" s="646"/>
      <c r="AC98" s="23"/>
      <c r="AD98" s="23"/>
      <c r="AE98" s="23"/>
      <c r="AF98" s="23"/>
      <c r="AG98" s="23"/>
      <c r="AH98" s="647"/>
      <c r="AI98" s="23"/>
      <c r="AJ98" s="23"/>
      <c r="AK98" s="23"/>
      <c r="AL98" s="23"/>
      <c r="AM98" s="23"/>
    </row>
    <row r="99" customFormat="false" ht="12.75" hidden="false" customHeight="false" outlineLevel="0" collapsed="false">
      <c r="A99" s="11"/>
      <c r="B99" s="23"/>
      <c r="D99" s="589"/>
      <c r="E99" s="589"/>
      <c r="F99" s="589"/>
      <c r="G99" s="589"/>
      <c r="H99" s="589"/>
      <c r="I99" s="589"/>
      <c r="J99" s="589"/>
      <c r="K99" s="589"/>
      <c r="L99" s="589"/>
      <c r="M99" s="589"/>
      <c r="N99" s="589"/>
      <c r="O99" s="589"/>
      <c r="P99" s="589"/>
      <c r="Q99" s="589"/>
      <c r="R99" s="589"/>
      <c r="S99" s="589"/>
      <c r="T99" s="589"/>
      <c r="U99" s="589"/>
      <c r="V99" s="590"/>
      <c r="W99" s="23"/>
      <c r="X99" s="23"/>
      <c r="Y99" s="23"/>
      <c r="Z99" s="23"/>
      <c r="AA99" s="646"/>
      <c r="AB99" s="646"/>
      <c r="AC99" s="23"/>
      <c r="AD99" s="23"/>
      <c r="AE99" s="23"/>
      <c r="AF99" s="23"/>
      <c r="AG99" s="23"/>
      <c r="AH99" s="647"/>
      <c r="AI99" s="23"/>
      <c r="AJ99" s="23"/>
      <c r="AK99" s="23"/>
      <c r="AL99" s="23"/>
      <c r="AM99" s="23"/>
    </row>
    <row r="100" customFormat="false" ht="12.75" hidden="false" customHeight="false" outlineLevel="0" collapsed="false">
      <c r="A100" s="11"/>
      <c r="B100" s="23"/>
      <c r="D100" s="589"/>
      <c r="E100" s="589"/>
      <c r="F100" s="589"/>
      <c r="G100" s="589"/>
      <c r="H100" s="589"/>
      <c r="I100" s="589"/>
      <c r="J100" s="589"/>
      <c r="K100" s="589"/>
      <c r="L100" s="589"/>
      <c r="M100" s="589"/>
      <c r="N100" s="589"/>
      <c r="O100" s="589"/>
      <c r="P100" s="589"/>
      <c r="Q100" s="589"/>
      <c r="R100" s="589"/>
      <c r="S100" s="589"/>
      <c r="T100" s="589"/>
      <c r="U100" s="589"/>
      <c r="V100" s="590"/>
      <c r="W100" s="23"/>
      <c r="X100" s="23"/>
      <c r="Y100" s="23"/>
      <c r="Z100" s="23"/>
      <c r="AA100" s="646"/>
      <c r="AB100" s="646"/>
      <c r="AC100" s="23"/>
      <c r="AD100" s="23"/>
      <c r="AE100" s="23"/>
      <c r="AF100" s="23"/>
      <c r="AG100" s="23"/>
      <c r="AH100" s="647"/>
      <c r="AI100" s="23"/>
      <c r="AJ100" s="23"/>
      <c r="AK100" s="23"/>
      <c r="AL100" s="23"/>
      <c r="AM100" s="23"/>
    </row>
    <row r="101" customFormat="false" ht="12.75" hidden="false" customHeight="false" outlineLevel="0" collapsed="false">
      <c r="A101" s="11"/>
      <c r="B101" s="23"/>
      <c r="D101" s="589"/>
      <c r="E101" s="589"/>
      <c r="F101" s="589"/>
      <c r="G101" s="589"/>
      <c r="H101" s="589"/>
      <c r="I101" s="589"/>
      <c r="J101" s="589"/>
      <c r="K101" s="589"/>
      <c r="L101" s="589"/>
      <c r="M101" s="589"/>
      <c r="N101" s="589"/>
      <c r="O101" s="589"/>
      <c r="P101" s="589"/>
      <c r="Q101" s="589"/>
      <c r="R101" s="589"/>
      <c r="S101" s="589"/>
      <c r="T101" s="589"/>
      <c r="U101" s="589"/>
      <c r="V101" s="590"/>
      <c r="W101" s="23"/>
      <c r="X101" s="23"/>
      <c r="Y101" s="23"/>
      <c r="Z101" s="23"/>
      <c r="AA101" s="646"/>
      <c r="AB101" s="646"/>
      <c r="AC101" s="23"/>
      <c r="AD101" s="23"/>
      <c r="AE101" s="23"/>
      <c r="AF101" s="23"/>
      <c r="AG101" s="23"/>
      <c r="AH101" s="647"/>
      <c r="AI101" s="23"/>
      <c r="AJ101" s="23"/>
      <c r="AK101" s="23"/>
      <c r="AL101" s="23"/>
      <c r="AM101" s="23"/>
    </row>
    <row r="102" customFormat="false" ht="12.75" hidden="false" customHeight="false" outlineLevel="0" collapsed="false">
      <c r="A102" s="11"/>
      <c r="B102" s="23"/>
      <c r="D102" s="589"/>
      <c r="E102" s="589"/>
      <c r="F102" s="589"/>
      <c r="G102" s="589"/>
      <c r="H102" s="589"/>
      <c r="I102" s="589"/>
      <c r="J102" s="589"/>
      <c r="K102" s="589"/>
      <c r="L102" s="589"/>
      <c r="M102" s="589"/>
      <c r="N102" s="589"/>
      <c r="O102" s="589"/>
      <c r="P102" s="589"/>
      <c r="Q102" s="589"/>
      <c r="R102" s="589"/>
      <c r="S102" s="589"/>
      <c r="T102" s="589"/>
      <c r="U102" s="589"/>
      <c r="V102" s="590"/>
      <c r="W102" s="23"/>
      <c r="X102" s="23"/>
      <c r="Y102" s="23"/>
      <c r="Z102" s="23"/>
      <c r="AA102" s="646"/>
      <c r="AB102" s="646"/>
      <c r="AC102" s="23"/>
      <c r="AD102" s="23"/>
      <c r="AE102" s="23"/>
      <c r="AF102" s="23"/>
      <c r="AG102" s="23"/>
      <c r="AH102" s="647"/>
      <c r="AI102" s="23"/>
      <c r="AJ102" s="23"/>
      <c r="AK102" s="23"/>
      <c r="AL102" s="23"/>
      <c r="AM102" s="23"/>
    </row>
    <row r="103" customFormat="false" ht="12.75" hidden="false" customHeight="false" outlineLevel="0" collapsed="false">
      <c r="A103" s="11"/>
      <c r="B103" s="23"/>
      <c r="D103" s="589"/>
      <c r="E103" s="589"/>
      <c r="F103" s="589"/>
      <c r="G103" s="589"/>
      <c r="H103" s="589"/>
      <c r="I103" s="589"/>
      <c r="J103" s="589"/>
      <c r="K103" s="589"/>
      <c r="L103" s="589"/>
      <c r="M103" s="589"/>
      <c r="N103" s="589"/>
      <c r="O103" s="589"/>
      <c r="P103" s="589"/>
      <c r="Q103" s="589"/>
      <c r="R103" s="589"/>
      <c r="S103" s="589"/>
      <c r="T103" s="589"/>
      <c r="U103" s="589"/>
      <c r="V103" s="590"/>
      <c r="W103" s="23"/>
      <c r="X103" s="23"/>
      <c r="Y103" s="23"/>
      <c r="Z103" s="23"/>
      <c r="AA103" s="646"/>
      <c r="AB103" s="646"/>
      <c r="AC103" s="23"/>
      <c r="AD103" s="23"/>
      <c r="AE103" s="23"/>
      <c r="AF103" s="23"/>
      <c r="AG103" s="23"/>
      <c r="AH103" s="647"/>
      <c r="AI103" s="23"/>
      <c r="AJ103" s="23"/>
      <c r="AK103" s="23"/>
      <c r="AL103" s="23"/>
      <c r="AM103" s="23"/>
    </row>
    <row r="104" customFormat="false" ht="12.75" hidden="false" customHeight="false" outlineLevel="0" collapsed="false">
      <c r="A104" s="11"/>
      <c r="B104" s="23"/>
      <c r="D104" s="589"/>
      <c r="E104" s="589"/>
      <c r="F104" s="589"/>
      <c r="G104" s="589"/>
      <c r="H104" s="589"/>
      <c r="I104" s="589"/>
      <c r="J104" s="589"/>
      <c r="K104" s="589"/>
      <c r="L104" s="589"/>
      <c r="M104" s="589"/>
      <c r="N104" s="589"/>
      <c r="O104" s="589"/>
      <c r="P104" s="589"/>
      <c r="Q104" s="589"/>
      <c r="R104" s="589"/>
      <c r="S104" s="589"/>
      <c r="T104" s="589"/>
      <c r="U104" s="589"/>
      <c r="V104" s="590"/>
      <c r="W104" s="23"/>
      <c r="X104" s="23"/>
      <c r="Y104" s="23"/>
      <c r="Z104" s="23"/>
      <c r="AA104" s="646"/>
      <c r="AB104" s="646"/>
      <c r="AC104" s="23"/>
      <c r="AD104" s="23"/>
      <c r="AE104" s="23"/>
      <c r="AF104" s="23"/>
      <c r="AG104" s="23"/>
      <c r="AH104" s="647"/>
      <c r="AI104" s="23"/>
      <c r="AJ104" s="23"/>
      <c r="AK104" s="23"/>
      <c r="AL104" s="23"/>
      <c r="AM104" s="23"/>
    </row>
    <row r="105" customFormat="false" ht="12.75" hidden="false" customHeight="false" outlineLevel="0" collapsed="false">
      <c r="A105" s="11"/>
      <c r="B105" s="23"/>
      <c r="D105" s="589"/>
      <c r="E105" s="589"/>
      <c r="F105" s="589"/>
      <c r="G105" s="589"/>
      <c r="H105" s="589"/>
      <c r="I105" s="589"/>
      <c r="J105" s="589"/>
      <c r="K105" s="589"/>
      <c r="L105" s="589"/>
      <c r="M105" s="589"/>
      <c r="N105" s="589"/>
      <c r="O105" s="589"/>
      <c r="P105" s="589"/>
      <c r="Q105" s="589"/>
      <c r="R105" s="589"/>
      <c r="S105" s="589"/>
      <c r="T105" s="589"/>
      <c r="U105" s="589"/>
      <c r="V105" s="590"/>
      <c r="W105" s="23"/>
      <c r="X105" s="23"/>
      <c r="Y105" s="23"/>
      <c r="Z105" s="23"/>
      <c r="AA105" s="646"/>
      <c r="AB105" s="646"/>
      <c r="AC105" s="23"/>
      <c r="AD105" s="23"/>
      <c r="AE105" s="23"/>
      <c r="AF105" s="23"/>
      <c r="AG105" s="23"/>
      <c r="AH105" s="647"/>
      <c r="AI105" s="23"/>
      <c r="AJ105" s="23"/>
      <c r="AK105" s="23"/>
      <c r="AL105" s="23"/>
      <c r="AM105" s="23"/>
    </row>
    <row r="106" customFormat="false" ht="12.75" hidden="false" customHeight="false" outlineLevel="0" collapsed="false">
      <c r="A106" s="11"/>
      <c r="B106" s="23"/>
      <c r="D106" s="589"/>
      <c r="E106" s="589"/>
      <c r="F106" s="589"/>
      <c r="G106" s="589"/>
      <c r="H106" s="589"/>
      <c r="I106" s="589"/>
      <c r="J106" s="589"/>
      <c r="K106" s="589"/>
      <c r="L106" s="589"/>
      <c r="M106" s="589"/>
      <c r="N106" s="589"/>
      <c r="O106" s="589"/>
      <c r="P106" s="589"/>
      <c r="Q106" s="589"/>
      <c r="R106" s="589"/>
      <c r="S106" s="589"/>
      <c r="T106" s="589"/>
      <c r="U106" s="589"/>
      <c r="V106" s="590"/>
      <c r="W106" s="23"/>
      <c r="X106" s="23"/>
      <c r="Y106" s="23"/>
      <c r="Z106" s="23"/>
      <c r="AA106" s="646"/>
      <c r="AB106" s="646"/>
      <c r="AC106" s="23"/>
      <c r="AD106" s="23"/>
      <c r="AE106" s="23"/>
      <c r="AF106" s="23"/>
      <c r="AG106" s="23"/>
      <c r="AH106" s="647"/>
      <c r="AI106" s="23"/>
      <c r="AJ106" s="23"/>
      <c r="AK106" s="23"/>
      <c r="AL106" s="23"/>
      <c r="AM106" s="23"/>
    </row>
    <row r="107" customFormat="false" ht="12.75" hidden="false" customHeight="false" outlineLevel="0" collapsed="false">
      <c r="A107" s="11"/>
      <c r="B107" s="23"/>
      <c r="D107" s="589"/>
      <c r="E107" s="589"/>
      <c r="F107" s="589"/>
      <c r="G107" s="589"/>
      <c r="H107" s="589"/>
      <c r="I107" s="589"/>
      <c r="J107" s="589"/>
      <c r="K107" s="589"/>
      <c r="L107" s="589"/>
      <c r="M107" s="589"/>
      <c r="N107" s="589"/>
      <c r="O107" s="589"/>
      <c r="P107" s="589"/>
      <c r="Q107" s="589"/>
      <c r="R107" s="589"/>
      <c r="S107" s="589"/>
      <c r="T107" s="589"/>
      <c r="U107" s="589"/>
      <c r="V107" s="590"/>
      <c r="W107" s="23"/>
      <c r="X107" s="23"/>
      <c r="Y107" s="23"/>
      <c r="Z107" s="23"/>
      <c r="AA107" s="646"/>
      <c r="AB107" s="646"/>
      <c r="AC107" s="23"/>
      <c r="AD107" s="23"/>
      <c r="AE107" s="23"/>
      <c r="AF107" s="23"/>
      <c r="AG107" s="23"/>
      <c r="AH107" s="647"/>
      <c r="AI107" s="23"/>
      <c r="AJ107" s="23"/>
      <c r="AK107" s="23"/>
      <c r="AL107" s="23"/>
      <c r="AM107" s="23"/>
    </row>
    <row r="108" customFormat="false" ht="12.75" hidden="false" customHeight="false" outlineLevel="0" collapsed="false">
      <c r="A108" s="11"/>
      <c r="B108" s="23"/>
      <c r="D108" s="589"/>
      <c r="E108" s="589"/>
      <c r="F108" s="589"/>
      <c r="G108" s="589"/>
      <c r="H108" s="589"/>
      <c r="I108" s="589"/>
      <c r="J108" s="589"/>
      <c r="K108" s="589"/>
      <c r="L108" s="589"/>
      <c r="M108" s="589"/>
      <c r="N108" s="589"/>
      <c r="O108" s="589"/>
      <c r="P108" s="589"/>
      <c r="Q108" s="589"/>
      <c r="R108" s="589"/>
      <c r="S108" s="589"/>
      <c r="T108" s="589"/>
      <c r="U108" s="589"/>
      <c r="V108" s="590"/>
      <c r="W108" s="23"/>
      <c r="X108" s="23"/>
      <c r="Y108" s="23"/>
      <c r="Z108" s="23"/>
      <c r="AA108" s="646"/>
      <c r="AB108" s="646"/>
      <c r="AC108" s="23"/>
      <c r="AD108" s="23"/>
      <c r="AE108" s="23"/>
      <c r="AF108" s="23"/>
      <c r="AG108" s="23"/>
      <c r="AH108" s="647"/>
      <c r="AI108" s="23"/>
      <c r="AJ108" s="23"/>
      <c r="AK108" s="23"/>
      <c r="AL108" s="23"/>
      <c r="AM108" s="23"/>
    </row>
    <row r="109" customFormat="false" ht="12.75" hidden="false" customHeight="false" outlineLevel="0" collapsed="false">
      <c r="A109" s="11"/>
      <c r="B109" s="23"/>
      <c r="D109" s="589"/>
      <c r="E109" s="589"/>
      <c r="F109" s="589"/>
      <c r="G109" s="589"/>
      <c r="H109" s="589"/>
      <c r="I109" s="589"/>
      <c r="J109" s="589"/>
      <c r="K109" s="589"/>
      <c r="L109" s="589"/>
      <c r="M109" s="589"/>
      <c r="N109" s="589"/>
      <c r="O109" s="589"/>
      <c r="P109" s="589"/>
      <c r="Q109" s="589"/>
      <c r="R109" s="589"/>
      <c r="S109" s="589"/>
      <c r="T109" s="589"/>
      <c r="U109" s="589"/>
      <c r="V109" s="590"/>
      <c r="W109" s="23"/>
      <c r="X109" s="23"/>
      <c r="Y109" s="23"/>
      <c r="Z109" s="23"/>
      <c r="AA109" s="646"/>
      <c r="AB109" s="646"/>
      <c r="AC109" s="23"/>
      <c r="AD109" s="23"/>
      <c r="AE109" s="23"/>
      <c r="AF109" s="23"/>
      <c r="AG109" s="23"/>
      <c r="AH109" s="647"/>
      <c r="AI109" s="23"/>
      <c r="AJ109" s="23"/>
      <c r="AK109" s="23"/>
      <c r="AL109" s="23"/>
      <c r="AM109" s="23"/>
    </row>
    <row r="110" customFormat="false" ht="12.75" hidden="false" customHeight="false" outlineLevel="0" collapsed="false">
      <c r="D110" s="589"/>
      <c r="E110" s="589"/>
      <c r="F110" s="589"/>
      <c r="G110" s="589"/>
      <c r="H110" s="589"/>
      <c r="I110" s="589"/>
      <c r="J110" s="589"/>
      <c r="K110" s="589"/>
      <c r="L110" s="589"/>
      <c r="M110" s="589"/>
      <c r="N110" s="589"/>
      <c r="O110" s="589"/>
      <c r="P110" s="589"/>
      <c r="Q110" s="589"/>
      <c r="R110" s="589"/>
      <c r="S110" s="589"/>
      <c r="T110" s="589"/>
      <c r="U110" s="589"/>
      <c r="V110" s="590"/>
    </row>
    <row r="111" customFormat="false" ht="12.75" hidden="false" customHeight="false" outlineLevel="0" collapsed="false">
      <c r="D111" s="589"/>
      <c r="E111" s="589"/>
      <c r="F111" s="589"/>
      <c r="G111" s="589"/>
      <c r="H111" s="589"/>
      <c r="I111" s="589"/>
      <c r="J111" s="589"/>
      <c r="K111" s="589"/>
      <c r="L111" s="589"/>
      <c r="M111" s="589"/>
      <c r="N111" s="589"/>
      <c r="O111" s="589"/>
      <c r="P111" s="589"/>
      <c r="Q111" s="589"/>
      <c r="R111" s="589"/>
      <c r="S111" s="589"/>
      <c r="T111" s="589"/>
      <c r="U111" s="589"/>
      <c r="V111" s="590"/>
    </row>
    <row r="112" customFormat="false" ht="12.75" hidden="false" customHeight="false" outlineLevel="0" collapsed="false">
      <c r="D112" s="589"/>
      <c r="E112" s="589"/>
      <c r="F112" s="589"/>
      <c r="G112" s="589"/>
      <c r="H112" s="589"/>
      <c r="I112" s="589"/>
      <c r="J112" s="589"/>
      <c r="K112" s="589"/>
      <c r="L112" s="589"/>
      <c r="M112" s="589"/>
      <c r="N112" s="589"/>
      <c r="O112" s="589"/>
      <c r="P112" s="589"/>
      <c r="Q112" s="589"/>
      <c r="R112" s="589"/>
      <c r="S112" s="589"/>
      <c r="T112" s="589"/>
      <c r="U112" s="589"/>
      <c r="V112" s="590"/>
    </row>
    <row r="113" customFormat="false" ht="12.75" hidden="false" customHeight="false" outlineLevel="0" collapsed="false">
      <c r="D113" s="589"/>
      <c r="E113" s="589"/>
      <c r="F113" s="589"/>
      <c r="G113" s="589"/>
      <c r="H113" s="589"/>
      <c r="I113" s="589"/>
      <c r="J113" s="589"/>
      <c r="K113" s="589"/>
      <c r="L113" s="589"/>
      <c r="M113" s="589"/>
      <c r="N113" s="589"/>
      <c r="O113" s="589"/>
      <c r="P113" s="589"/>
      <c r="Q113" s="589"/>
      <c r="R113" s="589"/>
      <c r="S113" s="589"/>
      <c r="T113" s="589"/>
      <c r="U113" s="589"/>
      <c r="V113" s="590"/>
    </row>
    <row r="114" customFormat="false" ht="12.75" hidden="false" customHeight="false" outlineLevel="0" collapsed="false">
      <c r="D114" s="589"/>
      <c r="E114" s="589"/>
      <c r="F114" s="589"/>
      <c r="G114" s="589"/>
      <c r="H114" s="589"/>
      <c r="I114" s="589"/>
      <c r="J114" s="589"/>
      <c r="K114" s="589"/>
      <c r="L114" s="589"/>
      <c r="M114" s="589"/>
      <c r="N114" s="589"/>
      <c r="O114" s="589"/>
      <c r="P114" s="589"/>
      <c r="Q114" s="589"/>
      <c r="R114" s="589"/>
      <c r="S114" s="589"/>
      <c r="T114" s="589"/>
      <c r="U114" s="589"/>
      <c r="V114" s="590"/>
    </row>
    <row r="115" customFormat="false" ht="12.75" hidden="false" customHeight="false" outlineLevel="0" collapsed="false">
      <c r="D115" s="589"/>
      <c r="E115" s="589"/>
      <c r="F115" s="589"/>
      <c r="G115" s="589"/>
      <c r="H115" s="589"/>
      <c r="I115" s="589"/>
      <c r="J115" s="589"/>
      <c r="K115" s="589"/>
      <c r="L115" s="589"/>
      <c r="M115" s="589"/>
      <c r="N115" s="589"/>
      <c r="O115" s="589"/>
      <c r="P115" s="589"/>
      <c r="Q115" s="589"/>
      <c r="R115" s="589"/>
      <c r="S115" s="589"/>
      <c r="T115" s="589"/>
      <c r="U115" s="589"/>
      <c r="V115" s="590"/>
    </row>
    <row r="116" customFormat="false" ht="12.75" hidden="false" customHeight="false" outlineLevel="0" collapsed="false">
      <c r="D116" s="589"/>
      <c r="E116" s="589"/>
      <c r="F116" s="589"/>
      <c r="G116" s="589"/>
      <c r="H116" s="589"/>
      <c r="I116" s="589"/>
      <c r="J116" s="589"/>
      <c r="K116" s="589"/>
      <c r="L116" s="589"/>
      <c r="M116" s="589"/>
      <c r="N116" s="589"/>
      <c r="O116" s="589"/>
      <c r="P116" s="589"/>
      <c r="Q116" s="589"/>
      <c r="R116" s="589"/>
      <c r="S116" s="589"/>
      <c r="T116" s="589"/>
      <c r="U116" s="589"/>
      <c r="V116" s="590"/>
    </row>
    <row r="117" customFormat="false" ht="12.75" hidden="false" customHeight="false" outlineLevel="0" collapsed="false">
      <c r="D117" s="589"/>
      <c r="E117" s="589"/>
      <c r="F117" s="589"/>
      <c r="G117" s="589"/>
      <c r="H117" s="589"/>
      <c r="I117" s="589"/>
      <c r="J117" s="589"/>
      <c r="K117" s="589"/>
      <c r="L117" s="589"/>
      <c r="M117" s="589"/>
      <c r="N117" s="589"/>
      <c r="O117" s="589"/>
      <c r="P117" s="589"/>
      <c r="Q117" s="589"/>
      <c r="R117" s="589"/>
      <c r="S117" s="589"/>
      <c r="T117" s="589"/>
      <c r="U117" s="589"/>
      <c r="V117" s="590"/>
    </row>
    <row r="118" customFormat="false" ht="12.75" hidden="false" customHeight="false" outlineLevel="0" collapsed="false">
      <c r="D118" s="589"/>
      <c r="E118" s="589"/>
      <c r="F118" s="589"/>
      <c r="G118" s="589"/>
      <c r="H118" s="589"/>
      <c r="I118" s="589"/>
      <c r="J118" s="589"/>
      <c r="K118" s="589"/>
      <c r="L118" s="589"/>
      <c r="M118" s="589"/>
      <c r="N118" s="589"/>
      <c r="O118" s="589"/>
      <c r="P118" s="589"/>
      <c r="Q118" s="589"/>
      <c r="R118" s="589"/>
      <c r="S118" s="589"/>
      <c r="T118" s="589"/>
      <c r="U118" s="589"/>
      <c r="V118" s="590"/>
    </row>
    <row r="119" customFormat="false" ht="12.75" hidden="false" customHeight="false" outlineLevel="0" collapsed="false">
      <c r="D119" s="589"/>
      <c r="E119" s="589"/>
      <c r="F119" s="589"/>
      <c r="G119" s="589"/>
      <c r="H119" s="589"/>
      <c r="I119" s="589"/>
      <c r="J119" s="589"/>
      <c r="K119" s="589"/>
      <c r="L119" s="589"/>
      <c r="M119" s="589"/>
      <c r="N119" s="589"/>
      <c r="O119" s="589"/>
      <c r="P119" s="589"/>
      <c r="Q119" s="589"/>
      <c r="R119" s="589"/>
      <c r="S119" s="589"/>
      <c r="T119" s="589"/>
      <c r="U119" s="589"/>
      <c r="V119" s="590"/>
    </row>
    <row r="120" customFormat="false" ht="12.75" hidden="false" customHeight="false" outlineLevel="0" collapsed="false">
      <c r="D120" s="589"/>
      <c r="E120" s="589"/>
      <c r="F120" s="589"/>
      <c r="G120" s="589"/>
      <c r="H120" s="589"/>
      <c r="I120" s="589"/>
      <c r="J120" s="589"/>
      <c r="K120" s="589"/>
      <c r="L120" s="589"/>
      <c r="M120" s="589"/>
      <c r="N120" s="589"/>
      <c r="O120" s="589"/>
      <c r="P120" s="589"/>
      <c r="Q120" s="589"/>
      <c r="R120" s="589"/>
      <c r="S120" s="589"/>
      <c r="T120" s="589"/>
      <c r="U120" s="589"/>
      <c r="V120" s="590"/>
    </row>
    <row r="121" customFormat="false" ht="12.75" hidden="false" customHeight="false" outlineLevel="0" collapsed="false">
      <c r="D121" s="589"/>
      <c r="E121" s="589"/>
      <c r="F121" s="589"/>
      <c r="G121" s="589"/>
      <c r="H121" s="589"/>
      <c r="I121" s="589"/>
      <c r="J121" s="589"/>
      <c r="K121" s="589"/>
      <c r="L121" s="589"/>
      <c r="M121" s="589"/>
      <c r="N121" s="589"/>
      <c r="O121" s="589"/>
      <c r="P121" s="589"/>
      <c r="Q121" s="589"/>
      <c r="R121" s="589"/>
      <c r="S121" s="589"/>
      <c r="T121" s="589"/>
      <c r="U121" s="589"/>
      <c r="V121" s="590"/>
    </row>
    <row r="122" customFormat="false" ht="12.75" hidden="false" customHeight="false" outlineLevel="0" collapsed="false">
      <c r="D122" s="589"/>
      <c r="E122" s="589"/>
      <c r="F122" s="589"/>
      <c r="G122" s="589"/>
      <c r="H122" s="589"/>
      <c r="I122" s="589"/>
      <c r="J122" s="589"/>
      <c r="K122" s="589"/>
      <c r="L122" s="589"/>
      <c r="M122" s="589"/>
      <c r="N122" s="589"/>
      <c r="O122" s="589"/>
      <c r="P122" s="589"/>
      <c r="Q122" s="589"/>
      <c r="R122" s="589"/>
      <c r="S122" s="589"/>
      <c r="T122" s="589"/>
      <c r="U122" s="589"/>
      <c r="V122" s="590"/>
    </row>
    <row r="123" customFormat="false" ht="12.75" hidden="false" customHeight="false" outlineLevel="0" collapsed="false">
      <c r="D123" s="589"/>
      <c r="E123" s="589"/>
      <c r="F123" s="589"/>
      <c r="G123" s="589"/>
      <c r="H123" s="589"/>
      <c r="I123" s="589"/>
      <c r="J123" s="589"/>
      <c r="K123" s="589"/>
      <c r="L123" s="589"/>
      <c r="M123" s="589"/>
      <c r="N123" s="589"/>
      <c r="O123" s="589"/>
      <c r="P123" s="589"/>
      <c r="Q123" s="589"/>
      <c r="R123" s="589"/>
      <c r="S123" s="589"/>
      <c r="T123" s="589"/>
      <c r="U123" s="589"/>
      <c r="V123" s="590"/>
    </row>
    <row r="124" customFormat="false" ht="12.75" hidden="false" customHeight="false" outlineLevel="0" collapsed="false">
      <c r="D124" s="589"/>
      <c r="E124" s="589"/>
      <c r="F124" s="589"/>
      <c r="G124" s="589"/>
      <c r="H124" s="589"/>
      <c r="I124" s="589"/>
      <c r="J124" s="589"/>
      <c r="K124" s="589"/>
      <c r="L124" s="589"/>
      <c r="M124" s="589"/>
      <c r="N124" s="589"/>
      <c r="O124" s="589"/>
      <c r="P124" s="589"/>
      <c r="Q124" s="589"/>
      <c r="R124" s="589"/>
      <c r="S124" s="589"/>
      <c r="T124" s="589"/>
      <c r="U124" s="589"/>
      <c r="V124" s="590"/>
    </row>
    <row r="125" customFormat="false" ht="12.75" hidden="false" customHeight="false" outlineLevel="0" collapsed="false">
      <c r="D125" s="589"/>
      <c r="E125" s="589"/>
      <c r="F125" s="589"/>
      <c r="G125" s="589"/>
      <c r="H125" s="589"/>
      <c r="I125" s="589"/>
      <c r="J125" s="589"/>
      <c r="K125" s="589"/>
      <c r="L125" s="589"/>
      <c r="M125" s="589"/>
      <c r="N125" s="589"/>
      <c r="O125" s="589"/>
      <c r="P125" s="589"/>
      <c r="Q125" s="589"/>
      <c r="R125" s="589"/>
      <c r="S125" s="589"/>
      <c r="T125" s="589"/>
      <c r="U125" s="589"/>
      <c r="V125" s="590"/>
    </row>
    <row r="126" customFormat="false" ht="12.75" hidden="false" customHeight="false" outlineLevel="0" collapsed="false">
      <c r="D126" s="589"/>
      <c r="E126" s="589"/>
      <c r="F126" s="589"/>
      <c r="G126" s="589"/>
      <c r="H126" s="589"/>
      <c r="I126" s="589"/>
      <c r="J126" s="589"/>
      <c r="K126" s="589"/>
      <c r="L126" s="589"/>
      <c r="M126" s="589"/>
      <c r="N126" s="589"/>
      <c r="O126" s="589"/>
      <c r="P126" s="589"/>
      <c r="Q126" s="589"/>
      <c r="R126" s="589"/>
      <c r="S126" s="589"/>
      <c r="T126" s="589"/>
      <c r="U126" s="589"/>
      <c r="V126" s="590"/>
    </row>
    <row r="127" customFormat="false" ht="12.75" hidden="false" customHeight="false" outlineLevel="0" collapsed="false">
      <c r="D127" s="589"/>
      <c r="E127" s="589"/>
      <c r="F127" s="589"/>
      <c r="G127" s="589"/>
      <c r="H127" s="589"/>
      <c r="I127" s="589"/>
      <c r="J127" s="589"/>
      <c r="K127" s="589"/>
      <c r="L127" s="589"/>
      <c r="M127" s="589"/>
      <c r="N127" s="589"/>
      <c r="O127" s="589"/>
      <c r="P127" s="589"/>
      <c r="Q127" s="589"/>
      <c r="R127" s="589"/>
      <c r="S127" s="589"/>
      <c r="T127" s="589"/>
      <c r="U127" s="589"/>
      <c r="V127" s="590"/>
    </row>
    <row r="128" customFormat="false" ht="12.75" hidden="false" customHeight="false" outlineLevel="0" collapsed="false">
      <c r="D128" s="589"/>
      <c r="E128" s="589"/>
      <c r="F128" s="589"/>
      <c r="G128" s="589"/>
      <c r="H128" s="589"/>
      <c r="I128" s="589"/>
      <c r="J128" s="589"/>
      <c r="K128" s="589"/>
      <c r="L128" s="589"/>
      <c r="M128" s="589"/>
      <c r="N128" s="589"/>
      <c r="O128" s="589"/>
      <c r="P128" s="589"/>
      <c r="Q128" s="589"/>
      <c r="R128" s="589"/>
      <c r="S128" s="589"/>
      <c r="T128" s="589"/>
      <c r="U128" s="589"/>
      <c r="V128" s="590"/>
    </row>
    <row r="129" customFormat="false" ht="12.75" hidden="false" customHeight="false" outlineLevel="0" collapsed="false">
      <c r="D129" s="589"/>
      <c r="E129" s="589"/>
      <c r="F129" s="589"/>
      <c r="G129" s="589"/>
      <c r="H129" s="589"/>
      <c r="I129" s="589"/>
      <c r="J129" s="589"/>
      <c r="K129" s="589"/>
      <c r="L129" s="589"/>
      <c r="M129" s="589"/>
      <c r="N129" s="589"/>
      <c r="O129" s="589"/>
      <c r="P129" s="589"/>
      <c r="Q129" s="589"/>
      <c r="R129" s="589"/>
      <c r="S129" s="589"/>
      <c r="T129" s="589"/>
      <c r="U129" s="589"/>
      <c r="V129" s="590"/>
    </row>
    <row r="130" customFormat="false" ht="12.75" hidden="false" customHeight="false" outlineLevel="0" collapsed="false">
      <c r="D130" s="589"/>
      <c r="E130" s="589"/>
      <c r="F130" s="589"/>
      <c r="G130" s="589"/>
      <c r="H130" s="589"/>
      <c r="I130" s="589"/>
      <c r="J130" s="589"/>
      <c r="K130" s="589"/>
      <c r="L130" s="589"/>
      <c r="M130" s="589"/>
      <c r="N130" s="589"/>
      <c r="O130" s="589"/>
      <c r="P130" s="589"/>
      <c r="Q130" s="589"/>
      <c r="R130" s="589"/>
      <c r="S130" s="589"/>
      <c r="T130" s="589"/>
      <c r="U130" s="589"/>
      <c r="V130" s="590"/>
    </row>
    <row r="131" customFormat="false" ht="12.75" hidden="false" customHeight="false" outlineLevel="0" collapsed="false">
      <c r="D131" s="589"/>
      <c r="E131" s="589"/>
      <c r="F131" s="589"/>
      <c r="G131" s="589"/>
      <c r="H131" s="589"/>
      <c r="I131" s="589"/>
      <c r="J131" s="589"/>
      <c r="K131" s="589"/>
      <c r="L131" s="589"/>
      <c r="M131" s="589"/>
      <c r="N131" s="589"/>
      <c r="O131" s="589"/>
      <c r="P131" s="589"/>
      <c r="Q131" s="589"/>
      <c r="R131" s="589"/>
      <c r="S131" s="589"/>
      <c r="T131" s="589"/>
      <c r="U131" s="589"/>
      <c r="V131" s="590"/>
    </row>
    <row r="132" customFormat="false" ht="12.75" hidden="false" customHeight="false" outlineLevel="0" collapsed="false">
      <c r="D132" s="589"/>
      <c r="E132" s="589"/>
      <c r="F132" s="589"/>
      <c r="G132" s="589"/>
      <c r="H132" s="589"/>
      <c r="I132" s="589"/>
      <c r="J132" s="589"/>
      <c r="K132" s="589"/>
      <c r="L132" s="589"/>
      <c r="M132" s="589"/>
      <c r="N132" s="589"/>
      <c r="O132" s="589"/>
      <c r="P132" s="589"/>
      <c r="Q132" s="589"/>
      <c r="R132" s="589"/>
      <c r="S132" s="589"/>
      <c r="T132" s="589"/>
      <c r="U132" s="589"/>
      <c r="V132" s="590"/>
    </row>
    <row r="133" customFormat="false" ht="12.75" hidden="false" customHeight="false" outlineLevel="0" collapsed="false">
      <c r="D133" s="589"/>
      <c r="E133" s="589"/>
      <c r="F133" s="589"/>
      <c r="G133" s="589"/>
      <c r="H133" s="589"/>
      <c r="I133" s="589"/>
      <c r="J133" s="589"/>
      <c r="K133" s="589"/>
      <c r="L133" s="589"/>
      <c r="M133" s="589"/>
      <c r="N133" s="589"/>
      <c r="O133" s="589"/>
      <c r="P133" s="589"/>
      <c r="Q133" s="589"/>
      <c r="R133" s="589"/>
      <c r="S133" s="589"/>
      <c r="T133" s="589"/>
      <c r="U133" s="589"/>
      <c r="V133" s="590"/>
    </row>
    <row r="134" customFormat="false" ht="12.75" hidden="false" customHeight="false" outlineLevel="0" collapsed="false">
      <c r="D134" s="589"/>
      <c r="E134" s="589"/>
      <c r="F134" s="589"/>
      <c r="G134" s="589"/>
      <c r="H134" s="589"/>
      <c r="I134" s="589"/>
      <c r="J134" s="589"/>
      <c r="K134" s="589"/>
      <c r="L134" s="589"/>
      <c r="M134" s="589"/>
      <c r="N134" s="589"/>
      <c r="O134" s="589"/>
      <c r="P134" s="589"/>
      <c r="Q134" s="589"/>
      <c r="R134" s="589"/>
      <c r="S134" s="589"/>
      <c r="T134" s="589"/>
      <c r="U134" s="589"/>
      <c r="V134" s="590"/>
    </row>
    <row r="135" customFormat="false" ht="12.75" hidden="false" customHeight="false" outlineLevel="0" collapsed="false">
      <c r="D135" s="589"/>
      <c r="E135" s="589"/>
      <c r="F135" s="589"/>
      <c r="G135" s="589"/>
      <c r="H135" s="589"/>
      <c r="I135" s="589"/>
      <c r="J135" s="589"/>
      <c r="K135" s="589"/>
      <c r="L135" s="589"/>
      <c r="M135" s="589"/>
      <c r="N135" s="589"/>
      <c r="O135" s="589"/>
      <c r="P135" s="589"/>
      <c r="Q135" s="589"/>
      <c r="R135" s="589"/>
      <c r="S135" s="589"/>
      <c r="T135" s="589"/>
      <c r="U135" s="589"/>
      <c r="V135" s="590"/>
    </row>
    <row r="136" customFormat="false" ht="12.75" hidden="false" customHeight="false" outlineLevel="0" collapsed="false">
      <c r="D136" s="589"/>
      <c r="E136" s="589"/>
      <c r="F136" s="589"/>
      <c r="G136" s="589"/>
      <c r="H136" s="589"/>
      <c r="I136" s="589"/>
      <c r="J136" s="589"/>
      <c r="K136" s="589"/>
      <c r="L136" s="589"/>
      <c r="M136" s="589"/>
      <c r="N136" s="589"/>
      <c r="O136" s="589"/>
      <c r="P136" s="589"/>
      <c r="Q136" s="589"/>
      <c r="R136" s="589"/>
      <c r="S136" s="589"/>
      <c r="T136" s="589"/>
      <c r="U136" s="589"/>
      <c r="V136" s="590"/>
    </row>
    <row r="137" customFormat="false" ht="12.75" hidden="false" customHeight="false" outlineLevel="0" collapsed="false">
      <c r="D137" s="589"/>
      <c r="E137" s="589"/>
      <c r="F137" s="589"/>
      <c r="G137" s="589"/>
      <c r="H137" s="589"/>
      <c r="I137" s="589"/>
      <c r="J137" s="589"/>
      <c r="K137" s="589"/>
      <c r="L137" s="589"/>
      <c r="M137" s="589"/>
      <c r="N137" s="589"/>
      <c r="O137" s="589"/>
      <c r="P137" s="589"/>
      <c r="Q137" s="589"/>
      <c r="R137" s="589"/>
      <c r="S137" s="589"/>
      <c r="T137" s="589"/>
      <c r="U137" s="589"/>
      <c r="V137" s="590"/>
    </row>
    <row r="138" customFormat="false" ht="12.75" hidden="false" customHeight="false" outlineLevel="0" collapsed="false">
      <c r="D138" s="589"/>
      <c r="E138" s="589"/>
      <c r="F138" s="589"/>
      <c r="G138" s="589"/>
      <c r="H138" s="589"/>
      <c r="I138" s="589"/>
      <c r="J138" s="589"/>
      <c r="K138" s="589"/>
      <c r="L138" s="589"/>
      <c r="M138" s="589"/>
      <c r="N138" s="589"/>
      <c r="O138" s="589"/>
      <c r="P138" s="589"/>
      <c r="Q138" s="589"/>
      <c r="R138" s="589"/>
      <c r="S138" s="589"/>
      <c r="T138" s="589"/>
      <c r="U138" s="589"/>
      <c r="V138" s="590"/>
    </row>
    <row r="139" customFormat="false" ht="12.75" hidden="false" customHeight="false" outlineLevel="0" collapsed="false">
      <c r="D139" s="589"/>
      <c r="E139" s="589"/>
      <c r="F139" s="589"/>
      <c r="G139" s="589"/>
      <c r="H139" s="589"/>
      <c r="I139" s="589"/>
      <c r="J139" s="589"/>
      <c r="K139" s="589"/>
      <c r="L139" s="589"/>
      <c r="M139" s="589"/>
      <c r="N139" s="589"/>
      <c r="O139" s="589"/>
      <c r="P139" s="589"/>
      <c r="Q139" s="589"/>
      <c r="R139" s="589"/>
      <c r="S139" s="589"/>
      <c r="T139" s="589"/>
      <c r="U139" s="589"/>
      <c r="V139" s="590"/>
    </row>
    <row r="140" customFormat="false" ht="12.75" hidden="false" customHeight="false" outlineLevel="0" collapsed="false">
      <c r="D140" s="589"/>
      <c r="E140" s="589"/>
      <c r="F140" s="589"/>
      <c r="G140" s="589"/>
      <c r="H140" s="589"/>
      <c r="I140" s="589"/>
      <c r="J140" s="589"/>
      <c r="K140" s="589"/>
      <c r="L140" s="589"/>
      <c r="M140" s="589"/>
      <c r="N140" s="589"/>
      <c r="O140" s="589"/>
      <c r="P140" s="589"/>
      <c r="Q140" s="589"/>
      <c r="R140" s="589"/>
      <c r="S140" s="589"/>
      <c r="T140" s="589"/>
      <c r="U140" s="589"/>
      <c r="V140" s="590"/>
    </row>
    <row r="141" customFormat="false" ht="12.75" hidden="false" customHeight="false" outlineLevel="0" collapsed="false">
      <c r="D141" s="589"/>
      <c r="E141" s="589"/>
      <c r="F141" s="589"/>
      <c r="G141" s="589"/>
      <c r="H141" s="589"/>
      <c r="I141" s="589"/>
      <c r="J141" s="589"/>
      <c r="K141" s="589"/>
      <c r="L141" s="589"/>
      <c r="M141" s="589"/>
      <c r="N141" s="589"/>
      <c r="O141" s="589"/>
      <c r="P141" s="589"/>
      <c r="Q141" s="589"/>
      <c r="R141" s="589"/>
      <c r="S141" s="589"/>
      <c r="T141" s="589"/>
      <c r="U141" s="589"/>
      <c r="V141" s="590"/>
    </row>
    <row r="142" customFormat="false" ht="12.75" hidden="false" customHeight="false" outlineLevel="0" collapsed="false">
      <c r="D142" s="589"/>
      <c r="E142" s="589"/>
      <c r="F142" s="589"/>
      <c r="G142" s="589"/>
      <c r="H142" s="589"/>
      <c r="I142" s="589"/>
      <c r="J142" s="589"/>
      <c r="K142" s="589"/>
      <c r="L142" s="589"/>
      <c r="M142" s="589"/>
      <c r="N142" s="589"/>
      <c r="O142" s="589"/>
      <c r="P142" s="589"/>
      <c r="Q142" s="589"/>
      <c r="R142" s="589"/>
      <c r="S142" s="589"/>
      <c r="T142" s="589"/>
      <c r="U142" s="589"/>
      <c r="V142" s="590"/>
    </row>
    <row r="143" customFormat="false" ht="12.75" hidden="false" customHeight="false" outlineLevel="0" collapsed="false">
      <c r="D143" s="589"/>
      <c r="E143" s="589"/>
      <c r="F143" s="589"/>
      <c r="G143" s="589"/>
      <c r="H143" s="589"/>
      <c r="I143" s="589"/>
      <c r="J143" s="589"/>
      <c r="K143" s="589"/>
      <c r="L143" s="589"/>
      <c r="M143" s="589"/>
      <c r="N143" s="589"/>
      <c r="O143" s="589"/>
      <c r="P143" s="589"/>
      <c r="Q143" s="589"/>
      <c r="R143" s="589"/>
      <c r="S143" s="589"/>
      <c r="T143" s="589"/>
      <c r="U143" s="589"/>
      <c r="V143" s="590"/>
    </row>
    <row r="144" customFormat="false" ht="12.75" hidden="false" customHeight="false" outlineLevel="0" collapsed="false">
      <c r="D144" s="589"/>
      <c r="E144" s="589"/>
      <c r="F144" s="589"/>
      <c r="G144" s="589"/>
      <c r="H144" s="589"/>
      <c r="I144" s="589"/>
      <c r="J144" s="589"/>
      <c r="K144" s="589"/>
      <c r="L144" s="589"/>
      <c r="M144" s="589"/>
      <c r="N144" s="589"/>
      <c r="O144" s="589"/>
      <c r="P144" s="589"/>
      <c r="Q144" s="589"/>
      <c r="R144" s="589"/>
      <c r="S144" s="589"/>
      <c r="T144" s="589"/>
      <c r="U144" s="589"/>
      <c r="V144" s="590"/>
    </row>
    <row r="145" customFormat="false" ht="12.75" hidden="false" customHeight="false" outlineLevel="0" collapsed="false">
      <c r="D145" s="589"/>
      <c r="E145" s="589"/>
      <c r="F145" s="589"/>
      <c r="G145" s="589"/>
      <c r="H145" s="589"/>
      <c r="I145" s="589"/>
      <c r="J145" s="589"/>
      <c r="K145" s="589"/>
      <c r="L145" s="589"/>
      <c r="M145" s="589"/>
      <c r="N145" s="589"/>
      <c r="O145" s="589"/>
      <c r="P145" s="589"/>
      <c r="Q145" s="589"/>
      <c r="R145" s="589"/>
      <c r="S145" s="589"/>
      <c r="T145" s="589"/>
      <c r="U145" s="589"/>
      <c r="V145" s="590"/>
    </row>
    <row r="146" customFormat="false" ht="12.75" hidden="false" customHeight="false" outlineLevel="0" collapsed="false">
      <c r="D146" s="589"/>
      <c r="E146" s="589"/>
      <c r="F146" s="589"/>
      <c r="G146" s="589"/>
      <c r="H146" s="589"/>
      <c r="I146" s="589"/>
      <c r="J146" s="589"/>
      <c r="K146" s="589"/>
      <c r="L146" s="589"/>
      <c r="M146" s="589"/>
      <c r="N146" s="589"/>
      <c r="O146" s="589"/>
      <c r="P146" s="589"/>
      <c r="Q146" s="589"/>
      <c r="R146" s="589"/>
      <c r="S146" s="589"/>
      <c r="T146" s="589"/>
      <c r="U146" s="589"/>
      <c r="V146" s="590"/>
    </row>
    <row r="147" customFormat="false" ht="12.75" hidden="false" customHeight="false" outlineLevel="0" collapsed="false">
      <c r="D147" s="589"/>
      <c r="E147" s="589"/>
      <c r="F147" s="589"/>
      <c r="G147" s="589"/>
      <c r="H147" s="589"/>
      <c r="I147" s="589"/>
      <c r="J147" s="589"/>
      <c r="K147" s="589"/>
      <c r="L147" s="589"/>
      <c r="M147" s="589"/>
      <c r="N147" s="589"/>
      <c r="O147" s="589"/>
      <c r="P147" s="589"/>
      <c r="Q147" s="589"/>
      <c r="R147" s="589"/>
      <c r="S147" s="589"/>
      <c r="T147" s="589"/>
      <c r="U147" s="589"/>
      <c r="V147" s="590"/>
    </row>
    <row r="148" customFormat="false" ht="12.75" hidden="false" customHeight="false" outlineLevel="0" collapsed="false">
      <c r="D148" s="589"/>
      <c r="E148" s="589"/>
      <c r="F148" s="589"/>
      <c r="G148" s="589"/>
      <c r="H148" s="589"/>
      <c r="I148" s="589"/>
      <c r="J148" s="589"/>
      <c r="K148" s="589"/>
      <c r="L148" s="589"/>
      <c r="M148" s="589"/>
      <c r="N148" s="589"/>
      <c r="O148" s="589"/>
      <c r="P148" s="589"/>
      <c r="Q148" s="589"/>
      <c r="R148" s="589"/>
      <c r="S148" s="589"/>
      <c r="T148" s="589"/>
      <c r="U148" s="589"/>
      <c r="V148" s="590"/>
    </row>
    <row r="149" customFormat="false" ht="12.75" hidden="false" customHeight="false" outlineLevel="0" collapsed="false">
      <c r="D149" s="589"/>
      <c r="E149" s="589"/>
      <c r="F149" s="589"/>
      <c r="G149" s="589"/>
      <c r="H149" s="589"/>
      <c r="I149" s="589"/>
      <c r="J149" s="589"/>
      <c r="K149" s="589"/>
      <c r="L149" s="589"/>
      <c r="M149" s="589"/>
      <c r="N149" s="589"/>
      <c r="O149" s="589"/>
      <c r="P149" s="589"/>
      <c r="Q149" s="589"/>
      <c r="R149" s="589"/>
      <c r="S149" s="589"/>
      <c r="T149" s="589"/>
      <c r="U149" s="589"/>
      <c r="V149" s="590"/>
    </row>
    <row r="150" customFormat="false" ht="12.75" hidden="false" customHeight="false" outlineLevel="0" collapsed="false">
      <c r="D150" s="589"/>
      <c r="E150" s="589"/>
      <c r="F150" s="589"/>
      <c r="G150" s="589"/>
      <c r="H150" s="589"/>
      <c r="I150" s="589"/>
      <c r="J150" s="589"/>
      <c r="K150" s="589"/>
      <c r="L150" s="589"/>
      <c r="M150" s="589"/>
      <c r="N150" s="589"/>
      <c r="O150" s="589"/>
      <c r="P150" s="589"/>
      <c r="Q150" s="589"/>
      <c r="R150" s="589"/>
      <c r="S150" s="589"/>
      <c r="T150" s="589"/>
      <c r="U150" s="589"/>
      <c r="V150" s="590"/>
    </row>
    <row r="151" customFormat="false" ht="12.75" hidden="false" customHeight="false" outlineLevel="0" collapsed="false">
      <c r="D151" s="589"/>
      <c r="E151" s="589"/>
      <c r="F151" s="589"/>
      <c r="G151" s="589"/>
      <c r="H151" s="589"/>
      <c r="I151" s="589"/>
      <c r="J151" s="589"/>
      <c r="K151" s="589"/>
      <c r="L151" s="589"/>
      <c r="M151" s="589"/>
      <c r="N151" s="589"/>
      <c r="O151" s="589"/>
      <c r="P151" s="589"/>
      <c r="Q151" s="589"/>
      <c r="R151" s="589"/>
      <c r="S151" s="589"/>
      <c r="T151" s="589"/>
      <c r="U151" s="589"/>
      <c r="V151" s="590"/>
    </row>
    <row r="152" customFormat="false" ht="12.75" hidden="false" customHeight="false" outlineLevel="0" collapsed="false">
      <c r="D152" s="589"/>
      <c r="E152" s="589"/>
      <c r="F152" s="589"/>
      <c r="G152" s="589"/>
      <c r="H152" s="589"/>
      <c r="I152" s="589"/>
      <c r="J152" s="589"/>
      <c r="K152" s="589"/>
      <c r="L152" s="589"/>
      <c r="M152" s="589"/>
      <c r="N152" s="589"/>
      <c r="O152" s="589"/>
      <c r="P152" s="589"/>
      <c r="Q152" s="589"/>
      <c r="R152" s="589"/>
      <c r="S152" s="589"/>
      <c r="T152" s="589"/>
      <c r="U152" s="589"/>
      <c r="V152" s="590"/>
    </row>
    <row r="153" customFormat="false" ht="12.75" hidden="false" customHeight="false" outlineLevel="0" collapsed="false">
      <c r="D153" s="589"/>
      <c r="E153" s="589"/>
      <c r="F153" s="589"/>
      <c r="G153" s="589"/>
      <c r="H153" s="589"/>
      <c r="I153" s="589"/>
      <c r="J153" s="589"/>
      <c r="K153" s="589"/>
      <c r="L153" s="589"/>
      <c r="M153" s="589"/>
      <c r="N153" s="589"/>
      <c r="O153" s="589"/>
      <c r="P153" s="589"/>
      <c r="Q153" s="589"/>
      <c r="R153" s="589"/>
      <c r="S153" s="589"/>
      <c r="T153" s="589"/>
      <c r="U153" s="589"/>
      <c r="V153" s="590"/>
    </row>
    <row r="154" customFormat="false" ht="12.75" hidden="false" customHeight="false" outlineLevel="0" collapsed="false">
      <c r="D154" s="589"/>
      <c r="E154" s="589"/>
      <c r="F154" s="589"/>
      <c r="G154" s="589"/>
      <c r="H154" s="589"/>
      <c r="I154" s="589"/>
      <c r="J154" s="589"/>
      <c r="K154" s="589"/>
      <c r="L154" s="589"/>
      <c r="M154" s="589"/>
      <c r="N154" s="589"/>
      <c r="O154" s="589"/>
      <c r="P154" s="589"/>
      <c r="Q154" s="589"/>
      <c r="R154" s="589"/>
      <c r="S154" s="589"/>
      <c r="T154" s="589"/>
      <c r="U154" s="589"/>
      <c r="V154" s="590"/>
    </row>
    <row r="155" customFormat="false" ht="12.75" hidden="false" customHeight="false" outlineLevel="0" collapsed="false">
      <c r="D155" s="589"/>
      <c r="E155" s="589"/>
      <c r="F155" s="589"/>
      <c r="G155" s="589"/>
      <c r="H155" s="589"/>
      <c r="I155" s="589"/>
      <c r="J155" s="589"/>
      <c r="K155" s="589"/>
      <c r="L155" s="589"/>
      <c r="M155" s="589"/>
      <c r="N155" s="589"/>
      <c r="O155" s="589"/>
      <c r="P155" s="589"/>
      <c r="Q155" s="589"/>
      <c r="R155" s="589"/>
      <c r="S155" s="589"/>
      <c r="T155" s="589"/>
      <c r="U155" s="589"/>
      <c r="V155" s="590"/>
    </row>
    <row r="156" customFormat="false" ht="12.75" hidden="false" customHeight="false" outlineLevel="0" collapsed="false">
      <c r="D156" s="589"/>
      <c r="E156" s="589"/>
      <c r="F156" s="589"/>
      <c r="G156" s="589"/>
      <c r="H156" s="589"/>
      <c r="I156" s="589"/>
      <c r="J156" s="589"/>
      <c r="K156" s="589"/>
      <c r="L156" s="589"/>
      <c r="M156" s="589"/>
      <c r="N156" s="589"/>
      <c r="O156" s="589"/>
      <c r="P156" s="589"/>
      <c r="Q156" s="589"/>
      <c r="R156" s="589"/>
      <c r="S156" s="589"/>
      <c r="T156" s="589"/>
      <c r="U156" s="589"/>
      <c r="V156" s="590"/>
    </row>
    <row r="157" customFormat="false" ht="12.75" hidden="false" customHeight="false" outlineLevel="0" collapsed="false">
      <c r="D157" s="589"/>
      <c r="E157" s="589"/>
      <c r="F157" s="589"/>
      <c r="G157" s="589"/>
      <c r="H157" s="589"/>
      <c r="I157" s="589"/>
      <c r="J157" s="589"/>
      <c r="K157" s="589"/>
      <c r="L157" s="589"/>
      <c r="M157" s="589"/>
      <c r="N157" s="589"/>
      <c r="O157" s="589"/>
      <c r="P157" s="589"/>
      <c r="Q157" s="589"/>
      <c r="R157" s="589"/>
      <c r="S157" s="589"/>
      <c r="T157" s="589"/>
      <c r="U157" s="589"/>
      <c r="V157" s="590"/>
    </row>
    <row r="158" customFormat="false" ht="12.75" hidden="false" customHeight="false" outlineLevel="0" collapsed="false">
      <c r="D158" s="589"/>
      <c r="E158" s="589"/>
      <c r="F158" s="589"/>
      <c r="G158" s="589"/>
      <c r="H158" s="589"/>
      <c r="I158" s="589"/>
      <c r="J158" s="589"/>
      <c r="K158" s="589"/>
      <c r="L158" s="589"/>
      <c r="M158" s="589"/>
      <c r="N158" s="589"/>
      <c r="O158" s="589"/>
      <c r="P158" s="589"/>
      <c r="Q158" s="589"/>
      <c r="R158" s="589"/>
      <c r="S158" s="589"/>
      <c r="T158" s="589"/>
      <c r="U158" s="589"/>
      <c r="V158" s="590"/>
    </row>
    <row r="159" customFormat="false" ht="12.75" hidden="false" customHeight="false" outlineLevel="0" collapsed="false">
      <c r="D159" s="589"/>
      <c r="E159" s="589"/>
      <c r="F159" s="589"/>
      <c r="G159" s="589"/>
      <c r="H159" s="589"/>
      <c r="I159" s="589"/>
      <c r="J159" s="589"/>
      <c r="K159" s="589"/>
      <c r="L159" s="589"/>
      <c r="M159" s="589"/>
      <c r="N159" s="589"/>
      <c r="O159" s="589"/>
      <c r="P159" s="589"/>
      <c r="Q159" s="589"/>
      <c r="R159" s="589"/>
      <c r="S159" s="589"/>
      <c r="T159" s="589"/>
      <c r="U159" s="589"/>
      <c r="V159" s="590"/>
    </row>
    <row r="160" customFormat="false" ht="12.75" hidden="false" customHeight="false" outlineLevel="0" collapsed="false">
      <c r="D160" s="589"/>
      <c r="E160" s="589"/>
      <c r="F160" s="589"/>
      <c r="G160" s="589"/>
      <c r="H160" s="589"/>
      <c r="I160" s="589"/>
      <c r="J160" s="589"/>
      <c r="K160" s="589"/>
      <c r="L160" s="589"/>
      <c r="M160" s="589"/>
      <c r="N160" s="589"/>
      <c r="O160" s="589"/>
      <c r="P160" s="589"/>
      <c r="Q160" s="589"/>
      <c r="R160" s="589"/>
      <c r="S160" s="589"/>
      <c r="T160" s="589"/>
      <c r="U160" s="589"/>
      <c r="V160" s="590"/>
    </row>
    <row r="161" customFormat="false" ht="12.75" hidden="false" customHeight="false" outlineLevel="0" collapsed="false">
      <c r="D161" s="589"/>
      <c r="E161" s="589"/>
      <c r="F161" s="589"/>
      <c r="G161" s="589"/>
      <c r="H161" s="589"/>
      <c r="I161" s="589"/>
      <c r="J161" s="589"/>
      <c r="K161" s="589"/>
      <c r="L161" s="589"/>
      <c r="M161" s="589"/>
      <c r="N161" s="589"/>
      <c r="O161" s="589"/>
      <c r="P161" s="589"/>
      <c r="Q161" s="589"/>
      <c r="R161" s="589"/>
      <c r="S161" s="589"/>
      <c r="T161" s="589"/>
      <c r="U161" s="589"/>
      <c r="V161" s="590"/>
    </row>
    <row r="162" customFormat="false" ht="12.75" hidden="false" customHeight="false" outlineLevel="0" collapsed="false">
      <c r="D162" s="589"/>
      <c r="E162" s="589"/>
      <c r="F162" s="589"/>
      <c r="G162" s="589"/>
      <c r="H162" s="589"/>
      <c r="I162" s="589"/>
      <c r="J162" s="589"/>
      <c r="K162" s="589"/>
      <c r="L162" s="589"/>
      <c r="M162" s="589"/>
      <c r="N162" s="589"/>
      <c r="O162" s="589"/>
      <c r="P162" s="589"/>
      <c r="Q162" s="589"/>
      <c r="R162" s="589"/>
      <c r="S162" s="589"/>
      <c r="T162" s="589"/>
      <c r="U162" s="589"/>
      <c r="V162" s="590"/>
    </row>
    <row r="163" customFormat="false" ht="12.75" hidden="false" customHeight="false" outlineLevel="0" collapsed="false">
      <c r="D163" s="589"/>
      <c r="E163" s="589"/>
      <c r="F163" s="589"/>
      <c r="G163" s="589"/>
      <c r="H163" s="589"/>
      <c r="I163" s="589"/>
      <c r="J163" s="589"/>
      <c r="K163" s="589"/>
      <c r="L163" s="589"/>
      <c r="M163" s="589"/>
      <c r="N163" s="589"/>
      <c r="O163" s="589"/>
      <c r="P163" s="589"/>
      <c r="Q163" s="589"/>
      <c r="R163" s="589"/>
      <c r="S163" s="589"/>
      <c r="T163" s="589"/>
      <c r="U163" s="589"/>
      <c r="V163" s="590"/>
    </row>
    <row r="164" customFormat="false" ht="12.75" hidden="false" customHeight="false" outlineLevel="0" collapsed="false">
      <c r="D164" s="589"/>
      <c r="E164" s="589"/>
      <c r="F164" s="589"/>
      <c r="G164" s="589"/>
      <c r="H164" s="589"/>
      <c r="I164" s="589"/>
      <c r="J164" s="589"/>
      <c r="K164" s="589"/>
      <c r="L164" s="589"/>
      <c r="M164" s="589"/>
      <c r="N164" s="589"/>
      <c r="O164" s="589"/>
      <c r="P164" s="589"/>
      <c r="Q164" s="589"/>
      <c r="R164" s="589"/>
      <c r="S164" s="589"/>
      <c r="T164" s="589"/>
      <c r="U164" s="589"/>
      <c r="V164" s="590"/>
    </row>
    <row r="165" customFormat="false" ht="12.75" hidden="false" customHeight="false" outlineLevel="0" collapsed="false">
      <c r="D165" s="589"/>
      <c r="E165" s="589"/>
      <c r="F165" s="589"/>
      <c r="G165" s="589"/>
      <c r="H165" s="589"/>
      <c r="I165" s="589"/>
      <c r="J165" s="589"/>
      <c r="K165" s="589"/>
      <c r="L165" s="589"/>
      <c r="M165" s="589"/>
      <c r="N165" s="589"/>
      <c r="O165" s="589"/>
      <c r="P165" s="589"/>
      <c r="Q165" s="589"/>
      <c r="R165" s="589"/>
      <c r="S165" s="589"/>
      <c r="T165" s="589"/>
      <c r="U165" s="589"/>
      <c r="V165" s="590"/>
    </row>
    <row r="166" customFormat="false" ht="12.75" hidden="false" customHeight="false" outlineLevel="0" collapsed="false">
      <c r="D166" s="589"/>
      <c r="E166" s="589"/>
      <c r="F166" s="589"/>
      <c r="G166" s="589"/>
      <c r="H166" s="589"/>
      <c r="I166" s="589"/>
      <c r="J166" s="589"/>
      <c r="K166" s="589"/>
      <c r="L166" s="589"/>
      <c r="M166" s="589"/>
      <c r="N166" s="589"/>
      <c r="O166" s="589"/>
      <c r="P166" s="589"/>
      <c r="Q166" s="589"/>
      <c r="R166" s="589"/>
      <c r="S166" s="589"/>
      <c r="T166" s="589"/>
      <c r="U166" s="589"/>
      <c r="V166" s="590"/>
    </row>
    <row r="167" customFormat="false" ht="12.75" hidden="false" customHeight="false" outlineLevel="0" collapsed="false">
      <c r="D167" s="589"/>
      <c r="E167" s="589"/>
      <c r="F167" s="589"/>
      <c r="G167" s="589"/>
      <c r="H167" s="589"/>
      <c r="I167" s="589"/>
      <c r="J167" s="589"/>
      <c r="K167" s="589"/>
      <c r="L167" s="589"/>
      <c r="M167" s="589"/>
      <c r="N167" s="589"/>
      <c r="O167" s="589"/>
      <c r="P167" s="589"/>
      <c r="Q167" s="589"/>
      <c r="R167" s="589"/>
      <c r="S167" s="589"/>
      <c r="T167" s="589"/>
      <c r="U167" s="589"/>
      <c r="V167" s="590"/>
    </row>
    <row r="168" customFormat="false" ht="12.75" hidden="false" customHeight="false" outlineLevel="0" collapsed="false">
      <c r="D168" s="589"/>
      <c r="E168" s="589"/>
      <c r="F168" s="589"/>
      <c r="G168" s="589"/>
      <c r="H168" s="589"/>
      <c r="I168" s="589"/>
      <c r="J168" s="589"/>
      <c r="K168" s="589"/>
      <c r="L168" s="589"/>
      <c r="M168" s="589"/>
      <c r="N168" s="589"/>
      <c r="O168" s="589"/>
      <c r="P168" s="589"/>
      <c r="Q168" s="589"/>
      <c r="R168" s="589"/>
      <c r="S168" s="589"/>
      <c r="T168" s="589"/>
      <c r="U168" s="589"/>
      <c r="V168" s="590"/>
    </row>
    <row r="169" customFormat="false" ht="12.75" hidden="false" customHeight="false" outlineLevel="0" collapsed="false">
      <c r="D169" s="589"/>
      <c r="E169" s="589"/>
      <c r="F169" s="589"/>
      <c r="G169" s="589"/>
      <c r="H169" s="589"/>
      <c r="I169" s="589"/>
      <c r="J169" s="589"/>
      <c r="K169" s="589"/>
      <c r="L169" s="589"/>
      <c r="M169" s="589"/>
      <c r="N169" s="589"/>
      <c r="O169" s="589"/>
      <c r="P169" s="589"/>
      <c r="Q169" s="589"/>
      <c r="R169" s="589"/>
      <c r="S169" s="589"/>
      <c r="T169" s="589"/>
      <c r="U169" s="589"/>
      <c r="V169" s="590"/>
    </row>
    <row r="170" customFormat="false" ht="12.75" hidden="false" customHeight="false" outlineLevel="0" collapsed="false">
      <c r="D170" s="589"/>
      <c r="E170" s="589"/>
      <c r="F170" s="589"/>
      <c r="G170" s="589"/>
      <c r="H170" s="589"/>
      <c r="I170" s="589"/>
      <c r="J170" s="589"/>
      <c r="K170" s="589"/>
      <c r="L170" s="589"/>
      <c r="M170" s="589"/>
      <c r="N170" s="589"/>
      <c r="O170" s="589"/>
      <c r="P170" s="589"/>
      <c r="Q170" s="589"/>
      <c r="R170" s="589"/>
      <c r="S170" s="589"/>
      <c r="T170" s="589"/>
      <c r="U170" s="589"/>
      <c r="V170" s="590"/>
    </row>
    <row r="171" customFormat="false" ht="12.75" hidden="false" customHeight="false" outlineLevel="0" collapsed="false">
      <c r="D171" s="589"/>
      <c r="E171" s="589"/>
      <c r="F171" s="589"/>
      <c r="G171" s="589"/>
      <c r="H171" s="589"/>
      <c r="I171" s="589"/>
      <c r="J171" s="589"/>
      <c r="K171" s="589"/>
      <c r="L171" s="589"/>
      <c r="M171" s="589"/>
      <c r="N171" s="589"/>
      <c r="O171" s="589"/>
      <c r="P171" s="589"/>
      <c r="Q171" s="589"/>
      <c r="R171" s="589"/>
      <c r="S171" s="589"/>
      <c r="T171" s="589"/>
      <c r="U171" s="589"/>
      <c r="V171" s="590"/>
    </row>
    <row r="172" customFormat="false" ht="12.75" hidden="false" customHeight="false" outlineLevel="0" collapsed="false">
      <c r="D172" s="589"/>
      <c r="E172" s="589"/>
      <c r="F172" s="589"/>
      <c r="G172" s="589"/>
      <c r="H172" s="589"/>
      <c r="I172" s="589"/>
      <c r="J172" s="589"/>
      <c r="K172" s="589"/>
      <c r="L172" s="589"/>
      <c r="M172" s="589"/>
      <c r="N172" s="589"/>
      <c r="O172" s="589"/>
      <c r="P172" s="589"/>
      <c r="Q172" s="589"/>
      <c r="R172" s="589"/>
      <c r="S172" s="589"/>
      <c r="T172" s="589"/>
      <c r="U172" s="589"/>
      <c r="V172" s="590"/>
    </row>
    <row r="173" customFormat="false" ht="12.75" hidden="false" customHeight="false" outlineLevel="0" collapsed="false">
      <c r="D173" s="589"/>
      <c r="E173" s="589"/>
      <c r="F173" s="589"/>
      <c r="G173" s="589"/>
      <c r="H173" s="589"/>
      <c r="I173" s="589"/>
      <c r="J173" s="589"/>
      <c r="K173" s="589"/>
      <c r="L173" s="589"/>
      <c r="M173" s="589"/>
      <c r="N173" s="589"/>
      <c r="O173" s="589"/>
      <c r="P173" s="589"/>
      <c r="Q173" s="589"/>
      <c r="R173" s="589"/>
      <c r="S173" s="589"/>
      <c r="T173" s="589"/>
      <c r="U173" s="589"/>
      <c r="V173" s="590"/>
    </row>
    <row r="174" customFormat="false" ht="12.75" hidden="false" customHeight="false" outlineLevel="0" collapsed="false">
      <c r="D174" s="589"/>
      <c r="E174" s="589"/>
      <c r="F174" s="589"/>
      <c r="G174" s="589"/>
      <c r="H174" s="589"/>
      <c r="I174" s="589"/>
      <c r="J174" s="589"/>
      <c r="K174" s="589"/>
      <c r="L174" s="589"/>
      <c r="M174" s="589"/>
      <c r="N174" s="589"/>
      <c r="O174" s="589"/>
      <c r="P174" s="589"/>
      <c r="Q174" s="589"/>
      <c r="R174" s="589"/>
      <c r="S174" s="589"/>
      <c r="T174" s="589"/>
      <c r="U174" s="589"/>
      <c r="V174" s="590"/>
    </row>
    <row r="175" customFormat="false" ht="12.75" hidden="false" customHeight="false" outlineLevel="0" collapsed="false">
      <c r="D175" s="589"/>
      <c r="E175" s="589"/>
      <c r="F175" s="589"/>
      <c r="G175" s="589"/>
      <c r="H175" s="589"/>
      <c r="I175" s="589"/>
      <c r="J175" s="589"/>
      <c r="K175" s="589"/>
      <c r="L175" s="589"/>
      <c r="M175" s="589"/>
      <c r="N175" s="589"/>
      <c r="O175" s="589"/>
      <c r="P175" s="589"/>
      <c r="Q175" s="589"/>
      <c r="R175" s="589"/>
      <c r="S175" s="589"/>
      <c r="T175" s="589"/>
      <c r="U175" s="589"/>
      <c r="V175" s="590"/>
    </row>
    <row r="176" customFormat="false" ht="12.75" hidden="false" customHeight="false" outlineLevel="0" collapsed="false">
      <c r="D176" s="589"/>
      <c r="E176" s="589"/>
      <c r="F176" s="589"/>
      <c r="G176" s="589"/>
      <c r="H176" s="589"/>
      <c r="I176" s="589"/>
      <c r="J176" s="589"/>
      <c r="K176" s="589"/>
      <c r="L176" s="589"/>
      <c r="M176" s="589"/>
      <c r="N176" s="589"/>
      <c r="O176" s="589"/>
      <c r="P176" s="589"/>
      <c r="Q176" s="589"/>
      <c r="R176" s="589"/>
      <c r="S176" s="589"/>
      <c r="T176" s="589"/>
      <c r="U176" s="589"/>
      <c r="V176" s="590"/>
    </row>
    <row r="177" customFormat="false" ht="12.75" hidden="false" customHeight="false" outlineLevel="0" collapsed="false">
      <c r="D177" s="589"/>
      <c r="E177" s="589"/>
      <c r="F177" s="589"/>
      <c r="G177" s="589"/>
      <c r="H177" s="589"/>
      <c r="I177" s="589"/>
      <c r="J177" s="589"/>
      <c r="K177" s="589"/>
      <c r="L177" s="589"/>
      <c r="M177" s="589"/>
      <c r="N177" s="589"/>
      <c r="O177" s="589"/>
      <c r="P177" s="589"/>
      <c r="Q177" s="589"/>
      <c r="R177" s="589"/>
      <c r="S177" s="589"/>
      <c r="T177" s="589"/>
      <c r="U177" s="589"/>
      <c r="V177" s="590"/>
    </row>
    <row r="178" customFormat="false" ht="12.75" hidden="false" customHeight="false" outlineLevel="0" collapsed="false">
      <c r="D178" s="589"/>
      <c r="E178" s="589"/>
      <c r="F178" s="589"/>
      <c r="G178" s="589"/>
      <c r="H178" s="589"/>
      <c r="I178" s="589"/>
      <c r="J178" s="589"/>
      <c r="K178" s="589"/>
      <c r="L178" s="589"/>
      <c r="M178" s="589"/>
      <c r="N178" s="589"/>
      <c r="O178" s="589"/>
      <c r="P178" s="589"/>
      <c r="Q178" s="589"/>
      <c r="R178" s="589"/>
      <c r="S178" s="589"/>
      <c r="T178" s="589"/>
      <c r="U178" s="589"/>
      <c r="V178" s="590"/>
    </row>
    <row r="179" customFormat="false" ht="12.75" hidden="false" customHeight="false" outlineLevel="0" collapsed="false">
      <c r="D179" s="589"/>
      <c r="E179" s="589"/>
      <c r="F179" s="589"/>
      <c r="G179" s="589"/>
      <c r="H179" s="589"/>
      <c r="I179" s="589"/>
      <c r="J179" s="589"/>
      <c r="K179" s="589"/>
      <c r="L179" s="589"/>
      <c r="M179" s="589"/>
      <c r="N179" s="589"/>
      <c r="O179" s="589"/>
      <c r="P179" s="589"/>
      <c r="Q179" s="589"/>
      <c r="R179" s="589"/>
      <c r="S179" s="589"/>
      <c r="T179" s="589"/>
      <c r="U179" s="589"/>
      <c r="V179" s="590"/>
    </row>
    <row r="180" customFormat="false" ht="12.75" hidden="false" customHeight="false" outlineLevel="0" collapsed="false">
      <c r="D180" s="589"/>
      <c r="E180" s="589"/>
      <c r="F180" s="589"/>
      <c r="G180" s="589"/>
      <c r="H180" s="589"/>
      <c r="I180" s="589"/>
      <c r="J180" s="589"/>
      <c r="K180" s="589"/>
      <c r="L180" s="589"/>
      <c r="M180" s="589"/>
      <c r="N180" s="589"/>
      <c r="O180" s="589"/>
      <c r="P180" s="589"/>
      <c r="Q180" s="589"/>
      <c r="R180" s="589"/>
      <c r="S180" s="589"/>
      <c r="T180" s="589"/>
      <c r="U180" s="589"/>
      <c r="V180" s="590"/>
    </row>
    <row r="181" customFormat="false" ht="12.75" hidden="false" customHeight="false" outlineLevel="0" collapsed="false">
      <c r="D181" s="589"/>
      <c r="E181" s="589"/>
      <c r="F181" s="589"/>
      <c r="G181" s="589"/>
      <c r="H181" s="589"/>
      <c r="I181" s="589"/>
      <c r="J181" s="589"/>
      <c r="K181" s="589"/>
      <c r="L181" s="589"/>
      <c r="M181" s="589"/>
      <c r="N181" s="589"/>
      <c r="O181" s="589"/>
      <c r="P181" s="589"/>
      <c r="Q181" s="589"/>
      <c r="R181" s="589"/>
      <c r="S181" s="589"/>
      <c r="T181" s="589"/>
      <c r="U181" s="589"/>
      <c r="V181" s="590"/>
    </row>
    <row r="182" customFormat="false" ht="12.75" hidden="false" customHeight="false" outlineLevel="0" collapsed="false">
      <c r="D182" s="589"/>
      <c r="E182" s="589"/>
      <c r="F182" s="589"/>
      <c r="G182" s="589"/>
      <c r="H182" s="589"/>
      <c r="I182" s="589"/>
      <c r="J182" s="589"/>
      <c r="K182" s="589"/>
      <c r="L182" s="589"/>
      <c r="M182" s="589"/>
      <c r="N182" s="589"/>
      <c r="O182" s="589"/>
      <c r="P182" s="589"/>
      <c r="Q182" s="589"/>
      <c r="R182" s="589"/>
      <c r="S182" s="589"/>
      <c r="T182" s="589"/>
      <c r="U182" s="589"/>
      <c r="V182" s="590"/>
    </row>
    <row r="183" customFormat="false" ht="12.75" hidden="false" customHeight="false" outlineLevel="0" collapsed="false">
      <c r="D183" s="589"/>
      <c r="E183" s="589"/>
      <c r="F183" s="589"/>
      <c r="G183" s="589"/>
      <c r="H183" s="589"/>
      <c r="I183" s="589"/>
      <c r="J183" s="589"/>
      <c r="K183" s="589"/>
      <c r="L183" s="589"/>
      <c r="M183" s="589"/>
      <c r="N183" s="589"/>
      <c r="O183" s="589"/>
      <c r="P183" s="589"/>
      <c r="Q183" s="589"/>
      <c r="R183" s="589"/>
      <c r="S183" s="589"/>
      <c r="T183" s="589"/>
      <c r="U183" s="589"/>
      <c r="V183" s="590"/>
    </row>
    <row r="184" customFormat="false" ht="12.75" hidden="false" customHeight="false" outlineLevel="0" collapsed="false">
      <c r="D184" s="589"/>
      <c r="E184" s="589"/>
      <c r="F184" s="589"/>
      <c r="G184" s="589"/>
      <c r="H184" s="589"/>
      <c r="I184" s="589"/>
      <c r="J184" s="589"/>
      <c r="K184" s="589"/>
      <c r="L184" s="589"/>
      <c r="M184" s="589"/>
      <c r="N184" s="589"/>
      <c r="O184" s="589"/>
      <c r="P184" s="589"/>
      <c r="Q184" s="589"/>
      <c r="R184" s="589"/>
      <c r="S184" s="589"/>
      <c r="T184" s="589"/>
      <c r="U184" s="589"/>
      <c r="V184" s="590"/>
    </row>
    <row r="185" customFormat="false" ht="12.75" hidden="false" customHeight="false" outlineLevel="0" collapsed="false">
      <c r="D185" s="589"/>
      <c r="E185" s="589"/>
      <c r="F185" s="589"/>
      <c r="G185" s="589"/>
      <c r="H185" s="589"/>
      <c r="I185" s="589"/>
      <c r="J185" s="589"/>
      <c r="K185" s="589"/>
      <c r="L185" s="589"/>
      <c r="M185" s="589"/>
      <c r="N185" s="589"/>
      <c r="O185" s="589"/>
      <c r="P185" s="589"/>
      <c r="Q185" s="589"/>
      <c r="R185" s="589"/>
      <c r="S185" s="589"/>
      <c r="T185" s="589"/>
      <c r="U185" s="589"/>
      <c r="V185" s="590"/>
    </row>
    <row r="186" customFormat="false" ht="12.75" hidden="false" customHeight="false" outlineLevel="0" collapsed="false">
      <c r="D186" s="589"/>
      <c r="E186" s="589"/>
      <c r="F186" s="589"/>
      <c r="G186" s="589"/>
      <c r="H186" s="589"/>
      <c r="I186" s="589"/>
      <c r="J186" s="589"/>
      <c r="K186" s="589"/>
      <c r="L186" s="589"/>
      <c r="M186" s="589"/>
      <c r="N186" s="589"/>
      <c r="O186" s="589"/>
      <c r="P186" s="589"/>
      <c r="Q186" s="589"/>
      <c r="R186" s="589"/>
      <c r="S186" s="589"/>
      <c r="T186" s="589"/>
      <c r="U186" s="589"/>
      <c r="V186" s="590"/>
    </row>
    <row r="187" customFormat="false" ht="12.75" hidden="false" customHeight="false" outlineLevel="0" collapsed="false">
      <c r="D187" s="589"/>
      <c r="E187" s="589"/>
      <c r="F187" s="589"/>
      <c r="G187" s="589"/>
      <c r="H187" s="589"/>
      <c r="I187" s="589"/>
      <c r="J187" s="589"/>
      <c r="K187" s="589"/>
      <c r="L187" s="589"/>
      <c r="M187" s="589"/>
      <c r="N187" s="589"/>
      <c r="O187" s="589"/>
      <c r="P187" s="589"/>
      <c r="Q187" s="589"/>
      <c r="R187" s="589"/>
      <c r="S187" s="589"/>
      <c r="T187" s="589"/>
      <c r="U187" s="589"/>
      <c r="V187" s="590"/>
    </row>
    <row r="188" customFormat="false" ht="12.75" hidden="false" customHeight="false" outlineLevel="0" collapsed="false">
      <c r="D188" s="589"/>
      <c r="E188" s="589"/>
      <c r="F188" s="589"/>
      <c r="G188" s="589"/>
      <c r="H188" s="589"/>
      <c r="I188" s="589"/>
      <c r="J188" s="589"/>
      <c r="K188" s="589"/>
      <c r="L188" s="589"/>
      <c r="M188" s="589"/>
      <c r="N188" s="589"/>
      <c r="O188" s="589"/>
      <c r="P188" s="589"/>
      <c r="Q188" s="589"/>
      <c r="R188" s="589"/>
      <c r="S188" s="589"/>
      <c r="T188" s="589"/>
      <c r="U188" s="589"/>
      <c r="V188" s="590"/>
    </row>
    <row r="189" customFormat="false" ht="12.75" hidden="false" customHeight="false" outlineLevel="0" collapsed="false">
      <c r="D189" s="589"/>
      <c r="E189" s="589"/>
      <c r="F189" s="589"/>
      <c r="G189" s="589"/>
      <c r="H189" s="589"/>
      <c r="I189" s="589"/>
      <c r="J189" s="589"/>
      <c r="K189" s="589"/>
      <c r="L189" s="589"/>
      <c r="M189" s="589"/>
      <c r="N189" s="589"/>
      <c r="O189" s="589"/>
      <c r="P189" s="589"/>
      <c r="Q189" s="589"/>
      <c r="R189" s="589"/>
      <c r="S189" s="589"/>
      <c r="T189" s="589"/>
      <c r="U189" s="589"/>
      <c r="V189" s="590"/>
    </row>
    <row r="190" customFormat="false" ht="12.75" hidden="false" customHeight="false" outlineLevel="0" collapsed="false">
      <c r="D190" s="589"/>
      <c r="E190" s="589"/>
      <c r="F190" s="589"/>
      <c r="G190" s="589"/>
      <c r="H190" s="589"/>
      <c r="I190" s="589"/>
      <c r="J190" s="589"/>
      <c r="K190" s="589"/>
      <c r="L190" s="589"/>
      <c r="M190" s="589"/>
      <c r="N190" s="589"/>
      <c r="O190" s="589"/>
      <c r="P190" s="589"/>
      <c r="Q190" s="589"/>
      <c r="R190" s="589"/>
      <c r="S190" s="589"/>
      <c r="T190" s="589"/>
      <c r="U190" s="589"/>
      <c r="V190" s="590"/>
    </row>
    <row r="191" customFormat="false" ht="12.75" hidden="false" customHeight="false" outlineLevel="0" collapsed="false">
      <c r="D191" s="589"/>
      <c r="E191" s="589"/>
      <c r="F191" s="589"/>
      <c r="G191" s="589"/>
      <c r="H191" s="589"/>
      <c r="I191" s="589"/>
      <c r="J191" s="589"/>
      <c r="K191" s="589"/>
      <c r="L191" s="589"/>
      <c r="M191" s="589"/>
      <c r="N191" s="589"/>
      <c r="O191" s="589"/>
      <c r="P191" s="589"/>
      <c r="Q191" s="589"/>
      <c r="R191" s="589"/>
      <c r="S191" s="589"/>
      <c r="T191" s="589"/>
      <c r="U191" s="589"/>
      <c r="V191" s="590"/>
    </row>
    <row r="192" customFormat="false" ht="12.75" hidden="false" customHeight="false" outlineLevel="0" collapsed="false">
      <c r="D192" s="589"/>
      <c r="E192" s="589"/>
      <c r="F192" s="589"/>
      <c r="G192" s="589"/>
      <c r="H192" s="589"/>
      <c r="I192" s="589"/>
      <c r="J192" s="589"/>
      <c r="K192" s="589"/>
      <c r="L192" s="589"/>
      <c r="M192" s="589"/>
      <c r="N192" s="589"/>
      <c r="O192" s="589"/>
      <c r="P192" s="589"/>
      <c r="Q192" s="589"/>
      <c r="R192" s="589"/>
      <c r="S192" s="589"/>
      <c r="T192" s="589"/>
      <c r="U192" s="589"/>
      <c r="V192" s="590"/>
    </row>
    <row r="193" customFormat="false" ht="12.75" hidden="false" customHeight="false" outlineLevel="0" collapsed="false">
      <c r="D193" s="589"/>
      <c r="E193" s="589"/>
      <c r="F193" s="589"/>
      <c r="G193" s="589"/>
      <c r="H193" s="589"/>
      <c r="I193" s="589"/>
      <c r="J193" s="589"/>
      <c r="K193" s="589"/>
      <c r="L193" s="589"/>
      <c r="M193" s="589"/>
      <c r="N193" s="589"/>
      <c r="O193" s="589"/>
      <c r="P193" s="589"/>
      <c r="Q193" s="589"/>
      <c r="R193" s="589"/>
      <c r="S193" s="589"/>
      <c r="T193" s="589"/>
      <c r="U193" s="589"/>
      <c r="V193" s="590"/>
    </row>
    <row r="194" customFormat="false" ht="12.75" hidden="false" customHeight="false" outlineLevel="0" collapsed="false">
      <c r="D194" s="589"/>
      <c r="E194" s="589"/>
      <c r="F194" s="589"/>
      <c r="G194" s="589"/>
      <c r="H194" s="589"/>
      <c r="I194" s="589"/>
      <c r="J194" s="589"/>
      <c r="K194" s="589"/>
      <c r="L194" s="589"/>
      <c r="M194" s="589"/>
      <c r="N194" s="589"/>
      <c r="O194" s="589"/>
      <c r="P194" s="589"/>
      <c r="Q194" s="589"/>
      <c r="R194" s="589"/>
      <c r="S194" s="589"/>
      <c r="T194" s="589"/>
      <c r="U194" s="589"/>
      <c r="V194" s="590"/>
    </row>
    <row r="195" customFormat="false" ht="12.75" hidden="false" customHeight="false" outlineLevel="0" collapsed="false">
      <c r="D195" s="589"/>
      <c r="E195" s="589"/>
      <c r="F195" s="589"/>
      <c r="G195" s="589"/>
      <c r="H195" s="589"/>
      <c r="I195" s="589"/>
      <c r="J195" s="589"/>
      <c r="K195" s="589"/>
      <c r="L195" s="589"/>
      <c r="M195" s="589"/>
      <c r="N195" s="589"/>
      <c r="O195" s="589"/>
      <c r="P195" s="589"/>
      <c r="Q195" s="589"/>
      <c r="R195" s="589"/>
      <c r="S195" s="589"/>
      <c r="T195" s="589"/>
      <c r="U195" s="589"/>
      <c r="V195" s="590"/>
    </row>
    <row r="196" customFormat="false" ht="12.75" hidden="false" customHeight="false" outlineLevel="0" collapsed="false">
      <c r="D196" s="589"/>
      <c r="E196" s="589"/>
      <c r="F196" s="589"/>
      <c r="G196" s="589"/>
      <c r="H196" s="589"/>
      <c r="I196" s="589"/>
      <c r="J196" s="589"/>
      <c r="K196" s="589"/>
      <c r="L196" s="589"/>
      <c r="M196" s="589"/>
      <c r="N196" s="589"/>
      <c r="O196" s="589"/>
      <c r="P196" s="589"/>
      <c r="Q196" s="589"/>
      <c r="R196" s="589"/>
      <c r="S196" s="589"/>
      <c r="T196" s="589"/>
      <c r="U196" s="589"/>
      <c r="V196" s="590"/>
    </row>
    <row r="197" customFormat="false" ht="12.75" hidden="false" customHeight="false" outlineLevel="0" collapsed="false">
      <c r="D197" s="589"/>
      <c r="E197" s="589"/>
      <c r="F197" s="589"/>
      <c r="G197" s="589"/>
      <c r="H197" s="589"/>
      <c r="I197" s="589"/>
      <c r="J197" s="589"/>
      <c r="K197" s="589"/>
      <c r="L197" s="589"/>
      <c r="M197" s="589"/>
      <c r="N197" s="589"/>
      <c r="O197" s="589"/>
      <c r="P197" s="589"/>
      <c r="Q197" s="589"/>
      <c r="R197" s="589"/>
      <c r="S197" s="589"/>
      <c r="T197" s="589"/>
      <c r="U197" s="589"/>
      <c r="V197" s="590"/>
    </row>
    <row r="198" customFormat="false" ht="12.75" hidden="false" customHeight="false" outlineLevel="0" collapsed="false">
      <c r="D198" s="589"/>
      <c r="E198" s="589"/>
      <c r="F198" s="589"/>
      <c r="G198" s="589"/>
      <c r="H198" s="589"/>
      <c r="I198" s="589"/>
      <c r="J198" s="589"/>
      <c r="K198" s="589"/>
      <c r="L198" s="589"/>
      <c r="M198" s="589"/>
      <c r="N198" s="589"/>
      <c r="O198" s="589"/>
      <c r="P198" s="589"/>
      <c r="Q198" s="589"/>
      <c r="R198" s="589"/>
      <c r="S198" s="589"/>
      <c r="T198" s="589"/>
      <c r="U198" s="589"/>
      <c r="V198" s="590"/>
    </row>
    <row r="199" customFormat="false" ht="12.75" hidden="false" customHeight="false" outlineLevel="0" collapsed="false">
      <c r="D199" s="589"/>
      <c r="E199" s="589"/>
      <c r="F199" s="589"/>
      <c r="G199" s="589"/>
      <c r="H199" s="589"/>
      <c r="I199" s="589"/>
      <c r="J199" s="589"/>
      <c r="K199" s="589"/>
      <c r="L199" s="589"/>
      <c r="M199" s="589"/>
      <c r="N199" s="589"/>
      <c r="O199" s="589"/>
      <c r="P199" s="589"/>
      <c r="Q199" s="589"/>
      <c r="R199" s="589"/>
      <c r="S199" s="589"/>
      <c r="T199" s="589"/>
      <c r="U199" s="589"/>
      <c r="V199" s="590"/>
    </row>
    <row r="200" customFormat="false" ht="12.75" hidden="false" customHeight="false" outlineLevel="0" collapsed="false">
      <c r="D200" s="589"/>
      <c r="E200" s="589"/>
      <c r="F200" s="589"/>
      <c r="G200" s="589"/>
      <c r="H200" s="589"/>
      <c r="I200" s="589"/>
      <c r="J200" s="589"/>
      <c r="K200" s="589"/>
      <c r="L200" s="589"/>
      <c r="M200" s="589"/>
      <c r="N200" s="589"/>
      <c r="O200" s="589"/>
      <c r="P200" s="589"/>
      <c r="Q200" s="589"/>
      <c r="R200" s="589"/>
      <c r="S200" s="589"/>
      <c r="T200" s="589"/>
      <c r="U200" s="589"/>
      <c r="V200" s="590"/>
    </row>
    <row r="201" customFormat="false" ht="12.75" hidden="false" customHeight="false" outlineLevel="0" collapsed="false">
      <c r="D201" s="589"/>
      <c r="E201" s="589"/>
      <c r="F201" s="589"/>
      <c r="G201" s="589"/>
      <c r="H201" s="589"/>
      <c r="I201" s="589"/>
      <c r="J201" s="589"/>
      <c r="K201" s="589"/>
      <c r="L201" s="589"/>
      <c r="M201" s="589"/>
      <c r="N201" s="589"/>
      <c r="O201" s="589"/>
      <c r="P201" s="589"/>
      <c r="Q201" s="589"/>
      <c r="R201" s="589"/>
      <c r="S201" s="589"/>
      <c r="T201" s="589"/>
      <c r="U201" s="589"/>
      <c r="V201" s="590"/>
    </row>
    <row r="202" customFormat="false" ht="12.75" hidden="false" customHeight="false" outlineLevel="0" collapsed="false">
      <c r="D202" s="589"/>
      <c r="E202" s="589"/>
      <c r="F202" s="589"/>
      <c r="G202" s="589"/>
      <c r="H202" s="589"/>
      <c r="I202" s="589"/>
      <c r="J202" s="589"/>
      <c r="K202" s="589"/>
      <c r="L202" s="589"/>
      <c r="M202" s="589"/>
      <c r="N202" s="589"/>
      <c r="O202" s="589"/>
      <c r="P202" s="589"/>
      <c r="Q202" s="589"/>
      <c r="R202" s="589"/>
      <c r="S202" s="589"/>
      <c r="T202" s="589"/>
      <c r="U202" s="589"/>
      <c r="V202" s="590"/>
    </row>
    <row r="203" customFormat="false" ht="12.75" hidden="false" customHeight="false" outlineLevel="0" collapsed="false">
      <c r="D203" s="589"/>
      <c r="E203" s="589"/>
      <c r="F203" s="589"/>
      <c r="G203" s="589"/>
      <c r="H203" s="589"/>
      <c r="I203" s="589"/>
      <c r="J203" s="589"/>
      <c r="K203" s="589"/>
      <c r="L203" s="589"/>
      <c r="M203" s="589"/>
      <c r="N203" s="589"/>
      <c r="O203" s="589"/>
      <c r="P203" s="589"/>
      <c r="Q203" s="589"/>
      <c r="R203" s="589"/>
      <c r="S203" s="589"/>
      <c r="T203" s="589"/>
      <c r="U203" s="589"/>
      <c r="V203" s="590"/>
    </row>
    <row r="204" customFormat="false" ht="12.75" hidden="false" customHeight="false" outlineLevel="0" collapsed="false">
      <c r="D204" s="589"/>
      <c r="E204" s="589"/>
      <c r="F204" s="589"/>
      <c r="G204" s="589"/>
      <c r="H204" s="589"/>
      <c r="I204" s="589"/>
      <c r="J204" s="589"/>
      <c r="K204" s="589"/>
      <c r="L204" s="589"/>
      <c r="M204" s="589"/>
      <c r="N204" s="589"/>
      <c r="O204" s="589"/>
      <c r="P204" s="589"/>
      <c r="Q204" s="589"/>
      <c r="R204" s="589"/>
      <c r="S204" s="589"/>
      <c r="T204" s="589"/>
      <c r="U204" s="589"/>
      <c r="V204" s="590"/>
    </row>
    <row r="205" customFormat="false" ht="12.75" hidden="false" customHeight="false" outlineLevel="0" collapsed="false">
      <c r="D205" s="589"/>
      <c r="E205" s="589"/>
      <c r="F205" s="589"/>
      <c r="G205" s="589"/>
      <c r="H205" s="589"/>
      <c r="I205" s="589"/>
      <c r="J205" s="589"/>
      <c r="K205" s="589"/>
      <c r="L205" s="589"/>
      <c r="M205" s="589"/>
      <c r="N205" s="589"/>
      <c r="O205" s="589"/>
      <c r="P205" s="589"/>
      <c r="Q205" s="589"/>
      <c r="R205" s="589"/>
      <c r="S205" s="589"/>
      <c r="T205" s="589"/>
      <c r="U205" s="589"/>
      <c r="V205" s="590"/>
    </row>
    <row r="206" customFormat="false" ht="12.75" hidden="false" customHeight="false" outlineLevel="0" collapsed="false">
      <c r="D206" s="589"/>
      <c r="E206" s="589"/>
      <c r="F206" s="589"/>
      <c r="G206" s="589"/>
      <c r="H206" s="589"/>
      <c r="I206" s="589"/>
      <c r="J206" s="589"/>
      <c r="K206" s="589"/>
      <c r="L206" s="589"/>
      <c r="M206" s="589"/>
      <c r="N206" s="589"/>
      <c r="O206" s="589"/>
      <c r="P206" s="589"/>
      <c r="Q206" s="589"/>
      <c r="R206" s="589"/>
      <c r="S206" s="589"/>
      <c r="T206" s="589"/>
      <c r="U206" s="589"/>
      <c r="V206" s="590"/>
    </row>
    <row r="207" customFormat="false" ht="12.75" hidden="false" customHeight="false" outlineLevel="0" collapsed="false">
      <c r="D207" s="589"/>
      <c r="E207" s="589"/>
      <c r="F207" s="589"/>
      <c r="G207" s="589"/>
      <c r="H207" s="589"/>
      <c r="I207" s="589"/>
      <c r="J207" s="589"/>
      <c r="K207" s="589"/>
      <c r="L207" s="589"/>
      <c r="M207" s="589"/>
      <c r="N207" s="589"/>
      <c r="O207" s="589"/>
      <c r="P207" s="589"/>
      <c r="Q207" s="589"/>
      <c r="R207" s="589"/>
      <c r="S207" s="589"/>
      <c r="T207" s="589"/>
      <c r="U207" s="589"/>
      <c r="V207" s="590"/>
    </row>
    <row r="208" customFormat="false" ht="12.75" hidden="false" customHeight="false" outlineLevel="0" collapsed="false">
      <c r="D208" s="589"/>
      <c r="E208" s="589"/>
      <c r="F208" s="589"/>
      <c r="G208" s="589"/>
      <c r="H208" s="589"/>
      <c r="I208" s="589"/>
      <c r="J208" s="589"/>
      <c r="K208" s="589"/>
      <c r="L208" s="589"/>
      <c r="M208" s="589"/>
      <c r="N208" s="589"/>
      <c r="O208" s="589"/>
      <c r="P208" s="589"/>
      <c r="Q208" s="589"/>
      <c r="R208" s="589"/>
      <c r="S208" s="589"/>
      <c r="T208" s="589"/>
      <c r="U208" s="589"/>
      <c r="V208" s="590"/>
    </row>
    <row r="209" customFormat="false" ht="12.75" hidden="false" customHeight="false" outlineLevel="0" collapsed="false">
      <c r="D209" s="589"/>
      <c r="E209" s="589"/>
      <c r="F209" s="589"/>
      <c r="G209" s="589"/>
      <c r="H209" s="589"/>
      <c r="I209" s="589"/>
      <c r="J209" s="589"/>
      <c r="K209" s="589"/>
      <c r="L209" s="589"/>
      <c r="M209" s="589"/>
      <c r="N209" s="589"/>
      <c r="O209" s="589"/>
      <c r="P209" s="589"/>
      <c r="Q209" s="589"/>
      <c r="R209" s="589"/>
      <c r="S209" s="589"/>
      <c r="T209" s="589"/>
      <c r="U209" s="589"/>
      <c r="V209" s="590"/>
    </row>
    <row r="210" customFormat="false" ht="12.75" hidden="false" customHeight="false" outlineLevel="0" collapsed="false">
      <c r="D210" s="589"/>
      <c r="E210" s="589"/>
      <c r="F210" s="589"/>
      <c r="G210" s="589"/>
      <c r="H210" s="589"/>
      <c r="I210" s="589"/>
      <c r="J210" s="589"/>
      <c r="K210" s="589"/>
      <c r="L210" s="589"/>
      <c r="M210" s="589"/>
      <c r="N210" s="589"/>
      <c r="O210" s="589"/>
      <c r="P210" s="589"/>
      <c r="Q210" s="589"/>
      <c r="R210" s="589"/>
      <c r="S210" s="589"/>
      <c r="T210" s="589"/>
      <c r="U210" s="589"/>
      <c r="V210" s="590"/>
    </row>
    <row r="211" customFormat="false" ht="12.75" hidden="false" customHeight="false" outlineLevel="0" collapsed="false">
      <c r="D211" s="589"/>
      <c r="E211" s="589"/>
      <c r="F211" s="589"/>
      <c r="G211" s="589"/>
      <c r="H211" s="589"/>
      <c r="I211" s="589"/>
      <c r="J211" s="589"/>
      <c r="K211" s="589"/>
      <c r="L211" s="589"/>
      <c r="M211" s="589"/>
      <c r="N211" s="589"/>
      <c r="O211" s="589"/>
      <c r="P211" s="589"/>
      <c r="Q211" s="589"/>
      <c r="R211" s="589"/>
      <c r="S211" s="589"/>
      <c r="T211" s="589"/>
      <c r="U211" s="589"/>
      <c r="V211" s="590"/>
    </row>
    <row r="212" customFormat="false" ht="12.75" hidden="false" customHeight="false" outlineLevel="0" collapsed="false">
      <c r="D212" s="589"/>
      <c r="E212" s="589"/>
      <c r="F212" s="589"/>
      <c r="G212" s="589"/>
      <c r="H212" s="589"/>
      <c r="I212" s="589"/>
      <c r="J212" s="589"/>
      <c r="K212" s="589"/>
      <c r="L212" s="589"/>
      <c r="M212" s="589"/>
      <c r="N212" s="589"/>
      <c r="O212" s="589"/>
      <c r="P212" s="589"/>
      <c r="Q212" s="589"/>
      <c r="R212" s="589"/>
      <c r="S212" s="589"/>
      <c r="T212" s="589"/>
      <c r="U212" s="589"/>
      <c r="V212" s="590"/>
    </row>
    <row r="213" customFormat="false" ht="12.75" hidden="false" customHeight="false" outlineLevel="0" collapsed="false">
      <c r="D213" s="589"/>
      <c r="E213" s="589"/>
      <c r="F213" s="589"/>
      <c r="G213" s="589"/>
      <c r="H213" s="589"/>
      <c r="I213" s="589"/>
      <c r="J213" s="589"/>
      <c r="K213" s="589"/>
      <c r="L213" s="589"/>
      <c r="M213" s="589"/>
      <c r="N213" s="589"/>
      <c r="O213" s="589"/>
      <c r="P213" s="589"/>
      <c r="Q213" s="589"/>
      <c r="R213" s="589"/>
      <c r="S213" s="589"/>
      <c r="T213" s="589"/>
      <c r="U213" s="589"/>
      <c r="V213" s="590"/>
    </row>
    <row r="214" customFormat="false" ht="12.75" hidden="false" customHeight="false" outlineLevel="0" collapsed="false">
      <c r="D214" s="589"/>
      <c r="E214" s="589"/>
      <c r="F214" s="589"/>
      <c r="G214" s="589"/>
      <c r="H214" s="589"/>
      <c r="I214" s="589"/>
      <c r="J214" s="589"/>
      <c r="K214" s="589"/>
      <c r="L214" s="589"/>
      <c r="M214" s="589"/>
      <c r="N214" s="589"/>
      <c r="O214" s="589"/>
      <c r="P214" s="589"/>
      <c r="Q214" s="589"/>
      <c r="R214" s="589"/>
      <c r="S214" s="589"/>
      <c r="T214" s="589"/>
      <c r="U214" s="589"/>
      <c r="V214" s="590"/>
    </row>
    <row r="215" customFormat="false" ht="12.75" hidden="false" customHeight="false" outlineLevel="0" collapsed="false">
      <c r="D215" s="589"/>
      <c r="E215" s="589"/>
      <c r="F215" s="589"/>
      <c r="G215" s="589"/>
      <c r="H215" s="589"/>
      <c r="I215" s="589"/>
      <c r="J215" s="589"/>
      <c r="K215" s="589"/>
      <c r="L215" s="589"/>
      <c r="M215" s="589"/>
      <c r="N215" s="589"/>
      <c r="O215" s="589"/>
      <c r="P215" s="589"/>
      <c r="Q215" s="589"/>
      <c r="R215" s="589"/>
      <c r="S215" s="589"/>
      <c r="T215" s="589"/>
      <c r="U215" s="589"/>
      <c r="V215" s="590"/>
    </row>
    <row r="216" customFormat="false" ht="12.75" hidden="false" customHeight="false" outlineLevel="0" collapsed="false">
      <c r="D216" s="589"/>
      <c r="E216" s="589"/>
      <c r="F216" s="589"/>
      <c r="G216" s="589"/>
      <c r="H216" s="589"/>
      <c r="I216" s="589"/>
      <c r="J216" s="589"/>
      <c r="K216" s="589"/>
      <c r="L216" s="589"/>
      <c r="M216" s="589"/>
      <c r="N216" s="589"/>
      <c r="O216" s="589"/>
      <c r="P216" s="589"/>
      <c r="Q216" s="589"/>
      <c r="R216" s="589"/>
      <c r="S216" s="589"/>
      <c r="T216" s="589"/>
      <c r="U216" s="589"/>
      <c r="V216" s="590"/>
    </row>
    <row r="217" customFormat="false" ht="12.75" hidden="false" customHeight="false" outlineLevel="0" collapsed="false">
      <c r="D217" s="589"/>
      <c r="E217" s="589"/>
      <c r="F217" s="589"/>
      <c r="G217" s="589"/>
      <c r="H217" s="589"/>
      <c r="I217" s="589"/>
      <c r="J217" s="589"/>
      <c r="K217" s="589"/>
      <c r="L217" s="589"/>
      <c r="M217" s="589"/>
      <c r="N217" s="589"/>
      <c r="O217" s="589"/>
      <c r="P217" s="589"/>
      <c r="Q217" s="589"/>
      <c r="R217" s="589"/>
      <c r="S217" s="589"/>
      <c r="T217" s="589"/>
      <c r="U217" s="589"/>
      <c r="V217" s="590"/>
    </row>
    <row r="218" customFormat="false" ht="12.75" hidden="false" customHeight="false" outlineLevel="0" collapsed="false">
      <c r="D218" s="589"/>
      <c r="E218" s="589"/>
      <c r="F218" s="589"/>
      <c r="G218" s="589"/>
      <c r="H218" s="589"/>
      <c r="I218" s="589"/>
      <c r="J218" s="589"/>
      <c r="K218" s="589"/>
      <c r="L218" s="589"/>
      <c r="M218" s="589"/>
      <c r="N218" s="589"/>
      <c r="O218" s="589"/>
      <c r="P218" s="589"/>
      <c r="Q218" s="589"/>
      <c r="R218" s="589"/>
      <c r="S218" s="589"/>
      <c r="T218" s="589"/>
      <c r="U218" s="589"/>
      <c r="V218" s="590"/>
    </row>
    <row r="219" customFormat="false" ht="12.75" hidden="false" customHeight="false" outlineLevel="0" collapsed="false">
      <c r="D219" s="589"/>
      <c r="E219" s="589"/>
      <c r="F219" s="589"/>
      <c r="G219" s="589"/>
      <c r="H219" s="589"/>
      <c r="I219" s="589"/>
      <c r="J219" s="589"/>
      <c r="K219" s="589"/>
      <c r="L219" s="589"/>
      <c r="M219" s="589"/>
      <c r="N219" s="589"/>
      <c r="O219" s="589"/>
      <c r="P219" s="589"/>
      <c r="Q219" s="589"/>
      <c r="R219" s="589"/>
      <c r="S219" s="589"/>
      <c r="T219" s="589"/>
      <c r="U219" s="589"/>
      <c r="V219" s="590"/>
    </row>
    <row r="220" customFormat="false" ht="12.75" hidden="false" customHeight="false" outlineLevel="0" collapsed="false">
      <c r="D220" s="589"/>
      <c r="E220" s="589"/>
      <c r="F220" s="589"/>
      <c r="G220" s="589"/>
      <c r="H220" s="589"/>
      <c r="I220" s="589"/>
      <c r="J220" s="589"/>
      <c r="K220" s="589"/>
      <c r="L220" s="589"/>
      <c r="M220" s="589"/>
      <c r="N220" s="589"/>
      <c r="O220" s="589"/>
      <c r="P220" s="589"/>
      <c r="Q220" s="589"/>
      <c r="R220" s="589"/>
      <c r="S220" s="589"/>
      <c r="T220" s="589"/>
      <c r="U220" s="589"/>
      <c r="V220" s="590"/>
    </row>
    <row r="221" customFormat="false" ht="12.75" hidden="false" customHeight="false" outlineLevel="0" collapsed="false">
      <c r="D221" s="589"/>
      <c r="E221" s="589"/>
      <c r="F221" s="589"/>
      <c r="G221" s="589"/>
      <c r="H221" s="589"/>
      <c r="I221" s="589"/>
      <c r="J221" s="589"/>
      <c r="K221" s="589"/>
      <c r="L221" s="589"/>
      <c r="M221" s="589"/>
      <c r="N221" s="589"/>
      <c r="O221" s="589"/>
      <c r="P221" s="589"/>
      <c r="Q221" s="589"/>
      <c r="R221" s="589"/>
      <c r="S221" s="589"/>
      <c r="T221" s="589"/>
      <c r="U221" s="589"/>
      <c r="V221" s="590"/>
    </row>
    <row r="222" customFormat="false" ht="12.75" hidden="false" customHeight="false" outlineLevel="0" collapsed="false">
      <c r="D222" s="589"/>
      <c r="E222" s="589"/>
      <c r="F222" s="589"/>
      <c r="G222" s="589"/>
      <c r="H222" s="589"/>
      <c r="I222" s="589"/>
      <c r="J222" s="589"/>
      <c r="K222" s="589"/>
      <c r="L222" s="589"/>
      <c r="M222" s="589"/>
      <c r="N222" s="589"/>
      <c r="O222" s="589"/>
      <c r="P222" s="589"/>
      <c r="Q222" s="589"/>
      <c r="R222" s="589"/>
      <c r="S222" s="589"/>
      <c r="T222" s="589"/>
      <c r="U222" s="589"/>
      <c r="V222" s="590"/>
    </row>
    <row r="223" customFormat="false" ht="12.75" hidden="false" customHeight="false" outlineLevel="0" collapsed="false">
      <c r="D223" s="589"/>
      <c r="E223" s="589"/>
      <c r="F223" s="589"/>
      <c r="G223" s="589"/>
      <c r="H223" s="589"/>
      <c r="I223" s="589"/>
      <c r="J223" s="589"/>
      <c r="K223" s="589"/>
      <c r="L223" s="589"/>
      <c r="M223" s="589"/>
      <c r="N223" s="589"/>
      <c r="O223" s="589"/>
      <c r="P223" s="589"/>
      <c r="Q223" s="589"/>
      <c r="R223" s="589"/>
      <c r="S223" s="589"/>
      <c r="T223" s="589"/>
      <c r="U223" s="589"/>
      <c r="V223" s="590"/>
    </row>
    <row r="224" customFormat="false" ht="12.75" hidden="false" customHeight="false" outlineLevel="0" collapsed="false">
      <c r="D224" s="589"/>
      <c r="E224" s="589"/>
      <c r="F224" s="589"/>
      <c r="G224" s="589"/>
      <c r="H224" s="589"/>
      <c r="I224" s="589"/>
      <c r="J224" s="589"/>
      <c r="K224" s="589"/>
      <c r="L224" s="589"/>
      <c r="M224" s="589"/>
      <c r="N224" s="589"/>
      <c r="O224" s="589"/>
      <c r="P224" s="589"/>
      <c r="Q224" s="589"/>
      <c r="R224" s="589"/>
      <c r="S224" s="589"/>
      <c r="T224" s="589"/>
      <c r="U224" s="589"/>
      <c r="V224" s="590"/>
    </row>
    <row r="225" customFormat="false" ht="12.75" hidden="false" customHeight="false" outlineLevel="0" collapsed="false">
      <c r="D225" s="589"/>
      <c r="E225" s="589"/>
      <c r="F225" s="589"/>
      <c r="G225" s="589"/>
      <c r="H225" s="589"/>
      <c r="I225" s="589"/>
      <c r="J225" s="589"/>
      <c r="K225" s="589"/>
      <c r="L225" s="589"/>
      <c r="M225" s="589"/>
      <c r="N225" s="589"/>
      <c r="O225" s="589"/>
      <c r="P225" s="589"/>
      <c r="Q225" s="589"/>
      <c r="R225" s="589"/>
      <c r="S225" s="589"/>
      <c r="T225" s="589"/>
      <c r="U225" s="589"/>
      <c r="V225" s="590"/>
    </row>
    <row r="226" customFormat="false" ht="12.75" hidden="false" customHeight="false" outlineLevel="0" collapsed="false">
      <c r="D226" s="589"/>
      <c r="E226" s="589"/>
      <c r="F226" s="589"/>
      <c r="G226" s="589"/>
      <c r="H226" s="589"/>
      <c r="I226" s="589"/>
      <c r="J226" s="589"/>
      <c r="K226" s="589"/>
      <c r="L226" s="589"/>
      <c r="M226" s="589"/>
      <c r="N226" s="589"/>
      <c r="O226" s="589"/>
      <c r="P226" s="589"/>
      <c r="Q226" s="589"/>
      <c r="R226" s="589"/>
      <c r="S226" s="589"/>
      <c r="T226" s="589"/>
      <c r="U226" s="589"/>
      <c r="V226" s="590"/>
    </row>
    <row r="227" customFormat="false" ht="12.75" hidden="false" customHeight="false" outlineLevel="0" collapsed="false">
      <c r="D227" s="589"/>
      <c r="E227" s="589"/>
      <c r="F227" s="589"/>
      <c r="G227" s="589"/>
      <c r="H227" s="589"/>
      <c r="I227" s="589"/>
      <c r="J227" s="589"/>
      <c r="K227" s="589"/>
      <c r="L227" s="589"/>
      <c r="M227" s="589"/>
      <c r="N227" s="589"/>
      <c r="O227" s="589"/>
      <c r="P227" s="589"/>
      <c r="Q227" s="589"/>
      <c r="R227" s="589"/>
      <c r="S227" s="589"/>
      <c r="T227" s="589"/>
      <c r="U227" s="589"/>
      <c r="V227" s="590"/>
    </row>
    <row r="228" customFormat="false" ht="12.75" hidden="false" customHeight="false" outlineLevel="0" collapsed="false">
      <c r="D228" s="589"/>
      <c r="E228" s="589"/>
      <c r="F228" s="589"/>
      <c r="G228" s="589"/>
      <c r="H228" s="589"/>
      <c r="I228" s="589"/>
      <c r="J228" s="589"/>
      <c r="K228" s="589"/>
      <c r="L228" s="589"/>
      <c r="M228" s="589"/>
      <c r="N228" s="589"/>
      <c r="O228" s="589"/>
      <c r="P228" s="589"/>
      <c r="Q228" s="589"/>
      <c r="R228" s="589"/>
      <c r="S228" s="589"/>
      <c r="T228" s="589"/>
      <c r="U228" s="589"/>
      <c r="V228" s="590"/>
    </row>
    <row r="229" customFormat="false" ht="12.75" hidden="false" customHeight="false" outlineLevel="0" collapsed="false">
      <c r="D229" s="589"/>
      <c r="E229" s="589"/>
      <c r="F229" s="589"/>
      <c r="G229" s="589"/>
      <c r="H229" s="589"/>
      <c r="I229" s="589"/>
      <c r="J229" s="589"/>
      <c r="K229" s="589"/>
      <c r="L229" s="589"/>
      <c r="M229" s="589"/>
      <c r="N229" s="589"/>
      <c r="O229" s="589"/>
      <c r="P229" s="589"/>
      <c r="Q229" s="589"/>
      <c r="R229" s="589"/>
      <c r="S229" s="589"/>
      <c r="T229" s="589"/>
      <c r="U229" s="589"/>
      <c r="V229" s="590"/>
    </row>
    <row r="230" customFormat="false" ht="12.75" hidden="false" customHeight="false" outlineLevel="0" collapsed="false">
      <c r="D230" s="589"/>
      <c r="E230" s="589"/>
      <c r="F230" s="589"/>
      <c r="G230" s="589"/>
      <c r="H230" s="589"/>
      <c r="I230" s="589"/>
      <c r="J230" s="589"/>
      <c r="K230" s="589"/>
      <c r="L230" s="589"/>
      <c r="M230" s="589"/>
      <c r="N230" s="589"/>
      <c r="O230" s="589"/>
      <c r="P230" s="589"/>
      <c r="Q230" s="589"/>
      <c r="R230" s="589"/>
      <c r="S230" s="589"/>
      <c r="T230" s="589"/>
      <c r="U230" s="589"/>
      <c r="V230" s="590"/>
    </row>
    <row r="231" customFormat="false" ht="12.75" hidden="false" customHeight="false" outlineLevel="0" collapsed="false">
      <c r="D231" s="589"/>
      <c r="E231" s="589"/>
      <c r="F231" s="589"/>
      <c r="G231" s="589"/>
      <c r="H231" s="589"/>
      <c r="I231" s="589"/>
      <c r="J231" s="589"/>
      <c r="K231" s="589"/>
      <c r="L231" s="589"/>
      <c r="M231" s="589"/>
      <c r="N231" s="589"/>
      <c r="O231" s="589"/>
      <c r="P231" s="589"/>
      <c r="Q231" s="589"/>
      <c r="R231" s="589"/>
      <c r="S231" s="589"/>
      <c r="T231" s="589"/>
      <c r="U231" s="589"/>
      <c r="V231" s="590"/>
    </row>
    <row r="232" customFormat="false" ht="12.75" hidden="false" customHeight="false" outlineLevel="0" collapsed="false">
      <c r="D232" s="589"/>
      <c r="E232" s="589"/>
      <c r="F232" s="589"/>
      <c r="G232" s="589"/>
      <c r="H232" s="589"/>
      <c r="I232" s="589"/>
      <c r="J232" s="589"/>
      <c r="K232" s="589"/>
      <c r="L232" s="589"/>
      <c r="M232" s="589"/>
      <c r="N232" s="589"/>
      <c r="O232" s="589"/>
      <c r="P232" s="589"/>
      <c r="Q232" s="589"/>
      <c r="R232" s="589"/>
      <c r="S232" s="589"/>
      <c r="T232" s="589"/>
      <c r="U232" s="589"/>
      <c r="V232" s="590"/>
    </row>
    <row r="233" customFormat="false" ht="12.75" hidden="false" customHeight="false" outlineLevel="0" collapsed="false">
      <c r="D233" s="589"/>
      <c r="E233" s="589"/>
      <c r="F233" s="589"/>
      <c r="G233" s="589"/>
      <c r="H233" s="589"/>
      <c r="I233" s="589"/>
      <c r="J233" s="589"/>
      <c r="K233" s="589"/>
      <c r="L233" s="589"/>
      <c r="M233" s="589"/>
      <c r="N233" s="589"/>
      <c r="O233" s="589"/>
      <c r="P233" s="589"/>
      <c r="Q233" s="589"/>
      <c r="R233" s="589"/>
      <c r="S233" s="589"/>
      <c r="T233" s="589"/>
      <c r="U233" s="589"/>
      <c r="V233" s="590"/>
    </row>
    <row r="234" customFormat="false" ht="12.75" hidden="false" customHeight="false" outlineLevel="0" collapsed="false">
      <c r="D234" s="589"/>
      <c r="E234" s="589"/>
      <c r="F234" s="589"/>
      <c r="G234" s="589"/>
      <c r="H234" s="589"/>
      <c r="I234" s="589"/>
      <c r="J234" s="589"/>
      <c r="K234" s="589"/>
      <c r="L234" s="589"/>
      <c r="M234" s="589"/>
      <c r="N234" s="589"/>
      <c r="O234" s="589"/>
      <c r="P234" s="589"/>
      <c r="Q234" s="589"/>
      <c r="R234" s="589"/>
      <c r="S234" s="589"/>
      <c r="T234" s="589"/>
      <c r="U234" s="589"/>
      <c r="V234" s="590"/>
    </row>
    <row r="235" customFormat="false" ht="12.75" hidden="false" customHeight="false" outlineLevel="0" collapsed="false">
      <c r="D235" s="589"/>
      <c r="E235" s="589"/>
      <c r="F235" s="589"/>
      <c r="G235" s="589"/>
      <c r="H235" s="589"/>
      <c r="I235" s="589"/>
      <c r="J235" s="589"/>
      <c r="K235" s="589"/>
      <c r="L235" s="589"/>
      <c r="M235" s="589"/>
      <c r="N235" s="589"/>
      <c r="O235" s="589"/>
      <c r="P235" s="589"/>
      <c r="Q235" s="589"/>
      <c r="R235" s="589"/>
      <c r="S235" s="589"/>
      <c r="T235" s="589"/>
      <c r="U235" s="589"/>
      <c r="V235" s="590"/>
    </row>
    <row r="236" customFormat="false" ht="12.75" hidden="false" customHeight="false" outlineLevel="0" collapsed="false">
      <c r="D236" s="589"/>
      <c r="E236" s="589"/>
      <c r="F236" s="589"/>
      <c r="G236" s="589"/>
      <c r="H236" s="589"/>
      <c r="I236" s="589"/>
      <c r="J236" s="589"/>
      <c r="K236" s="589"/>
      <c r="L236" s="589"/>
      <c r="M236" s="589"/>
      <c r="N236" s="589"/>
      <c r="O236" s="589"/>
      <c r="P236" s="589"/>
      <c r="Q236" s="589"/>
      <c r="R236" s="589"/>
      <c r="S236" s="589"/>
      <c r="T236" s="589"/>
      <c r="U236" s="589"/>
      <c r="V236" s="590"/>
    </row>
    <row r="237" customFormat="false" ht="12.75" hidden="false" customHeight="false" outlineLevel="0" collapsed="false">
      <c r="D237" s="589"/>
      <c r="E237" s="589"/>
      <c r="F237" s="589"/>
      <c r="G237" s="589"/>
      <c r="H237" s="589"/>
      <c r="I237" s="589"/>
      <c r="J237" s="589"/>
      <c r="K237" s="589"/>
      <c r="L237" s="589"/>
      <c r="M237" s="589"/>
      <c r="N237" s="589"/>
      <c r="O237" s="589"/>
      <c r="P237" s="589"/>
      <c r="Q237" s="589"/>
      <c r="R237" s="589"/>
      <c r="S237" s="589"/>
      <c r="T237" s="589"/>
      <c r="U237" s="589"/>
      <c r="V237" s="590"/>
    </row>
    <row r="238" customFormat="false" ht="12.75" hidden="false" customHeight="false" outlineLevel="0" collapsed="false">
      <c r="D238" s="589"/>
      <c r="E238" s="589"/>
      <c r="F238" s="589"/>
      <c r="G238" s="589"/>
      <c r="H238" s="589"/>
      <c r="I238" s="589"/>
      <c r="J238" s="589"/>
      <c r="K238" s="589"/>
      <c r="L238" s="589"/>
      <c r="M238" s="589"/>
      <c r="N238" s="589"/>
      <c r="O238" s="589"/>
      <c r="P238" s="589"/>
      <c r="Q238" s="589"/>
      <c r="R238" s="589"/>
      <c r="S238" s="589"/>
      <c r="T238" s="589"/>
      <c r="U238" s="589"/>
      <c r="V238" s="590"/>
    </row>
    <row r="239" customFormat="false" ht="12.75" hidden="false" customHeight="false" outlineLevel="0" collapsed="false">
      <c r="D239" s="589"/>
      <c r="E239" s="589"/>
      <c r="F239" s="589"/>
      <c r="G239" s="589"/>
      <c r="H239" s="589"/>
      <c r="I239" s="589"/>
      <c r="J239" s="589"/>
      <c r="K239" s="589"/>
      <c r="L239" s="589"/>
      <c r="M239" s="589"/>
      <c r="N239" s="589"/>
      <c r="O239" s="589"/>
      <c r="P239" s="589"/>
      <c r="Q239" s="589"/>
      <c r="R239" s="589"/>
      <c r="S239" s="589"/>
      <c r="T239" s="589"/>
      <c r="U239" s="589"/>
      <c r="V239" s="590"/>
    </row>
    <row r="240" customFormat="false" ht="12.75" hidden="false" customHeight="false" outlineLevel="0" collapsed="false">
      <c r="D240" s="589"/>
      <c r="E240" s="589"/>
      <c r="F240" s="589"/>
      <c r="G240" s="589"/>
      <c r="H240" s="589"/>
      <c r="I240" s="589"/>
      <c r="J240" s="589"/>
      <c r="K240" s="589"/>
      <c r="L240" s="589"/>
      <c r="M240" s="589"/>
      <c r="N240" s="589"/>
      <c r="O240" s="589"/>
      <c r="P240" s="589"/>
      <c r="Q240" s="589"/>
      <c r="R240" s="589"/>
      <c r="S240" s="589"/>
      <c r="T240" s="589"/>
      <c r="U240" s="589"/>
      <c r="V240" s="590"/>
    </row>
    <row r="241" customFormat="false" ht="12.75" hidden="false" customHeight="false" outlineLevel="0" collapsed="false">
      <c r="D241" s="589"/>
      <c r="E241" s="589"/>
      <c r="F241" s="589"/>
      <c r="G241" s="589"/>
      <c r="H241" s="589"/>
      <c r="I241" s="589"/>
      <c r="J241" s="589"/>
      <c r="K241" s="589"/>
      <c r="L241" s="589"/>
      <c r="M241" s="589"/>
      <c r="N241" s="589"/>
      <c r="O241" s="589"/>
      <c r="P241" s="589"/>
      <c r="Q241" s="589"/>
      <c r="R241" s="589"/>
      <c r="S241" s="589"/>
      <c r="T241" s="589"/>
      <c r="U241" s="589"/>
      <c r="V241" s="590"/>
    </row>
    <row r="242" customFormat="false" ht="12.75" hidden="false" customHeight="false" outlineLevel="0" collapsed="false">
      <c r="D242" s="589"/>
      <c r="E242" s="589"/>
      <c r="F242" s="589"/>
      <c r="G242" s="589"/>
      <c r="H242" s="589"/>
      <c r="I242" s="589"/>
      <c r="J242" s="589"/>
      <c r="K242" s="589"/>
      <c r="L242" s="589"/>
      <c r="M242" s="589"/>
      <c r="N242" s="589"/>
      <c r="O242" s="589"/>
      <c r="P242" s="589"/>
      <c r="Q242" s="589"/>
      <c r="R242" s="589"/>
      <c r="S242" s="589"/>
      <c r="T242" s="589"/>
      <c r="U242" s="589"/>
      <c r="V242" s="590"/>
    </row>
    <row r="243" customFormat="false" ht="12.75" hidden="false" customHeight="false" outlineLevel="0" collapsed="false">
      <c r="D243" s="589"/>
      <c r="E243" s="589"/>
      <c r="F243" s="589"/>
      <c r="G243" s="589"/>
      <c r="H243" s="589"/>
      <c r="I243" s="589"/>
      <c r="J243" s="589"/>
      <c r="K243" s="589"/>
      <c r="L243" s="589"/>
      <c r="M243" s="589"/>
      <c r="N243" s="589"/>
      <c r="O243" s="589"/>
      <c r="P243" s="589"/>
      <c r="Q243" s="589"/>
      <c r="R243" s="589"/>
      <c r="S243" s="589"/>
      <c r="T243" s="589"/>
      <c r="U243" s="589"/>
      <c r="V243" s="590"/>
    </row>
    <row r="244" customFormat="false" ht="12.75" hidden="false" customHeight="false" outlineLevel="0" collapsed="false">
      <c r="D244" s="589"/>
      <c r="E244" s="589"/>
      <c r="F244" s="589"/>
      <c r="G244" s="589"/>
      <c r="H244" s="589"/>
      <c r="I244" s="589"/>
      <c r="J244" s="589"/>
      <c r="K244" s="589"/>
      <c r="L244" s="589"/>
      <c r="M244" s="589"/>
      <c r="N244" s="589"/>
      <c r="O244" s="589"/>
      <c r="P244" s="589"/>
      <c r="Q244" s="589"/>
      <c r="R244" s="589"/>
      <c r="S244" s="589"/>
      <c r="T244" s="589"/>
      <c r="U244" s="589"/>
      <c r="V244" s="590"/>
    </row>
    <row r="245" customFormat="false" ht="12.75" hidden="false" customHeight="false" outlineLevel="0" collapsed="false">
      <c r="D245" s="589"/>
      <c r="E245" s="589"/>
      <c r="F245" s="589"/>
      <c r="G245" s="589"/>
      <c r="H245" s="589"/>
      <c r="I245" s="589"/>
      <c r="J245" s="589"/>
      <c r="K245" s="589"/>
      <c r="L245" s="589"/>
      <c r="M245" s="589"/>
      <c r="N245" s="589"/>
      <c r="O245" s="589"/>
      <c r="P245" s="589"/>
      <c r="Q245" s="589"/>
      <c r="R245" s="589"/>
      <c r="S245" s="589"/>
      <c r="T245" s="589"/>
      <c r="U245" s="589"/>
      <c r="V245" s="590"/>
    </row>
    <row r="246" customFormat="false" ht="12.75" hidden="false" customHeight="false" outlineLevel="0" collapsed="false">
      <c r="D246" s="589"/>
      <c r="E246" s="589"/>
      <c r="F246" s="589"/>
      <c r="G246" s="589"/>
      <c r="H246" s="589"/>
      <c r="I246" s="589"/>
      <c r="J246" s="589"/>
      <c r="K246" s="589"/>
      <c r="L246" s="589"/>
      <c r="M246" s="589"/>
      <c r="N246" s="589"/>
      <c r="O246" s="589"/>
      <c r="P246" s="589"/>
      <c r="Q246" s="589"/>
      <c r="R246" s="589"/>
      <c r="S246" s="589"/>
      <c r="T246" s="589"/>
      <c r="U246" s="589"/>
      <c r="V246" s="590"/>
    </row>
    <row r="247" customFormat="false" ht="12.75" hidden="false" customHeight="false" outlineLevel="0" collapsed="false">
      <c r="D247" s="589"/>
      <c r="E247" s="589"/>
      <c r="F247" s="589"/>
      <c r="G247" s="589"/>
      <c r="H247" s="589"/>
      <c r="I247" s="589"/>
      <c r="J247" s="589"/>
      <c r="K247" s="589"/>
      <c r="L247" s="589"/>
      <c r="M247" s="589"/>
      <c r="N247" s="589"/>
      <c r="O247" s="589"/>
      <c r="P247" s="589"/>
      <c r="Q247" s="589"/>
      <c r="R247" s="589"/>
      <c r="S247" s="589"/>
      <c r="T247" s="589"/>
      <c r="U247" s="589"/>
      <c r="V247" s="590"/>
    </row>
    <row r="248" customFormat="false" ht="12.75" hidden="false" customHeight="false" outlineLevel="0" collapsed="false">
      <c r="D248" s="589"/>
      <c r="E248" s="589"/>
      <c r="F248" s="589"/>
      <c r="G248" s="589"/>
      <c r="H248" s="589"/>
      <c r="I248" s="589"/>
      <c r="J248" s="589"/>
      <c r="K248" s="589"/>
      <c r="L248" s="589"/>
      <c r="M248" s="589"/>
      <c r="N248" s="589"/>
      <c r="O248" s="589"/>
      <c r="P248" s="589"/>
      <c r="Q248" s="589"/>
      <c r="R248" s="589"/>
      <c r="S248" s="589"/>
      <c r="T248" s="589"/>
      <c r="U248" s="589"/>
      <c r="V248" s="590"/>
    </row>
    <row r="249" customFormat="false" ht="12.75" hidden="false" customHeight="false" outlineLevel="0" collapsed="false">
      <c r="D249" s="589"/>
      <c r="E249" s="589"/>
      <c r="F249" s="589"/>
      <c r="G249" s="589"/>
      <c r="H249" s="589"/>
      <c r="I249" s="589"/>
      <c r="J249" s="589"/>
      <c r="K249" s="589"/>
      <c r="L249" s="589"/>
      <c r="M249" s="589"/>
      <c r="N249" s="589"/>
      <c r="O249" s="589"/>
      <c r="P249" s="589"/>
      <c r="Q249" s="589"/>
      <c r="R249" s="589"/>
      <c r="S249" s="589"/>
      <c r="T249" s="589"/>
      <c r="U249" s="589"/>
      <c r="V249" s="590"/>
    </row>
    <row r="250" customFormat="false" ht="12.75" hidden="false" customHeight="false" outlineLevel="0" collapsed="false">
      <c r="D250" s="589"/>
      <c r="E250" s="589"/>
      <c r="F250" s="589"/>
      <c r="G250" s="589"/>
      <c r="H250" s="589"/>
      <c r="I250" s="589"/>
      <c r="J250" s="589"/>
      <c r="K250" s="589"/>
      <c r="L250" s="589"/>
      <c r="M250" s="589"/>
      <c r="N250" s="589"/>
      <c r="O250" s="589"/>
      <c r="P250" s="589"/>
      <c r="Q250" s="589"/>
      <c r="R250" s="589"/>
      <c r="S250" s="589"/>
      <c r="T250" s="589"/>
      <c r="U250" s="589"/>
      <c r="V250" s="590"/>
    </row>
    <row r="251" customFormat="false" ht="12.75" hidden="false" customHeight="false" outlineLevel="0" collapsed="false">
      <c r="D251" s="589"/>
      <c r="E251" s="589"/>
      <c r="F251" s="589"/>
      <c r="G251" s="589"/>
      <c r="H251" s="589"/>
      <c r="I251" s="589"/>
      <c r="J251" s="589"/>
      <c r="K251" s="589"/>
      <c r="L251" s="589"/>
      <c r="M251" s="589"/>
      <c r="N251" s="589"/>
      <c r="O251" s="589"/>
      <c r="P251" s="589"/>
      <c r="Q251" s="589"/>
      <c r="R251" s="589"/>
      <c r="S251" s="589"/>
      <c r="T251" s="589"/>
      <c r="U251" s="589"/>
      <c r="V251" s="590"/>
    </row>
    <row r="252" customFormat="false" ht="12.75" hidden="false" customHeight="false" outlineLevel="0" collapsed="false">
      <c r="D252" s="589"/>
      <c r="E252" s="589"/>
      <c r="F252" s="589"/>
      <c r="G252" s="589"/>
      <c r="H252" s="589"/>
      <c r="I252" s="589"/>
      <c r="J252" s="589"/>
      <c r="K252" s="589"/>
      <c r="L252" s="589"/>
      <c r="M252" s="589"/>
      <c r="N252" s="589"/>
      <c r="O252" s="589"/>
      <c r="P252" s="589"/>
      <c r="Q252" s="589"/>
      <c r="R252" s="589"/>
      <c r="S252" s="589"/>
      <c r="T252" s="589"/>
      <c r="U252" s="589"/>
      <c r="V252" s="590"/>
    </row>
    <row r="253" customFormat="false" ht="12.75" hidden="false" customHeight="false" outlineLevel="0" collapsed="false">
      <c r="D253" s="589"/>
      <c r="E253" s="589"/>
      <c r="F253" s="589"/>
      <c r="G253" s="589"/>
      <c r="H253" s="589"/>
      <c r="I253" s="589"/>
      <c r="J253" s="589"/>
      <c r="K253" s="589"/>
      <c r="L253" s="589"/>
      <c r="M253" s="589"/>
      <c r="N253" s="589"/>
      <c r="O253" s="589"/>
      <c r="P253" s="589"/>
      <c r="Q253" s="589"/>
      <c r="R253" s="589"/>
      <c r="S253" s="589"/>
      <c r="T253" s="589"/>
      <c r="U253" s="589"/>
      <c r="V253" s="590"/>
    </row>
    <row r="254" customFormat="false" ht="12.75" hidden="false" customHeight="false" outlineLevel="0" collapsed="false">
      <c r="D254" s="589"/>
      <c r="E254" s="589"/>
      <c r="F254" s="589"/>
      <c r="G254" s="589"/>
      <c r="H254" s="589"/>
      <c r="I254" s="589"/>
      <c r="J254" s="589"/>
      <c r="K254" s="589"/>
      <c r="L254" s="589"/>
      <c r="M254" s="589"/>
      <c r="N254" s="589"/>
      <c r="O254" s="589"/>
      <c r="P254" s="589"/>
      <c r="Q254" s="589"/>
      <c r="R254" s="589"/>
      <c r="S254" s="589"/>
      <c r="T254" s="589"/>
      <c r="U254" s="589"/>
      <c r="V254" s="590"/>
    </row>
    <row r="255" customFormat="false" ht="12.75" hidden="false" customHeight="false" outlineLevel="0" collapsed="false">
      <c r="D255" s="589"/>
      <c r="E255" s="589"/>
      <c r="F255" s="589"/>
      <c r="G255" s="589"/>
      <c r="H255" s="589"/>
      <c r="I255" s="589"/>
      <c r="J255" s="589"/>
      <c r="K255" s="589"/>
      <c r="L255" s="589"/>
      <c r="M255" s="589"/>
      <c r="N255" s="589"/>
      <c r="O255" s="589"/>
      <c r="P255" s="589"/>
      <c r="Q255" s="589"/>
      <c r="R255" s="589"/>
      <c r="S255" s="589"/>
      <c r="T255" s="589"/>
      <c r="U255" s="589"/>
      <c r="V255" s="590"/>
    </row>
    <row r="256" customFormat="false" ht="12.75" hidden="false" customHeight="false" outlineLevel="0" collapsed="false">
      <c r="D256" s="589"/>
      <c r="E256" s="589"/>
      <c r="F256" s="589"/>
      <c r="G256" s="589"/>
      <c r="H256" s="589"/>
      <c r="I256" s="589"/>
      <c r="J256" s="589"/>
      <c r="K256" s="589"/>
      <c r="L256" s="589"/>
      <c r="M256" s="589"/>
      <c r="N256" s="589"/>
      <c r="O256" s="589"/>
      <c r="P256" s="589"/>
      <c r="Q256" s="589"/>
      <c r="R256" s="589"/>
      <c r="S256" s="589"/>
      <c r="T256" s="589"/>
      <c r="U256" s="589"/>
      <c r="V256" s="590"/>
    </row>
    <row r="257" customFormat="false" ht="12.75" hidden="false" customHeight="false" outlineLevel="0" collapsed="false">
      <c r="D257" s="589"/>
      <c r="E257" s="589"/>
      <c r="F257" s="589"/>
      <c r="G257" s="589"/>
      <c r="H257" s="589"/>
      <c r="I257" s="589"/>
      <c r="J257" s="589"/>
      <c r="K257" s="589"/>
      <c r="L257" s="589"/>
      <c r="M257" s="589"/>
      <c r="N257" s="589"/>
      <c r="O257" s="589"/>
      <c r="P257" s="589"/>
      <c r="Q257" s="589"/>
      <c r="R257" s="589"/>
      <c r="S257" s="589"/>
      <c r="T257" s="589"/>
      <c r="U257" s="589"/>
      <c r="V257" s="590"/>
    </row>
    <row r="258" customFormat="false" ht="12.75" hidden="false" customHeight="false" outlineLevel="0" collapsed="false">
      <c r="D258" s="589"/>
      <c r="E258" s="589"/>
      <c r="F258" s="589"/>
      <c r="G258" s="589"/>
      <c r="H258" s="589"/>
      <c r="I258" s="589"/>
      <c r="J258" s="589"/>
      <c r="K258" s="589"/>
      <c r="L258" s="589"/>
      <c r="M258" s="589"/>
      <c r="N258" s="589"/>
      <c r="O258" s="589"/>
      <c r="P258" s="589"/>
      <c r="Q258" s="589"/>
      <c r="R258" s="589"/>
      <c r="S258" s="589"/>
      <c r="T258" s="589"/>
      <c r="U258" s="589"/>
      <c r="V258" s="590"/>
    </row>
    <row r="259" customFormat="false" ht="12.75" hidden="false" customHeight="false" outlineLevel="0" collapsed="false">
      <c r="D259" s="589"/>
      <c r="E259" s="589"/>
      <c r="F259" s="589"/>
      <c r="G259" s="589"/>
      <c r="H259" s="589"/>
      <c r="I259" s="589"/>
      <c r="J259" s="589"/>
      <c r="K259" s="589"/>
      <c r="L259" s="589"/>
      <c r="M259" s="589"/>
      <c r="N259" s="589"/>
      <c r="O259" s="589"/>
      <c r="P259" s="589"/>
      <c r="Q259" s="589"/>
      <c r="R259" s="589"/>
      <c r="S259" s="589"/>
      <c r="T259" s="589"/>
      <c r="U259" s="589"/>
      <c r="V259" s="590"/>
    </row>
    <row r="260" customFormat="false" ht="12.75" hidden="false" customHeight="false" outlineLevel="0" collapsed="false">
      <c r="D260" s="589"/>
      <c r="E260" s="589"/>
      <c r="F260" s="589"/>
      <c r="G260" s="589"/>
      <c r="H260" s="589"/>
      <c r="I260" s="589"/>
      <c r="J260" s="589"/>
      <c r="K260" s="589"/>
      <c r="L260" s="589"/>
      <c r="M260" s="589"/>
      <c r="N260" s="589"/>
      <c r="O260" s="589"/>
      <c r="P260" s="589"/>
      <c r="Q260" s="589"/>
      <c r="R260" s="589"/>
      <c r="S260" s="589"/>
      <c r="T260" s="589"/>
      <c r="U260" s="589"/>
      <c r="V260" s="590"/>
    </row>
    <row r="261" customFormat="false" ht="12.75" hidden="false" customHeight="false" outlineLevel="0" collapsed="false">
      <c r="D261" s="589"/>
      <c r="E261" s="589"/>
      <c r="F261" s="589"/>
      <c r="G261" s="589"/>
      <c r="H261" s="589"/>
      <c r="I261" s="589"/>
      <c r="J261" s="589"/>
      <c r="K261" s="589"/>
      <c r="L261" s="589"/>
      <c r="M261" s="589"/>
      <c r="N261" s="589"/>
      <c r="O261" s="589"/>
      <c r="P261" s="589"/>
      <c r="Q261" s="589"/>
      <c r="R261" s="589"/>
      <c r="S261" s="589"/>
      <c r="T261" s="589"/>
      <c r="U261" s="589"/>
      <c r="V261" s="590"/>
    </row>
    <row r="262" customFormat="false" ht="12.75" hidden="false" customHeight="false" outlineLevel="0" collapsed="false">
      <c r="D262" s="589"/>
      <c r="E262" s="589"/>
      <c r="F262" s="589"/>
      <c r="G262" s="589"/>
      <c r="H262" s="589"/>
      <c r="I262" s="589"/>
      <c r="J262" s="589"/>
      <c r="K262" s="589"/>
      <c r="L262" s="589"/>
      <c r="M262" s="589"/>
      <c r="N262" s="589"/>
      <c r="O262" s="589"/>
      <c r="P262" s="589"/>
      <c r="Q262" s="589"/>
      <c r="R262" s="589"/>
      <c r="S262" s="589"/>
      <c r="T262" s="589"/>
      <c r="U262" s="589"/>
      <c r="V262" s="590"/>
    </row>
    <row r="263" customFormat="false" ht="12.75" hidden="false" customHeight="false" outlineLevel="0" collapsed="false">
      <c r="D263" s="589"/>
      <c r="E263" s="589"/>
      <c r="F263" s="589"/>
      <c r="G263" s="589"/>
      <c r="H263" s="589"/>
      <c r="I263" s="589"/>
      <c r="J263" s="589"/>
      <c r="K263" s="589"/>
      <c r="L263" s="589"/>
      <c r="M263" s="589"/>
      <c r="N263" s="589"/>
      <c r="O263" s="589"/>
      <c r="P263" s="589"/>
      <c r="Q263" s="589"/>
      <c r="R263" s="589"/>
      <c r="S263" s="589"/>
      <c r="T263" s="589"/>
      <c r="U263" s="589"/>
      <c r="V263" s="590"/>
    </row>
    <row r="264" customFormat="false" ht="12.75" hidden="false" customHeight="false" outlineLevel="0" collapsed="false">
      <c r="D264" s="589"/>
      <c r="E264" s="589"/>
      <c r="F264" s="589"/>
      <c r="G264" s="589"/>
      <c r="H264" s="589"/>
      <c r="I264" s="589"/>
      <c r="J264" s="589"/>
      <c r="K264" s="589"/>
      <c r="L264" s="589"/>
      <c r="M264" s="589"/>
      <c r="N264" s="589"/>
      <c r="O264" s="589"/>
      <c r="P264" s="589"/>
      <c r="Q264" s="589"/>
      <c r="R264" s="589"/>
      <c r="S264" s="589"/>
      <c r="T264" s="589"/>
      <c r="U264" s="589"/>
      <c r="V264" s="590"/>
    </row>
    <row r="265" customFormat="false" ht="12.75" hidden="false" customHeight="false" outlineLevel="0" collapsed="false">
      <c r="D265" s="589"/>
      <c r="E265" s="589"/>
      <c r="F265" s="589"/>
      <c r="G265" s="589"/>
      <c r="H265" s="589"/>
      <c r="I265" s="589"/>
      <c r="J265" s="589"/>
      <c r="K265" s="589"/>
      <c r="L265" s="589"/>
      <c r="M265" s="589"/>
      <c r="N265" s="589"/>
      <c r="O265" s="589"/>
      <c r="P265" s="589"/>
      <c r="Q265" s="589"/>
      <c r="R265" s="589"/>
      <c r="S265" s="589"/>
      <c r="T265" s="589"/>
      <c r="U265" s="589"/>
      <c r="V265" s="590"/>
    </row>
    <row r="266" customFormat="false" ht="12.75" hidden="false" customHeight="false" outlineLevel="0" collapsed="false">
      <c r="D266" s="589"/>
      <c r="E266" s="589"/>
      <c r="F266" s="589"/>
      <c r="G266" s="589"/>
      <c r="H266" s="589"/>
      <c r="I266" s="589"/>
      <c r="J266" s="589"/>
      <c r="K266" s="589"/>
      <c r="L266" s="589"/>
      <c r="M266" s="589"/>
      <c r="N266" s="589"/>
      <c r="O266" s="589"/>
      <c r="P266" s="589"/>
      <c r="Q266" s="589"/>
      <c r="R266" s="589"/>
      <c r="S266" s="589"/>
      <c r="T266" s="589"/>
      <c r="U266" s="589"/>
      <c r="V266" s="590"/>
    </row>
    <row r="267" customFormat="false" ht="12.75" hidden="false" customHeight="false" outlineLevel="0" collapsed="false">
      <c r="D267" s="589"/>
      <c r="E267" s="589"/>
      <c r="F267" s="589"/>
      <c r="G267" s="589"/>
      <c r="H267" s="589"/>
      <c r="I267" s="589"/>
      <c r="J267" s="589"/>
      <c r="K267" s="589"/>
      <c r="L267" s="589"/>
      <c r="M267" s="589"/>
      <c r="N267" s="589"/>
      <c r="O267" s="589"/>
      <c r="P267" s="589"/>
      <c r="Q267" s="589"/>
      <c r="R267" s="589"/>
      <c r="S267" s="589"/>
      <c r="T267" s="589"/>
      <c r="U267" s="589"/>
      <c r="V267" s="590"/>
    </row>
    <row r="268" customFormat="false" ht="12.75" hidden="false" customHeight="false" outlineLevel="0" collapsed="false">
      <c r="D268" s="589"/>
      <c r="E268" s="589"/>
      <c r="F268" s="589"/>
      <c r="G268" s="589"/>
      <c r="H268" s="589"/>
      <c r="I268" s="589"/>
      <c r="J268" s="589"/>
      <c r="K268" s="589"/>
      <c r="L268" s="589"/>
      <c r="M268" s="589"/>
      <c r="N268" s="589"/>
      <c r="O268" s="589"/>
      <c r="P268" s="589"/>
      <c r="Q268" s="589"/>
      <c r="R268" s="589"/>
      <c r="S268" s="589"/>
      <c r="T268" s="589"/>
      <c r="U268" s="589"/>
      <c r="V268" s="590"/>
    </row>
    <row r="269" customFormat="false" ht="12.75" hidden="false" customHeight="false" outlineLevel="0" collapsed="false">
      <c r="D269" s="589"/>
      <c r="E269" s="589"/>
      <c r="F269" s="589"/>
      <c r="G269" s="589"/>
      <c r="H269" s="589"/>
      <c r="I269" s="589"/>
      <c r="J269" s="589"/>
      <c r="K269" s="589"/>
      <c r="L269" s="589"/>
      <c r="M269" s="589"/>
      <c r="N269" s="589"/>
      <c r="O269" s="589"/>
      <c r="P269" s="589"/>
      <c r="Q269" s="589"/>
      <c r="R269" s="589"/>
      <c r="S269" s="589"/>
      <c r="T269" s="589"/>
      <c r="U269" s="589"/>
      <c r="V269" s="590"/>
    </row>
    <row r="270" customFormat="false" ht="12.75" hidden="false" customHeight="false" outlineLevel="0" collapsed="false">
      <c r="D270" s="589"/>
      <c r="E270" s="589"/>
      <c r="F270" s="589"/>
      <c r="G270" s="589"/>
      <c r="H270" s="589"/>
      <c r="I270" s="589"/>
      <c r="J270" s="589"/>
      <c r="K270" s="589"/>
      <c r="L270" s="589"/>
      <c r="M270" s="589"/>
      <c r="N270" s="589"/>
      <c r="O270" s="589"/>
      <c r="P270" s="589"/>
      <c r="Q270" s="589"/>
      <c r="R270" s="589"/>
      <c r="S270" s="589"/>
      <c r="T270" s="589"/>
      <c r="U270" s="589"/>
      <c r="V270" s="590"/>
    </row>
    <row r="271" customFormat="false" ht="12.75" hidden="false" customHeight="false" outlineLevel="0" collapsed="false">
      <c r="D271" s="589"/>
      <c r="E271" s="589"/>
      <c r="F271" s="589"/>
      <c r="G271" s="589"/>
      <c r="H271" s="589"/>
      <c r="I271" s="589"/>
      <c r="J271" s="589"/>
      <c r="K271" s="589"/>
      <c r="L271" s="589"/>
      <c r="M271" s="589"/>
      <c r="N271" s="589"/>
      <c r="O271" s="589"/>
      <c r="P271" s="589"/>
      <c r="Q271" s="589"/>
      <c r="R271" s="589"/>
      <c r="S271" s="589"/>
      <c r="T271" s="589"/>
      <c r="U271" s="589"/>
      <c r="V271" s="590"/>
    </row>
    <row r="272" customFormat="false" ht="12.75" hidden="false" customHeight="false" outlineLevel="0" collapsed="false">
      <c r="D272" s="589"/>
      <c r="E272" s="589"/>
      <c r="F272" s="589"/>
      <c r="G272" s="589"/>
      <c r="H272" s="589"/>
      <c r="I272" s="589"/>
      <c r="J272" s="589"/>
      <c r="K272" s="589"/>
      <c r="L272" s="589"/>
      <c r="M272" s="589"/>
      <c r="N272" s="589"/>
      <c r="O272" s="589"/>
      <c r="P272" s="589"/>
      <c r="Q272" s="589"/>
      <c r="R272" s="589"/>
      <c r="S272" s="589"/>
      <c r="T272" s="589"/>
      <c r="U272" s="589"/>
      <c r="V272" s="590"/>
    </row>
    <row r="273" customFormat="false" ht="12.75" hidden="false" customHeight="false" outlineLevel="0" collapsed="false">
      <c r="D273" s="589"/>
      <c r="E273" s="589"/>
      <c r="F273" s="589"/>
      <c r="G273" s="589"/>
      <c r="H273" s="589"/>
      <c r="I273" s="589"/>
      <c r="J273" s="589"/>
      <c r="K273" s="589"/>
      <c r="L273" s="589"/>
      <c r="M273" s="589"/>
      <c r="N273" s="589"/>
      <c r="O273" s="589"/>
      <c r="P273" s="589"/>
      <c r="Q273" s="589"/>
      <c r="R273" s="589"/>
      <c r="S273" s="589"/>
      <c r="T273" s="589"/>
      <c r="U273" s="589"/>
      <c r="V273" s="590"/>
    </row>
    <row r="274" customFormat="false" ht="12.75" hidden="false" customHeight="false" outlineLevel="0" collapsed="false">
      <c r="D274" s="589"/>
      <c r="E274" s="589"/>
      <c r="F274" s="589"/>
      <c r="G274" s="589"/>
      <c r="H274" s="589"/>
      <c r="I274" s="589"/>
      <c r="J274" s="589"/>
      <c r="K274" s="589"/>
      <c r="L274" s="589"/>
      <c r="M274" s="589"/>
      <c r="N274" s="589"/>
      <c r="O274" s="589"/>
      <c r="P274" s="589"/>
      <c r="Q274" s="589"/>
      <c r="R274" s="589"/>
      <c r="S274" s="589"/>
      <c r="T274" s="589"/>
      <c r="U274" s="589"/>
      <c r="V274" s="590"/>
    </row>
    <row r="275" customFormat="false" ht="12.75" hidden="false" customHeight="false" outlineLevel="0" collapsed="false">
      <c r="D275" s="589"/>
      <c r="E275" s="589"/>
      <c r="F275" s="589"/>
      <c r="G275" s="589"/>
      <c r="H275" s="589"/>
      <c r="I275" s="589"/>
      <c r="J275" s="589"/>
      <c r="K275" s="589"/>
      <c r="L275" s="589"/>
      <c r="M275" s="589"/>
      <c r="N275" s="589"/>
      <c r="O275" s="589"/>
      <c r="P275" s="589"/>
      <c r="Q275" s="589"/>
      <c r="R275" s="589"/>
      <c r="S275" s="589"/>
      <c r="T275" s="589"/>
      <c r="U275" s="589"/>
      <c r="V275" s="590"/>
    </row>
    <row r="276" customFormat="false" ht="12.75" hidden="false" customHeight="false" outlineLevel="0" collapsed="false">
      <c r="D276" s="589"/>
      <c r="E276" s="589"/>
      <c r="F276" s="589"/>
      <c r="G276" s="589"/>
      <c r="H276" s="589"/>
      <c r="I276" s="589"/>
      <c r="J276" s="589"/>
      <c r="K276" s="589"/>
      <c r="L276" s="589"/>
      <c r="M276" s="589"/>
      <c r="N276" s="589"/>
      <c r="O276" s="589"/>
      <c r="P276" s="589"/>
      <c r="Q276" s="589"/>
      <c r="R276" s="589"/>
      <c r="S276" s="589"/>
      <c r="T276" s="589"/>
      <c r="U276" s="589"/>
      <c r="V276" s="590"/>
    </row>
    <row r="277" customFormat="false" ht="12.75" hidden="false" customHeight="false" outlineLevel="0" collapsed="false">
      <c r="D277" s="589"/>
      <c r="E277" s="589"/>
      <c r="F277" s="589"/>
      <c r="G277" s="589"/>
      <c r="H277" s="589"/>
      <c r="I277" s="589"/>
      <c r="J277" s="589"/>
      <c r="K277" s="589"/>
      <c r="L277" s="589"/>
      <c r="M277" s="589"/>
      <c r="N277" s="589"/>
      <c r="O277" s="589"/>
      <c r="P277" s="589"/>
      <c r="Q277" s="589"/>
      <c r="R277" s="589"/>
      <c r="S277" s="589"/>
      <c r="T277" s="589"/>
      <c r="U277" s="589"/>
      <c r="V277" s="590"/>
    </row>
    <row r="278" customFormat="false" ht="12.75" hidden="false" customHeight="false" outlineLevel="0" collapsed="false">
      <c r="D278" s="589"/>
      <c r="E278" s="589"/>
      <c r="F278" s="589"/>
      <c r="G278" s="589"/>
      <c r="H278" s="589"/>
      <c r="I278" s="589"/>
      <c r="J278" s="589"/>
      <c r="K278" s="589"/>
      <c r="L278" s="589"/>
      <c r="M278" s="589"/>
      <c r="N278" s="589"/>
      <c r="O278" s="589"/>
      <c r="P278" s="589"/>
      <c r="Q278" s="589"/>
      <c r="R278" s="589"/>
      <c r="S278" s="589"/>
      <c r="T278" s="589"/>
      <c r="U278" s="589"/>
      <c r="V278" s="590"/>
    </row>
    <row r="279" customFormat="false" ht="12.75" hidden="false" customHeight="false" outlineLevel="0" collapsed="false">
      <c r="D279" s="589"/>
      <c r="E279" s="589"/>
      <c r="F279" s="589"/>
      <c r="G279" s="589"/>
      <c r="H279" s="589"/>
      <c r="I279" s="589"/>
      <c r="J279" s="589"/>
      <c r="K279" s="589"/>
      <c r="L279" s="589"/>
      <c r="M279" s="589"/>
      <c r="N279" s="589"/>
      <c r="O279" s="589"/>
      <c r="P279" s="589"/>
      <c r="Q279" s="589"/>
      <c r="R279" s="589"/>
      <c r="S279" s="589"/>
      <c r="T279" s="589"/>
      <c r="U279" s="589"/>
      <c r="V279" s="590"/>
    </row>
    <row r="280" customFormat="false" ht="12.75" hidden="false" customHeight="false" outlineLevel="0" collapsed="false">
      <c r="D280" s="589"/>
      <c r="E280" s="589"/>
      <c r="F280" s="589"/>
      <c r="G280" s="589"/>
      <c r="H280" s="589"/>
      <c r="I280" s="589"/>
      <c r="J280" s="589"/>
      <c r="K280" s="589"/>
      <c r="L280" s="589"/>
      <c r="M280" s="589"/>
      <c r="N280" s="589"/>
      <c r="O280" s="589"/>
      <c r="P280" s="589"/>
      <c r="Q280" s="589"/>
      <c r="R280" s="589"/>
      <c r="S280" s="589"/>
      <c r="T280" s="589"/>
      <c r="U280" s="589"/>
      <c r="V280" s="590"/>
    </row>
    <row r="281" customFormat="false" ht="12.75" hidden="false" customHeight="false" outlineLevel="0" collapsed="false">
      <c r="D281" s="589"/>
      <c r="E281" s="589"/>
      <c r="F281" s="589"/>
      <c r="G281" s="589"/>
      <c r="H281" s="589"/>
      <c r="I281" s="589"/>
      <c r="J281" s="589"/>
      <c r="K281" s="589"/>
      <c r="L281" s="589"/>
      <c r="M281" s="589"/>
      <c r="N281" s="589"/>
      <c r="O281" s="589"/>
      <c r="P281" s="589"/>
      <c r="Q281" s="589"/>
      <c r="R281" s="589"/>
      <c r="S281" s="589"/>
      <c r="T281" s="589"/>
      <c r="U281" s="589"/>
      <c r="V281" s="590"/>
    </row>
    <row r="282" customFormat="false" ht="12.75" hidden="false" customHeight="false" outlineLevel="0" collapsed="false">
      <c r="D282" s="589"/>
      <c r="E282" s="589"/>
      <c r="F282" s="589"/>
      <c r="G282" s="589"/>
      <c r="H282" s="589"/>
      <c r="I282" s="589"/>
      <c r="J282" s="589"/>
      <c r="K282" s="589"/>
      <c r="L282" s="589"/>
      <c r="M282" s="589"/>
      <c r="N282" s="589"/>
      <c r="O282" s="589"/>
      <c r="P282" s="589"/>
      <c r="Q282" s="589"/>
      <c r="R282" s="589"/>
      <c r="S282" s="589"/>
      <c r="T282" s="589"/>
      <c r="U282" s="589"/>
      <c r="V282" s="590"/>
    </row>
    <row r="283" customFormat="false" ht="12.75" hidden="false" customHeight="false" outlineLevel="0" collapsed="false">
      <c r="D283" s="589"/>
      <c r="E283" s="589"/>
      <c r="F283" s="589"/>
      <c r="G283" s="589"/>
      <c r="H283" s="589"/>
      <c r="I283" s="589"/>
      <c r="J283" s="589"/>
      <c r="K283" s="589"/>
      <c r="L283" s="589"/>
      <c r="M283" s="589"/>
      <c r="N283" s="589"/>
      <c r="O283" s="589"/>
      <c r="P283" s="589"/>
      <c r="Q283" s="589"/>
      <c r="R283" s="589"/>
      <c r="S283" s="589"/>
      <c r="T283" s="589"/>
      <c r="U283" s="589"/>
      <c r="V283" s="590"/>
    </row>
    <row r="284" customFormat="false" ht="12.75" hidden="false" customHeight="false" outlineLevel="0" collapsed="false">
      <c r="D284" s="589"/>
      <c r="E284" s="589"/>
      <c r="F284" s="589"/>
      <c r="G284" s="589"/>
      <c r="H284" s="589"/>
      <c r="I284" s="589"/>
      <c r="J284" s="589"/>
      <c r="K284" s="589"/>
      <c r="L284" s="589"/>
      <c r="M284" s="589"/>
      <c r="N284" s="589"/>
      <c r="O284" s="589"/>
      <c r="P284" s="589"/>
      <c r="Q284" s="589"/>
      <c r="R284" s="589"/>
      <c r="S284" s="589"/>
      <c r="T284" s="589"/>
      <c r="U284" s="589"/>
      <c r="V284" s="590"/>
    </row>
    <row r="285" customFormat="false" ht="12.75" hidden="false" customHeight="false" outlineLevel="0" collapsed="false">
      <c r="D285" s="589"/>
      <c r="E285" s="589"/>
      <c r="F285" s="589"/>
      <c r="G285" s="589"/>
      <c r="H285" s="589"/>
      <c r="I285" s="589"/>
      <c r="J285" s="589"/>
      <c r="K285" s="589"/>
      <c r="L285" s="589"/>
      <c r="M285" s="589"/>
      <c r="N285" s="589"/>
      <c r="O285" s="589"/>
      <c r="P285" s="589"/>
      <c r="Q285" s="589"/>
      <c r="R285" s="589"/>
      <c r="S285" s="589"/>
      <c r="T285" s="589"/>
      <c r="U285" s="589"/>
      <c r="V285" s="590"/>
    </row>
    <row r="286" customFormat="false" ht="12.75" hidden="false" customHeight="false" outlineLevel="0" collapsed="false">
      <c r="D286" s="589"/>
      <c r="E286" s="589"/>
      <c r="F286" s="589"/>
      <c r="G286" s="589"/>
      <c r="H286" s="589"/>
      <c r="I286" s="589"/>
      <c r="J286" s="589"/>
      <c r="K286" s="589"/>
      <c r="L286" s="589"/>
      <c r="M286" s="589"/>
      <c r="N286" s="589"/>
      <c r="O286" s="589"/>
      <c r="P286" s="589"/>
      <c r="Q286" s="589"/>
      <c r="R286" s="589"/>
      <c r="S286" s="589"/>
      <c r="T286" s="589"/>
      <c r="U286" s="589"/>
      <c r="V286" s="590"/>
    </row>
    <row r="287" customFormat="false" ht="12.75" hidden="false" customHeight="false" outlineLevel="0" collapsed="false">
      <c r="D287" s="589"/>
      <c r="E287" s="589"/>
      <c r="F287" s="589"/>
      <c r="G287" s="589"/>
      <c r="H287" s="589"/>
      <c r="I287" s="589"/>
      <c r="J287" s="589"/>
      <c r="K287" s="589"/>
      <c r="L287" s="589"/>
      <c r="M287" s="589"/>
      <c r="N287" s="589"/>
      <c r="O287" s="589"/>
      <c r="P287" s="589"/>
      <c r="Q287" s="589"/>
      <c r="R287" s="589"/>
      <c r="S287" s="589"/>
      <c r="T287" s="589"/>
      <c r="U287" s="589"/>
      <c r="V287" s="590"/>
    </row>
    <row r="288" customFormat="false" ht="12.75" hidden="false" customHeight="false" outlineLevel="0" collapsed="false">
      <c r="D288" s="589"/>
      <c r="E288" s="589"/>
      <c r="F288" s="589"/>
      <c r="G288" s="589"/>
      <c r="H288" s="589"/>
      <c r="I288" s="589"/>
      <c r="J288" s="589"/>
      <c r="K288" s="589"/>
      <c r="L288" s="589"/>
      <c r="M288" s="589"/>
      <c r="N288" s="589"/>
      <c r="O288" s="589"/>
      <c r="P288" s="589"/>
      <c r="Q288" s="589"/>
      <c r="R288" s="589"/>
      <c r="S288" s="589"/>
      <c r="T288" s="589"/>
      <c r="U288" s="589"/>
      <c r="V288" s="590"/>
    </row>
    <row r="289" customFormat="false" ht="12.75" hidden="false" customHeight="false" outlineLevel="0" collapsed="false">
      <c r="D289" s="589"/>
      <c r="E289" s="589"/>
      <c r="F289" s="589"/>
      <c r="G289" s="589"/>
      <c r="H289" s="589"/>
      <c r="I289" s="589"/>
      <c r="J289" s="589"/>
      <c r="K289" s="589"/>
      <c r="L289" s="589"/>
      <c r="M289" s="589"/>
      <c r="N289" s="589"/>
      <c r="O289" s="589"/>
      <c r="P289" s="589"/>
      <c r="Q289" s="589"/>
      <c r="R289" s="589"/>
      <c r="S289" s="589"/>
      <c r="T289" s="589"/>
      <c r="U289" s="589"/>
      <c r="V289" s="590"/>
    </row>
    <row r="290" customFormat="false" ht="12.75" hidden="false" customHeight="false" outlineLevel="0" collapsed="false">
      <c r="D290" s="589"/>
      <c r="E290" s="589"/>
      <c r="F290" s="589"/>
      <c r="G290" s="589"/>
      <c r="H290" s="589"/>
      <c r="I290" s="589"/>
      <c r="J290" s="589"/>
      <c r="K290" s="589"/>
      <c r="L290" s="589"/>
      <c r="M290" s="589"/>
      <c r="N290" s="589"/>
      <c r="O290" s="589"/>
      <c r="P290" s="589"/>
      <c r="Q290" s="589"/>
      <c r="R290" s="589"/>
      <c r="S290" s="589"/>
      <c r="T290" s="589"/>
      <c r="U290" s="589"/>
      <c r="V290" s="590"/>
    </row>
    <row r="291" customFormat="false" ht="12.75" hidden="false" customHeight="false" outlineLevel="0" collapsed="false">
      <c r="D291" s="589"/>
      <c r="E291" s="589"/>
      <c r="F291" s="589"/>
      <c r="G291" s="589"/>
      <c r="H291" s="589"/>
      <c r="I291" s="589"/>
      <c r="J291" s="589"/>
      <c r="K291" s="589"/>
      <c r="L291" s="589"/>
      <c r="M291" s="589"/>
      <c r="N291" s="589"/>
      <c r="O291" s="589"/>
      <c r="P291" s="589"/>
      <c r="Q291" s="589"/>
      <c r="R291" s="589"/>
      <c r="S291" s="589"/>
      <c r="T291" s="589"/>
      <c r="U291" s="589"/>
      <c r="V291" s="590"/>
    </row>
    <row r="292" customFormat="false" ht="12.75" hidden="false" customHeight="false" outlineLevel="0" collapsed="false">
      <c r="D292" s="589"/>
      <c r="E292" s="589"/>
      <c r="F292" s="589"/>
      <c r="G292" s="589"/>
      <c r="H292" s="589"/>
      <c r="I292" s="589"/>
      <c r="J292" s="589"/>
      <c r="K292" s="589"/>
      <c r="L292" s="589"/>
      <c r="M292" s="589"/>
      <c r="N292" s="589"/>
      <c r="O292" s="589"/>
      <c r="P292" s="589"/>
      <c r="Q292" s="589"/>
      <c r="R292" s="589"/>
      <c r="S292" s="589"/>
      <c r="T292" s="589"/>
      <c r="U292" s="589"/>
      <c r="V292" s="590"/>
    </row>
    <row r="293" customFormat="false" ht="12.75" hidden="false" customHeight="false" outlineLevel="0" collapsed="false">
      <c r="D293" s="589"/>
      <c r="E293" s="589"/>
      <c r="F293" s="589"/>
      <c r="G293" s="589"/>
      <c r="H293" s="589"/>
      <c r="I293" s="589"/>
      <c r="J293" s="589"/>
      <c r="K293" s="589"/>
      <c r="L293" s="589"/>
      <c r="M293" s="589"/>
      <c r="N293" s="589"/>
      <c r="O293" s="589"/>
      <c r="P293" s="589"/>
      <c r="Q293" s="589"/>
      <c r="R293" s="589"/>
      <c r="S293" s="589"/>
      <c r="T293" s="589"/>
      <c r="U293" s="589"/>
      <c r="V293" s="590"/>
    </row>
    <row r="294" customFormat="false" ht="12.75" hidden="false" customHeight="false" outlineLevel="0" collapsed="false">
      <c r="D294" s="589"/>
      <c r="E294" s="589"/>
      <c r="F294" s="589"/>
      <c r="G294" s="589"/>
      <c r="H294" s="589"/>
      <c r="I294" s="589"/>
      <c r="J294" s="589"/>
      <c r="K294" s="589"/>
      <c r="L294" s="589"/>
      <c r="M294" s="589"/>
      <c r="N294" s="589"/>
      <c r="O294" s="589"/>
      <c r="P294" s="589"/>
      <c r="Q294" s="589"/>
      <c r="R294" s="589"/>
      <c r="S294" s="589"/>
      <c r="T294" s="589"/>
      <c r="U294" s="589"/>
      <c r="V294" s="590"/>
    </row>
    <row r="295" customFormat="false" ht="12.75" hidden="false" customHeight="false" outlineLevel="0" collapsed="false">
      <c r="D295" s="589"/>
      <c r="E295" s="589"/>
      <c r="F295" s="589"/>
      <c r="G295" s="589"/>
      <c r="H295" s="589"/>
      <c r="I295" s="589"/>
      <c r="J295" s="589"/>
      <c r="K295" s="589"/>
      <c r="L295" s="589"/>
      <c r="M295" s="589"/>
      <c r="N295" s="589"/>
      <c r="O295" s="589"/>
      <c r="P295" s="589"/>
      <c r="Q295" s="589"/>
      <c r="R295" s="589"/>
      <c r="S295" s="589"/>
      <c r="T295" s="589"/>
      <c r="U295" s="589"/>
      <c r="V295" s="590"/>
    </row>
    <row r="296" customFormat="false" ht="12.75" hidden="false" customHeight="false" outlineLevel="0" collapsed="false">
      <c r="D296" s="589"/>
      <c r="E296" s="589"/>
      <c r="F296" s="589"/>
      <c r="G296" s="589"/>
      <c r="H296" s="589"/>
      <c r="I296" s="589"/>
      <c r="J296" s="589"/>
      <c r="K296" s="589"/>
      <c r="L296" s="589"/>
      <c r="M296" s="589"/>
      <c r="N296" s="589"/>
      <c r="O296" s="589"/>
      <c r="P296" s="589"/>
      <c r="Q296" s="589"/>
      <c r="R296" s="589"/>
      <c r="S296" s="589"/>
      <c r="T296" s="589"/>
      <c r="U296" s="589"/>
      <c r="V296" s="590"/>
    </row>
    <row r="297" customFormat="false" ht="12.75" hidden="false" customHeight="false" outlineLevel="0" collapsed="false">
      <c r="D297" s="589"/>
      <c r="E297" s="589"/>
      <c r="F297" s="589"/>
      <c r="G297" s="589"/>
      <c r="H297" s="589"/>
      <c r="I297" s="589"/>
      <c r="J297" s="589"/>
      <c r="K297" s="589"/>
      <c r="L297" s="589"/>
      <c r="M297" s="589"/>
      <c r="N297" s="589"/>
      <c r="O297" s="589"/>
      <c r="P297" s="589"/>
      <c r="Q297" s="589"/>
      <c r="R297" s="589"/>
      <c r="S297" s="589"/>
      <c r="T297" s="589"/>
      <c r="U297" s="589"/>
      <c r="V297" s="590"/>
    </row>
    <row r="298" customFormat="false" ht="12.75" hidden="false" customHeight="false" outlineLevel="0" collapsed="false">
      <c r="D298" s="589"/>
      <c r="E298" s="589"/>
      <c r="F298" s="589"/>
      <c r="G298" s="589"/>
      <c r="H298" s="589"/>
      <c r="I298" s="589"/>
      <c r="J298" s="589"/>
      <c r="K298" s="589"/>
      <c r="L298" s="589"/>
      <c r="M298" s="589"/>
      <c r="N298" s="589"/>
      <c r="O298" s="589"/>
      <c r="P298" s="589"/>
      <c r="Q298" s="589"/>
      <c r="R298" s="589"/>
      <c r="S298" s="589"/>
      <c r="T298" s="589"/>
      <c r="U298" s="589"/>
      <c r="V298" s="590"/>
    </row>
    <row r="299" customFormat="false" ht="12.75" hidden="false" customHeight="false" outlineLevel="0" collapsed="false">
      <c r="D299" s="589"/>
      <c r="E299" s="589"/>
      <c r="F299" s="589"/>
      <c r="G299" s="589"/>
      <c r="H299" s="589"/>
      <c r="I299" s="589"/>
      <c r="J299" s="589"/>
      <c r="K299" s="589"/>
      <c r="L299" s="589"/>
      <c r="M299" s="589"/>
      <c r="N299" s="589"/>
      <c r="O299" s="589"/>
      <c r="P299" s="589"/>
      <c r="Q299" s="589"/>
      <c r="R299" s="589"/>
      <c r="S299" s="589"/>
      <c r="T299" s="589"/>
      <c r="U299" s="589"/>
      <c r="V299" s="590"/>
    </row>
    <row r="300" customFormat="false" ht="12.75" hidden="false" customHeight="false" outlineLevel="0" collapsed="false">
      <c r="D300" s="589"/>
      <c r="E300" s="589"/>
      <c r="F300" s="589"/>
      <c r="G300" s="589"/>
      <c r="H300" s="589"/>
      <c r="I300" s="589"/>
      <c r="J300" s="589"/>
      <c r="K300" s="589"/>
      <c r="L300" s="589"/>
      <c r="M300" s="589"/>
      <c r="N300" s="589"/>
      <c r="O300" s="589"/>
      <c r="P300" s="589"/>
      <c r="Q300" s="589"/>
      <c r="R300" s="589"/>
      <c r="S300" s="589"/>
      <c r="T300" s="589"/>
      <c r="U300" s="589"/>
      <c r="V300" s="590"/>
    </row>
    <row r="301" customFormat="false" ht="12.75" hidden="false" customHeight="false" outlineLevel="0" collapsed="false">
      <c r="D301" s="589"/>
      <c r="E301" s="589"/>
      <c r="F301" s="589"/>
      <c r="G301" s="589"/>
      <c r="H301" s="589"/>
      <c r="I301" s="589"/>
      <c r="J301" s="589"/>
      <c r="K301" s="589"/>
      <c r="L301" s="589"/>
      <c r="M301" s="589"/>
      <c r="N301" s="589"/>
      <c r="O301" s="589"/>
      <c r="P301" s="589"/>
      <c r="Q301" s="589"/>
      <c r="R301" s="589"/>
      <c r="S301" s="589"/>
      <c r="T301" s="589"/>
      <c r="U301" s="589"/>
      <c r="V301" s="590"/>
    </row>
    <row r="302" customFormat="false" ht="12.75" hidden="false" customHeight="false" outlineLevel="0" collapsed="false">
      <c r="D302" s="589"/>
      <c r="E302" s="589"/>
      <c r="F302" s="589"/>
      <c r="G302" s="589"/>
      <c r="H302" s="589"/>
      <c r="I302" s="589"/>
      <c r="J302" s="589"/>
      <c r="K302" s="589"/>
      <c r="L302" s="589"/>
      <c r="M302" s="589"/>
      <c r="N302" s="589"/>
      <c r="O302" s="589"/>
      <c r="P302" s="589"/>
      <c r="Q302" s="589"/>
      <c r="R302" s="589"/>
      <c r="S302" s="589"/>
      <c r="T302" s="589"/>
      <c r="U302" s="589"/>
      <c r="V302" s="590"/>
    </row>
    <row r="303" customFormat="false" ht="12.75" hidden="false" customHeight="false" outlineLevel="0" collapsed="false">
      <c r="D303" s="589"/>
      <c r="E303" s="589"/>
      <c r="F303" s="589"/>
      <c r="G303" s="589"/>
      <c r="H303" s="589"/>
      <c r="I303" s="589"/>
      <c r="J303" s="589"/>
      <c r="K303" s="589"/>
      <c r="L303" s="589"/>
      <c r="M303" s="589"/>
      <c r="N303" s="589"/>
      <c r="O303" s="589"/>
      <c r="P303" s="589"/>
      <c r="Q303" s="589"/>
      <c r="R303" s="589"/>
      <c r="S303" s="589"/>
      <c r="T303" s="589"/>
      <c r="U303" s="589"/>
      <c r="V303" s="590"/>
    </row>
    <row r="304" customFormat="false" ht="12.75" hidden="false" customHeight="false" outlineLevel="0" collapsed="false">
      <c r="D304" s="589"/>
      <c r="E304" s="589"/>
      <c r="F304" s="589"/>
      <c r="G304" s="589"/>
      <c r="H304" s="589"/>
      <c r="I304" s="589"/>
      <c r="J304" s="589"/>
      <c r="K304" s="589"/>
      <c r="L304" s="589"/>
      <c r="M304" s="589"/>
      <c r="N304" s="589"/>
      <c r="O304" s="589"/>
      <c r="P304" s="589"/>
      <c r="Q304" s="589"/>
      <c r="R304" s="589"/>
      <c r="S304" s="589"/>
      <c r="T304" s="589"/>
      <c r="U304" s="589"/>
      <c r="V304" s="590"/>
    </row>
    <row r="305" customFormat="false" ht="12.75" hidden="false" customHeight="false" outlineLevel="0" collapsed="false">
      <c r="D305" s="589"/>
      <c r="E305" s="589"/>
      <c r="F305" s="589"/>
      <c r="G305" s="589"/>
      <c r="H305" s="589"/>
      <c r="I305" s="589"/>
      <c r="J305" s="589"/>
      <c r="K305" s="589"/>
      <c r="L305" s="589"/>
      <c r="M305" s="589"/>
      <c r="N305" s="589"/>
      <c r="O305" s="589"/>
      <c r="P305" s="589"/>
      <c r="Q305" s="589"/>
      <c r="R305" s="589"/>
      <c r="S305" s="589"/>
      <c r="T305" s="589"/>
      <c r="U305" s="589"/>
      <c r="V305" s="590"/>
    </row>
    <row r="306" customFormat="false" ht="12.75" hidden="false" customHeight="false" outlineLevel="0" collapsed="false">
      <c r="D306" s="589"/>
      <c r="E306" s="589"/>
      <c r="F306" s="589"/>
      <c r="G306" s="589"/>
      <c r="H306" s="589"/>
      <c r="I306" s="589"/>
      <c r="J306" s="589"/>
      <c r="K306" s="589"/>
      <c r="L306" s="589"/>
      <c r="M306" s="589"/>
      <c r="N306" s="589"/>
      <c r="O306" s="589"/>
      <c r="P306" s="589"/>
      <c r="Q306" s="589"/>
      <c r="R306" s="589"/>
      <c r="S306" s="589"/>
      <c r="T306" s="589"/>
      <c r="U306" s="589"/>
      <c r="V306" s="590"/>
    </row>
    <row r="307" customFormat="false" ht="12.75" hidden="false" customHeight="false" outlineLevel="0" collapsed="false">
      <c r="D307" s="589"/>
      <c r="E307" s="589"/>
      <c r="F307" s="589"/>
      <c r="G307" s="589"/>
      <c r="H307" s="589"/>
      <c r="I307" s="589"/>
      <c r="J307" s="589"/>
      <c r="K307" s="589"/>
      <c r="L307" s="589"/>
      <c r="M307" s="589"/>
      <c r="N307" s="589"/>
      <c r="O307" s="589"/>
      <c r="P307" s="589"/>
      <c r="Q307" s="589"/>
      <c r="R307" s="589"/>
      <c r="S307" s="589"/>
      <c r="T307" s="589"/>
      <c r="U307" s="589"/>
      <c r="V307" s="590"/>
    </row>
    <row r="308" customFormat="false" ht="12.75" hidden="false" customHeight="false" outlineLevel="0" collapsed="false">
      <c r="D308" s="589"/>
      <c r="E308" s="589"/>
      <c r="F308" s="589"/>
      <c r="G308" s="589"/>
      <c r="H308" s="589"/>
      <c r="I308" s="589"/>
      <c r="J308" s="589"/>
      <c r="K308" s="589"/>
      <c r="L308" s="589"/>
      <c r="M308" s="589"/>
      <c r="N308" s="589"/>
      <c r="O308" s="589"/>
      <c r="P308" s="589"/>
      <c r="Q308" s="589"/>
      <c r="R308" s="589"/>
      <c r="S308" s="589"/>
      <c r="T308" s="589"/>
      <c r="U308" s="589"/>
      <c r="V308" s="590"/>
    </row>
    <row r="309" customFormat="false" ht="12.75" hidden="false" customHeight="false" outlineLevel="0" collapsed="false">
      <c r="D309" s="589"/>
      <c r="E309" s="589"/>
      <c r="F309" s="589"/>
      <c r="G309" s="589"/>
      <c r="H309" s="589"/>
      <c r="I309" s="589"/>
      <c r="J309" s="589"/>
      <c r="K309" s="589"/>
      <c r="L309" s="589"/>
      <c r="M309" s="589"/>
      <c r="N309" s="589"/>
      <c r="O309" s="589"/>
      <c r="P309" s="589"/>
      <c r="Q309" s="589"/>
      <c r="R309" s="589"/>
      <c r="S309" s="589"/>
      <c r="T309" s="589"/>
      <c r="U309" s="589"/>
      <c r="V309" s="590"/>
    </row>
    <row r="310" customFormat="false" ht="12.75" hidden="false" customHeight="false" outlineLevel="0" collapsed="false">
      <c r="D310" s="589"/>
      <c r="E310" s="589"/>
      <c r="F310" s="589"/>
      <c r="G310" s="589"/>
      <c r="H310" s="589"/>
      <c r="I310" s="589"/>
      <c r="J310" s="589"/>
      <c r="K310" s="589"/>
      <c r="L310" s="589"/>
      <c r="M310" s="589"/>
      <c r="N310" s="589"/>
      <c r="O310" s="589"/>
      <c r="P310" s="589"/>
      <c r="Q310" s="589"/>
      <c r="R310" s="589"/>
      <c r="S310" s="589"/>
      <c r="T310" s="589"/>
      <c r="U310" s="589"/>
      <c r="V310" s="590"/>
    </row>
    <row r="311" customFormat="false" ht="12.75" hidden="false" customHeight="false" outlineLevel="0" collapsed="false">
      <c r="D311" s="589"/>
      <c r="E311" s="589"/>
      <c r="F311" s="589"/>
      <c r="G311" s="589"/>
      <c r="H311" s="589"/>
      <c r="I311" s="589"/>
      <c r="J311" s="589"/>
      <c r="K311" s="589"/>
      <c r="L311" s="589"/>
      <c r="M311" s="589"/>
      <c r="N311" s="589"/>
      <c r="O311" s="589"/>
      <c r="P311" s="589"/>
      <c r="Q311" s="589"/>
      <c r="R311" s="589"/>
      <c r="S311" s="589"/>
      <c r="T311" s="589"/>
      <c r="U311" s="589"/>
      <c r="V311" s="590"/>
    </row>
    <row r="312" customFormat="false" ht="12.75" hidden="false" customHeight="false" outlineLevel="0" collapsed="false">
      <c r="D312" s="589"/>
      <c r="E312" s="589"/>
      <c r="F312" s="589"/>
      <c r="G312" s="589"/>
      <c r="H312" s="589"/>
      <c r="I312" s="589"/>
      <c r="J312" s="589"/>
      <c r="K312" s="589"/>
      <c r="L312" s="589"/>
      <c r="M312" s="589"/>
      <c r="N312" s="589"/>
      <c r="O312" s="589"/>
      <c r="P312" s="589"/>
      <c r="Q312" s="589"/>
      <c r="R312" s="589"/>
      <c r="S312" s="589"/>
      <c r="T312" s="589"/>
      <c r="U312" s="589"/>
      <c r="V312" s="590"/>
    </row>
    <row r="313" customFormat="false" ht="12.75" hidden="false" customHeight="false" outlineLevel="0" collapsed="false">
      <c r="D313" s="589"/>
      <c r="E313" s="589"/>
      <c r="F313" s="589"/>
      <c r="G313" s="589"/>
      <c r="H313" s="589"/>
      <c r="I313" s="589"/>
      <c r="J313" s="589"/>
      <c r="K313" s="589"/>
      <c r="L313" s="589"/>
      <c r="M313" s="589"/>
      <c r="N313" s="589"/>
      <c r="O313" s="589"/>
      <c r="P313" s="589"/>
      <c r="Q313" s="589"/>
      <c r="R313" s="589"/>
      <c r="S313" s="589"/>
      <c r="T313" s="589"/>
      <c r="U313" s="589"/>
      <c r="V313" s="590"/>
    </row>
    <row r="314" customFormat="false" ht="12.75" hidden="false" customHeight="false" outlineLevel="0" collapsed="false">
      <c r="D314" s="589"/>
      <c r="E314" s="589"/>
      <c r="F314" s="589"/>
      <c r="G314" s="589"/>
      <c r="H314" s="589"/>
      <c r="I314" s="589"/>
      <c r="J314" s="589"/>
      <c r="K314" s="589"/>
      <c r="L314" s="589"/>
      <c r="M314" s="589"/>
      <c r="N314" s="589"/>
      <c r="O314" s="589"/>
      <c r="P314" s="589"/>
      <c r="Q314" s="589"/>
      <c r="R314" s="589"/>
      <c r="S314" s="589"/>
      <c r="T314" s="589"/>
      <c r="U314" s="589"/>
      <c r="V314" s="590"/>
    </row>
    <row r="315" customFormat="false" ht="12.75" hidden="false" customHeight="false" outlineLevel="0" collapsed="false">
      <c r="D315" s="589"/>
      <c r="E315" s="589"/>
      <c r="F315" s="589"/>
      <c r="G315" s="589"/>
      <c r="H315" s="589"/>
      <c r="I315" s="589"/>
      <c r="J315" s="589"/>
      <c r="K315" s="589"/>
      <c r="L315" s="589"/>
      <c r="M315" s="589"/>
      <c r="N315" s="589"/>
      <c r="O315" s="589"/>
      <c r="P315" s="589"/>
      <c r="Q315" s="589"/>
      <c r="R315" s="589"/>
      <c r="S315" s="589"/>
      <c r="T315" s="589"/>
      <c r="U315" s="589"/>
      <c r="V315" s="590"/>
    </row>
    <row r="316" customFormat="false" ht="12.75" hidden="false" customHeight="false" outlineLevel="0" collapsed="false">
      <c r="D316" s="589"/>
      <c r="E316" s="589"/>
      <c r="F316" s="589"/>
      <c r="G316" s="589"/>
      <c r="H316" s="589"/>
      <c r="I316" s="589"/>
      <c r="J316" s="589"/>
      <c r="K316" s="589"/>
      <c r="L316" s="589"/>
      <c r="M316" s="589"/>
      <c r="N316" s="589"/>
      <c r="O316" s="589"/>
      <c r="P316" s="589"/>
      <c r="Q316" s="589"/>
      <c r="R316" s="589"/>
      <c r="S316" s="589"/>
      <c r="T316" s="589"/>
      <c r="U316" s="589"/>
      <c r="V316" s="590"/>
    </row>
    <row r="317" customFormat="false" ht="12.75" hidden="false" customHeight="false" outlineLevel="0" collapsed="false">
      <c r="D317" s="589"/>
      <c r="E317" s="589"/>
      <c r="F317" s="589"/>
      <c r="G317" s="589"/>
      <c r="H317" s="589"/>
      <c r="I317" s="589"/>
      <c r="J317" s="589"/>
      <c r="K317" s="589"/>
      <c r="L317" s="589"/>
      <c r="M317" s="589"/>
      <c r="N317" s="589"/>
      <c r="O317" s="589"/>
      <c r="P317" s="589"/>
      <c r="Q317" s="589"/>
      <c r="R317" s="589"/>
      <c r="S317" s="589"/>
      <c r="T317" s="589"/>
      <c r="U317" s="589"/>
      <c r="V317" s="590"/>
    </row>
    <row r="318" customFormat="false" ht="12.75" hidden="false" customHeight="false" outlineLevel="0" collapsed="false">
      <c r="D318" s="589"/>
      <c r="E318" s="589"/>
      <c r="F318" s="589"/>
      <c r="G318" s="589"/>
      <c r="H318" s="589"/>
      <c r="I318" s="589"/>
      <c r="J318" s="589"/>
      <c r="K318" s="589"/>
      <c r="L318" s="589"/>
      <c r="M318" s="589"/>
      <c r="N318" s="589"/>
      <c r="O318" s="589"/>
      <c r="P318" s="589"/>
      <c r="Q318" s="589"/>
      <c r="R318" s="589"/>
      <c r="S318" s="589"/>
      <c r="T318" s="589"/>
      <c r="U318" s="589"/>
      <c r="V318" s="590"/>
    </row>
    <row r="319" customFormat="false" ht="12.75" hidden="false" customHeight="false" outlineLevel="0" collapsed="false">
      <c r="D319" s="589"/>
      <c r="E319" s="589"/>
      <c r="F319" s="589"/>
      <c r="G319" s="589"/>
      <c r="H319" s="589"/>
      <c r="I319" s="589"/>
      <c r="J319" s="589"/>
      <c r="K319" s="589"/>
      <c r="L319" s="589"/>
      <c r="M319" s="589"/>
      <c r="N319" s="589"/>
      <c r="O319" s="589"/>
      <c r="P319" s="589"/>
      <c r="Q319" s="589"/>
      <c r="R319" s="589"/>
      <c r="S319" s="589"/>
      <c r="T319" s="589"/>
      <c r="U319" s="589"/>
    </row>
    <row r="320" customFormat="false" ht="12.75" hidden="false" customHeight="false" outlineLevel="0" collapsed="false">
      <c r="D320" s="589"/>
      <c r="E320" s="589"/>
      <c r="F320" s="589"/>
      <c r="G320" s="589"/>
      <c r="H320" s="589"/>
      <c r="I320" s="589"/>
      <c r="J320" s="589"/>
      <c r="K320" s="589"/>
      <c r="L320" s="589"/>
      <c r="M320" s="589"/>
      <c r="N320" s="589"/>
      <c r="O320" s="589"/>
      <c r="P320" s="589"/>
      <c r="Q320" s="589"/>
      <c r="R320" s="589"/>
      <c r="S320" s="589"/>
      <c r="T320" s="589"/>
      <c r="U320" s="589"/>
    </row>
    <row r="321" customFormat="false" ht="12.75" hidden="false" customHeight="false" outlineLevel="0" collapsed="false">
      <c r="D321" s="589"/>
      <c r="E321" s="589"/>
      <c r="F321" s="589"/>
      <c r="G321" s="589"/>
      <c r="H321" s="589"/>
      <c r="I321" s="589"/>
      <c r="J321" s="589"/>
      <c r="K321" s="589"/>
      <c r="L321" s="589"/>
      <c r="M321" s="589"/>
      <c r="N321" s="589"/>
      <c r="O321" s="589"/>
      <c r="P321" s="589"/>
      <c r="Q321" s="589"/>
      <c r="R321" s="589"/>
      <c r="S321" s="589"/>
      <c r="T321" s="589"/>
      <c r="U321" s="589"/>
    </row>
    <row r="322" customFormat="false" ht="12.75" hidden="false" customHeight="false" outlineLevel="0" collapsed="false">
      <c r="D322" s="589"/>
      <c r="E322" s="589"/>
      <c r="F322" s="589"/>
      <c r="G322" s="589"/>
      <c r="H322" s="589"/>
      <c r="I322" s="589"/>
      <c r="J322" s="589"/>
      <c r="K322" s="589"/>
      <c r="L322" s="589"/>
      <c r="M322" s="589"/>
      <c r="N322" s="589"/>
      <c r="O322" s="589"/>
      <c r="P322" s="589"/>
      <c r="Q322" s="589"/>
      <c r="R322" s="589"/>
      <c r="S322" s="589"/>
      <c r="T322" s="589"/>
      <c r="U322" s="589"/>
    </row>
    <row r="323" customFormat="false" ht="12.75" hidden="false" customHeight="false" outlineLevel="0" collapsed="false">
      <c r="D323" s="589"/>
      <c r="E323" s="589"/>
      <c r="F323" s="589"/>
      <c r="G323" s="589"/>
      <c r="H323" s="589"/>
      <c r="I323" s="589"/>
      <c r="J323" s="589"/>
      <c r="K323" s="589"/>
      <c r="L323" s="589"/>
      <c r="M323" s="589"/>
      <c r="N323" s="589"/>
      <c r="O323" s="589"/>
      <c r="P323" s="589"/>
      <c r="Q323" s="589"/>
      <c r="R323" s="589"/>
      <c r="S323" s="589"/>
      <c r="T323" s="589"/>
      <c r="U323" s="589"/>
    </row>
    <row r="324" customFormat="false" ht="12.75" hidden="false" customHeight="false" outlineLevel="0" collapsed="false">
      <c r="D324" s="589"/>
      <c r="E324" s="589"/>
      <c r="F324" s="589"/>
      <c r="G324" s="589"/>
      <c r="H324" s="589"/>
      <c r="I324" s="589"/>
      <c r="J324" s="589"/>
      <c r="K324" s="589"/>
      <c r="L324" s="589"/>
      <c r="M324" s="589"/>
      <c r="N324" s="589"/>
      <c r="O324" s="589"/>
      <c r="P324" s="589"/>
      <c r="Q324" s="589"/>
      <c r="R324" s="589"/>
      <c r="S324" s="589"/>
      <c r="T324" s="589"/>
      <c r="U324" s="589"/>
    </row>
    <row r="325" customFormat="false" ht="12.75" hidden="false" customHeight="false" outlineLevel="0" collapsed="false">
      <c r="D325" s="589"/>
      <c r="E325" s="589"/>
      <c r="F325" s="589"/>
      <c r="G325" s="589"/>
      <c r="H325" s="589"/>
      <c r="I325" s="589"/>
      <c r="J325" s="589"/>
      <c r="K325" s="589"/>
      <c r="L325" s="589"/>
      <c r="M325" s="589"/>
      <c r="N325" s="589"/>
      <c r="O325" s="589"/>
      <c r="P325" s="589"/>
      <c r="Q325" s="589"/>
      <c r="R325" s="589"/>
      <c r="S325" s="589"/>
      <c r="T325" s="589"/>
      <c r="U325" s="589"/>
    </row>
    <row r="326" customFormat="false" ht="12.75" hidden="false" customHeight="false" outlineLevel="0" collapsed="false">
      <c r="D326" s="589"/>
      <c r="E326" s="589"/>
      <c r="F326" s="589"/>
      <c r="G326" s="589"/>
      <c r="H326" s="589"/>
      <c r="I326" s="589"/>
      <c r="J326" s="589"/>
      <c r="K326" s="589"/>
      <c r="L326" s="589"/>
      <c r="M326" s="589"/>
      <c r="N326" s="589"/>
      <c r="O326" s="589"/>
      <c r="P326" s="589"/>
      <c r="Q326" s="589"/>
      <c r="R326" s="589"/>
      <c r="S326" s="589"/>
      <c r="T326" s="589"/>
      <c r="U326" s="589"/>
    </row>
    <row r="327" customFormat="false" ht="12.75" hidden="false" customHeight="false" outlineLevel="0" collapsed="false">
      <c r="D327" s="589"/>
      <c r="E327" s="589"/>
      <c r="F327" s="589"/>
      <c r="G327" s="589"/>
      <c r="H327" s="589"/>
      <c r="I327" s="589"/>
      <c r="J327" s="589"/>
      <c r="K327" s="589"/>
      <c r="L327" s="589"/>
      <c r="M327" s="589"/>
      <c r="N327" s="589"/>
      <c r="O327" s="589"/>
      <c r="P327" s="589"/>
      <c r="Q327" s="589"/>
      <c r="R327" s="589"/>
      <c r="S327" s="589"/>
      <c r="T327" s="589"/>
      <c r="U327" s="589"/>
    </row>
    <row r="328" customFormat="false" ht="12.75" hidden="false" customHeight="false" outlineLevel="0" collapsed="false">
      <c r="D328" s="589"/>
      <c r="E328" s="589"/>
      <c r="F328" s="589"/>
      <c r="G328" s="589"/>
      <c r="H328" s="589"/>
      <c r="I328" s="589"/>
      <c r="J328" s="589"/>
      <c r="K328" s="589"/>
      <c r="L328" s="589"/>
      <c r="M328" s="589"/>
      <c r="N328" s="589"/>
      <c r="O328" s="589"/>
      <c r="P328" s="589"/>
      <c r="Q328" s="589"/>
      <c r="R328" s="589"/>
      <c r="S328" s="589"/>
      <c r="T328" s="589"/>
      <c r="U328" s="589"/>
    </row>
    <row r="329" customFormat="false" ht="12.75" hidden="false" customHeight="false" outlineLevel="0" collapsed="false">
      <c r="D329" s="589"/>
      <c r="E329" s="589"/>
      <c r="F329" s="589"/>
      <c r="G329" s="589"/>
      <c r="H329" s="589"/>
      <c r="I329" s="589"/>
      <c r="J329" s="589"/>
      <c r="K329" s="589"/>
      <c r="L329" s="589"/>
      <c r="M329" s="589"/>
      <c r="N329" s="589"/>
      <c r="O329" s="589"/>
      <c r="P329" s="589"/>
      <c r="Q329" s="589"/>
      <c r="R329" s="589"/>
      <c r="S329" s="589"/>
      <c r="T329" s="589"/>
      <c r="U329" s="589"/>
    </row>
    <row r="330" customFormat="false" ht="12.75" hidden="false" customHeight="false" outlineLevel="0" collapsed="false">
      <c r="D330" s="589"/>
      <c r="E330" s="589"/>
      <c r="F330" s="589"/>
      <c r="G330" s="589"/>
      <c r="H330" s="589"/>
      <c r="I330" s="589"/>
      <c r="J330" s="589"/>
      <c r="K330" s="589"/>
      <c r="L330" s="589"/>
      <c r="M330" s="589"/>
      <c r="N330" s="589"/>
      <c r="O330" s="589"/>
      <c r="P330" s="589"/>
      <c r="Q330" s="589"/>
      <c r="R330" s="589"/>
      <c r="S330" s="589"/>
      <c r="T330" s="589"/>
      <c r="U330" s="589"/>
    </row>
    <row r="331" customFormat="false" ht="12.75" hidden="false" customHeight="false" outlineLevel="0" collapsed="false">
      <c r="D331" s="589"/>
      <c r="E331" s="589"/>
      <c r="F331" s="589"/>
      <c r="G331" s="589"/>
      <c r="H331" s="589"/>
      <c r="I331" s="589"/>
      <c r="J331" s="589"/>
      <c r="K331" s="589"/>
      <c r="L331" s="589"/>
      <c r="M331" s="589"/>
      <c r="N331" s="589"/>
      <c r="O331" s="589"/>
      <c r="P331" s="589"/>
      <c r="Q331" s="589"/>
      <c r="R331" s="589"/>
      <c r="S331" s="589"/>
      <c r="T331" s="589"/>
      <c r="U331" s="589"/>
    </row>
    <row r="332" customFormat="false" ht="12.75" hidden="false" customHeight="false" outlineLevel="0" collapsed="false">
      <c r="D332" s="589"/>
      <c r="E332" s="589"/>
      <c r="F332" s="589"/>
      <c r="G332" s="589"/>
      <c r="H332" s="589"/>
      <c r="I332" s="589"/>
      <c r="J332" s="589"/>
      <c r="K332" s="589"/>
      <c r="L332" s="589"/>
      <c r="M332" s="589"/>
      <c r="N332" s="589"/>
      <c r="O332" s="589"/>
      <c r="P332" s="589"/>
      <c r="Q332" s="589"/>
      <c r="R332" s="589"/>
      <c r="S332" s="589"/>
      <c r="T332" s="589"/>
      <c r="U332" s="589"/>
    </row>
    <row r="333" customFormat="false" ht="12.75" hidden="false" customHeight="false" outlineLevel="0" collapsed="false">
      <c r="D333" s="589"/>
      <c r="E333" s="589"/>
      <c r="F333" s="589"/>
      <c r="G333" s="589"/>
      <c r="H333" s="589"/>
      <c r="I333" s="589"/>
      <c r="J333" s="589"/>
      <c r="K333" s="589"/>
      <c r="L333" s="589"/>
      <c r="M333" s="589"/>
      <c r="N333" s="589"/>
      <c r="O333" s="589"/>
      <c r="P333" s="589"/>
      <c r="Q333" s="589"/>
      <c r="R333" s="589"/>
      <c r="S333" s="589"/>
      <c r="T333" s="589"/>
      <c r="U333" s="589"/>
    </row>
    <row r="334" customFormat="false" ht="12.75" hidden="false" customHeight="false" outlineLevel="0" collapsed="false">
      <c r="D334" s="589"/>
      <c r="E334" s="589"/>
      <c r="F334" s="589"/>
      <c r="G334" s="589"/>
      <c r="H334" s="589"/>
      <c r="I334" s="589"/>
      <c r="J334" s="589"/>
      <c r="K334" s="589"/>
      <c r="L334" s="589"/>
      <c r="M334" s="589"/>
      <c r="N334" s="589"/>
      <c r="O334" s="589"/>
      <c r="P334" s="589"/>
      <c r="Q334" s="589"/>
      <c r="R334" s="589"/>
      <c r="S334" s="589"/>
      <c r="T334" s="589"/>
      <c r="U334" s="589"/>
    </row>
  </sheetData>
  <conditionalFormatting sqref="C11:V82">
    <cfRule type="cellIs" priority="2" operator="equal" aboveAverage="0" equalAverage="0" bottom="0" percent="0" rank="0" text="" dxfId="0">
      <formula>0</formula>
    </cfRule>
  </conditionalFormatting>
  <printOptions headings="false" gridLines="false" gridLinesSet="true" horizontalCentered="false" verticalCentered="false"/>
  <pageMargins left="0.354166666666667" right="0.354166666666667" top="0.157638888888889" bottom="0.236111111111111" header="0.511811023622047" footer="0.236111111111111"/>
  <pageSetup paperSize="9" scale="100" fitToWidth="1" fitToHeight="1" pageOrder="downThenOver" orientation="landscape" blackAndWhite="false" draft="false" cellComments="none" horizontalDpi="300" verticalDpi="300" copies="1"/>
  <headerFooter differentFirst="false" differentOddEven="false">
    <oddHeader/>
    <oddFooter>&amp;LPage 8&amp;CSource: Financial Planning and Analysis&amp;RPrinted : &amp;D &amp;T</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3"/>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1" width="17.99"/>
    <col collapsed="false" customWidth="true" hidden="false" outlineLevel="0" max="2" min="2" style="540" width="38.28"/>
    <col collapsed="false" customWidth="true" hidden="false" outlineLevel="0" max="3" min="3" style="541" width="21.99"/>
    <col collapsed="false" customWidth="true" hidden="false" outlineLevel="0" max="4" min="4" style="540" width="16.56"/>
    <col collapsed="false" customWidth="true" hidden="false" outlineLevel="0" max="6" min="5" style="1" width="16.56"/>
    <col collapsed="false" customWidth="true" hidden="false" outlineLevel="0" max="7" min="7" style="1" width="52.41"/>
    <col collapsed="false" customWidth="true" hidden="false" outlineLevel="0" max="8" min="8" style="1" width="14.56"/>
    <col collapsed="false" customWidth="true" hidden="false" outlineLevel="0" max="9" min="9" style="1" width="5.13"/>
    <col collapsed="false" customWidth="false" hidden="false" outlineLevel="0" max="257" min="10" style="1" width="9.14"/>
  </cols>
  <sheetData>
    <row r="1" customFormat="false" ht="12.75" hidden="false" customHeight="false" outlineLevel="0" collapsed="false">
      <c r="A1" s="3"/>
      <c r="B1" s="249"/>
      <c r="C1" s="250"/>
      <c r="D1" s="249"/>
      <c r="E1" s="4"/>
      <c r="F1" s="4"/>
      <c r="G1" s="4"/>
      <c r="H1" s="4"/>
      <c r="I1" s="5"/>
    </row>
    <row r="2" customFormat="false" ht="12.75" hidden="false" customHeight="false" outlineLevel="0" collapsed="false">
      <c r="A2" s="6"/>
      <c r="B2" s="251"/>
      <c r="C2" s="252"/>
      <c r="D2" s="251"/>
      <c r="E2" s="7"/>
      <c r="F2" s="7"/>
      <c r="G2" s="7"/>
      <c r="H2" s="7"/>
      <c r="I2" s="8"/>
    </row>
    <row r="3" customFormat="false" ht="12.75" hidden="false" customHeight="false" outlineLevel="0" collapsed="false">
      <c r="A3" s="6"/>
      <c r="B3" s="251"/>
      <c r="C3" s="252"/>
      <c r="D3" s="251"/>
      <c r="E3" s="7"/>
      <c r="F3" s="7"/>
      <c r="G3" s="7"/>
      <c r="H3" s="7"/>
      <c r="I3" s="8"/>
    </row>
    <row r="4" customFormat="false" ht="12.75" hidden="false" customHeight="false" outlineLevel="0" collapsed="false">
      <c r="A4" s="6"/>
      <c r="B4" s="251"/>
      <c r="C4" s="252"/>
      <c r="D4" s="251"/>
      <c r="E4" s="7"/>
      <c r="F4" s="7"/>
      <c r="G4" s="7"/>
      <c r="H4" s="7"/>
      <c r="I4" s="8"/>
    </row>
    <row r="5" customFormat="false" ht="12.75" hidden="false" customHeight="false" outlineLevel="0" collapsed="false">
      <c r="A5" s="6"/>
      <c r="B5" s="251"/>
      <c r="C5" s="252"/>
      <c r="D5" s="251"/>
      <c r="E5" s="7"/>
      <c r="F5" s="7"/>
      <c r="G5" s="7"/>
      <c r="H5" s="7"/>
      <c r="I5" s="8"/>
    </row>
    <row r="6" customFormat="false" ht="12.75" hidden="false" customHeight="false" outlineLevel="0" collapsed="false">
      <c r="A6" s="6"/>
      <c r="B6" s="251"/>
      <c r="C6" s="252"/>
      <c r="D6" s="251"/>
      <c r="E6" s="7"/>
      <c r="F6" s="7"/>
      <c r="G6" s="7"/>
      <c r="H6" s="7"/>
      <c r="I6" s="8"/>
    </row>
    <row r="7" customFormat="false" ht="12.75" hidden="false" customHeight="false" outlineLevel="0" collapsed="false">
      <c r="A7" s="6"/>
      <c r="B7" s="251"/>
      <c r="C7" s="252"/>
      <c r="D7" s="251"/>
      <c r="E7" s="7"/>
      <c r="F7" s="7"/>
      <c r="G7" s="7"/>
      <c r="H7" s="7"/>
      <c r="I7" s="8"/>
    </row>
    <row r="8" customFormat="false" ht="12.75" hidden="false" customHeight="false" outlineLevel="0" collapsed="false">
      <c r="A8" s="6"/>
      <c r="B8" s="648" t="s">
        <v>490</v>
      </c>
      <c r="C8" s="252"/>
      <c r="D8" s="251"/>
      <c r="E8" s="7"/>
      <c r="F8" s="7"/>
      <c r="G8" s="7"/>
      <c r="H8" s="7"/>
      <c r="I8" s="8"/>
    </row>
    <row r="9" customFormat="false" ht="12.75" hidden="false" customHeight="false" outlineLevel="0" collapsed="false">
      <c r="A9" s="6"/>
      <c r="B9" s="251"/>
      <c r="C9" s="252"/>
      <c r="D9" s="251"/>
      <c r="E9" s="7"/>
      <c r="F9" s="7"/>
      <c r="G9" s="7"/>
      <c r="H9" s="7"/>
      <c r="I9" s="8"/>
    </row>
    <row r="10" customFormat="false" ht="12.75" hidden="false" customHeight="false" outlineLevel="0" collapsed="false">
      <c r="A10" s="6"/>
      <c r="B10" s="251" t="s">
        <v>491</v>
      </c>
      <c r="C10" s="251"/>
      <c r="D10" s="251"/>
      <c r="E10" s="251"/>
      <c r="F10" s="251"/>
      <c r="G10" s="251"/>
      <c r="H10" s="7"/>
      <c r="I10" s="8"/>
    </row>
    <row r="11" customFormat="false" ht="12.75" hidden="false" customHeight="false" outlineLevel="0" collapsed="false">
      <c r="A11" s="6"/>
      <c r="B11" s="251"/>
      <c r="C11" s="252"/>
      <c r="D11" s="251"/>
      <c r="E11" s="7"/>
      <c r="F11" s="7"/>
      <c r="G11" s="7"/>
      <c r="H11" s="7"/>
      <c r="I11" s="8"/>
    </row>
    <row r="12" customFormat="false" ht="13.5" hidden="false" customHeight="false" outlineLevel="0" collapsed="false">
      <c r="A12" s="6"/>
      <c r="B12" s="351"/>
      <c r="C12" s="252"/>
      <c r="D12" s="251"/>
      <c r="E12" s="7"/>
      <c r="F12" s="7"/>
      <c r="G12" s="7"/>
      <c r="H12" s="7"/>
      <c r="I12" s="8"/>
    </row>
    <row r="13" customFormat="false" ht="18.75" hidden="false" customHeight="true" outlineLevel="0" collapsed="false">
      <c r="A13" s="6"/>
      <c r="B13" s="649"/>
      <c r="C13" s="650" t="s">
        <v>492</v>
      </c>
      <c r="D13" s="651" t="s">
        <v>493</v>
      </c>
      <c r="E13" s="652" t="n">
        <v>2002</v>
      </c>
      <c r="F13" s="653"/>
      <c r="G13" s="654"/>
      <c r="H13" s="7"/>
      <c r="I13" s="8"/>
    </row>
    <row r="14" customFormat="false" ht="20.25" hidden="false" customHeight="true" outlineLevel="0" collapsed="false">
      <c r="A14" s="504"/>
      <c r="B14" s="655"/>
      <c r="C14" s="656" t="s">
        <v>494</v>
      </c>
      <c r="D14" s="657" t="s">
        <v>495</v>
      </c>
      <c r="E14" s="658" t="s">
        <v>496</v>
      </c>
      <c r="F14" s="658" t="s">
        <v>497</v>
      </c>
      <c r="G14" s="659" t="s">
        <v>498</v>
      </c>
      <c r="H14" s="7"/>
      <c r="I14" s="8"/>
    </row>
    <row r="15" customFormat="false" ht="14.25" hidden="false" customHeight="false" outlineLevel="0" collapsed="false">
      <c r="A15" s="6"/>
      <c r="B15" s="660" t="s">
        <v>499</v>
      </c>
      <c r="C15" s="661" t="s">
        <v>500</v>
      </c>
      <c r="D15" s="662" t="n">
        <v>0</v>
      </c>
      <c r="E15" s="662" t="n">
        <v>100</v>
      </c>
      <c r="F15" s="663" t="n">
        <f aca="false">D15-E15</f>
        <v>-100</v>
      </c>
      <c r="G15" s="664" t="s">
        <v>501</v>
      </c>
      <c r="H15" s="7"/>
      <c r="I15" s="8"/>
    </row>
    <row r="16" customFormat="false" ht="12" hidden="false" customHeight="true" outlineLevel="0" collapsed="false">
      <c r="A16" s="6"/>
      <c r="B16" s="660"/>
      <c r="C16" s="661"/>
      <c r="D16" s="662"/>
      <c r="E16" s="662"/>
      <c r="F16" s="663"/>
      <c r="G16" s="665"/>
      <c r="H16" s="7"/>
      <c r="I16" s="8"/>
    </row>
    <row r="17" customFormat="false" ht="32.25" hidden="false" customHeight="true" outlineLevel="0" collapsed="false">
      <c r="A17" s="6"/>
      <c r="B17" s="660" t="s">
        <v>502</v>
      </c>
      <c r="C17" s="661" t="s">
        <v>503</v>
      </c>
      <c r="D17" s="662" t="n">
        <v>70</v>
      </c>
      <c r="E17" s="662" t="n">
        <v>86</v>
      </c>
      <c r="F17" s="663" t="n">
        <f aca="false">D17-E17</f>
        <v>-16</v>
      </c>
      <c r="G17" s="666" t="s">
        <v>504</v>
      </c>
      <c r="H17" s="7"/>
      <c r="I17" s="8"/>
    </row>
    <row r="18" customFormat="false" ht="12.75" hidden="false" customHeight="true" outlineLevel="0" collapsed="false">
      <c r="A18" s="6"/>
      <c r="B18" s="660"/>
      <c r="C18" s="661"/>
      <c r="D18" s="662"/>
      <c r="E18" s="662"/>
      <c r="F18" s="663"/>
      <c r="G18" s="666"/>
      <c r="H18" s="7"/>
      <c r="I18" s="8"/>
    </row>
    <row r="19" customFormat="false" ht="35.25" hidden="false" customHeight="true" outlineLevel="0" collapsed="false">
      <c r="A19" s="543"/>
      <c r="B19" s="660" t="s">
        <v>505</v>
      </c>
      <c r="C19" s="661" t="s">
        <v>506</v>
      </c>
      <c r="D19" s="662" t="n">
        <v>76</v>
      </c>
      <c r="E19" s="662" t="n">
        <v>27</v>
      </c>
      <c r="F19" s="663" t="n">
        <f aca="false">D19-E19</f>
        <v>49</v>
      </c>
      <c r="G19" s="666" t="s">
        <v>504</v>
      </c>
      <c r="H19" s="557"/>
      <c r="I19" s="550"/>
      <c r="J19" s="551"/>
      <c r="K19" s="551"/>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1"/>
      <c r="AK19" s="551"/>
      <c r="AL19" s="551"/>
      <c r="AM19" s="551"/>
      <c r="AN19" s="551"/>
      <c r="AO19" s="551"/>
      <c r="AP19" s="551"/>
      <c r="AQ19" s="551"/>
      <c r="AR19" s="551"/>
      <c r="AS19" s="551"/>
      <c r="AT19" s="551"/>
      <c r="AU19" s="551"/>
      <c r="AV19" s="551"/>
      <c r="AW19" s="551"/>
      <c r="AX19" s="551"/>
      <c r="AY19" s="551"/>
      <c r="AZ19" s="551"/>
      <c r="BA19" s="551"/>
      <c r="BB19" s="551"/>
      <c r="BC19" s="551"/>
      <c r="BD19" s="551"/>
      <c r="BE19" s="551"/>
      <c r="BF19" s="551"/>
      <c r="BG19" s="551"/>
      <c r="BH19" s="551"/>
      <c r="BI19" s="551"/>
      <c r="BJ19" s="551"/>
      <c r="BK19" s="551"/>
      <c r="BL19" s="551"/>
      <c r="BM19" s="551"/>
      <c r="BN19" s="551"/>
      <c r="BO19" s="551"/>
      <c r="BP19" s="551"/>
      <c r="BQ19" s="551"/>
      <c r="BR19" s="551"/>
      <c r="BS19" s="551"/>
      <c r="BT19" s="551"/>
      <c r="BU19" s="551"/>
      <c r="BV19" s="551"/>
      <c r="BW19" s="551"/>
      <c r="BX19" s="551"/>
      <c r="BY19" s="551"/>
      <c r="BZ19" s="551"/>
      <c r="CA19" s="551"/>
      <c r="CB19" s="551"/>
      <c r="CC19" s="551"/>
      <c r="CD19" s="551"/>
      <c r="CE19" s="551"/>
      <c r="CF19" s="551"/>
      <c r="CG19" s="551"/>
      <c r="CH19" s="551"/>
      <c r="CI19" s="551"/>
      <c r="CJ19" s="551"/>
      <c r="CK19" s="551"/>
      <c r="CL19" s="551"/>
      <c r="CM19" s="551"/>
      <c r="CN19" s="551"/>
      <c r="CO19" s="551"/>
      <c r="CP19" s="551"/>
      <c r="CQ19" s="551"/>
      <c r="CR19" s="551"/>
      <c r="CS19" s="551"/>
      <c r="CT19" s="551"/>
      <c r="CU19" s="551"/>
      <c r="CV19" s="551"/>
      <c r="CW19" s="551"/>
      <c r="CX19" s="551"/>
      <c r="CY19" s="551"/>
      <c r="CZ19" s="551"/>
      <c r="DA19" s="551"/>
      <c r="DB19" s="551"/>
      <c r="DC19" s="551"/>
      <c r="DD19" s="551"/>
      <c r="DE19" s="551"/>
      <c r="DF19" s="551"/>
      <c r="DG19" s="551"/>
      <c r="DH19" s="551"/>
      <c r="DI19" s="551"/>
      <c r="DJ19" s="551"/>
      <c r="DK19" s="551"/>
      <c r="DL19" s="551"/>
      <c r="DM19" s="551"/>
      <c r="DN19" s="551"/>
      <c r="DO19" s="551"/>
      <c r="DP19" s="551"/>
      <c r="DQ19" s="551"/>
      <c r="DR19" s="551"/>
      <c r="DS19" s="551"/>
      <c r="DT19" s="551"/>
      <c r="DU19" s="551"/>
      <c r="DV19" s="551"/>
      <c r="DW19" s="551"/>
      <c r="DX19" s="551"/>
      <c r="DY19" s="551"/>
      <c r="DZ19" s="551"/>
      <c r="EA19" s="551"/>
      <c r="EB19" s="551"/>
      <c r="EC19" s="551"/>
      <c r="ED19" s="551"/>
      <c r="EE19" s="551"/>
      <c r="EF19" s="551"/>
      <c r="EG19" s="551"/>
      <c r="EH19" s="551"/>
      <c r="EI19" s="551"/>
      <c r="EJ19" s="551"/>
      <c r="EK19" s="551"/>
      <c r="EL19" s="551"/>
      <c r="EM19" s="551"/>
      <c r="EN19" s="551"/>
      <c r="EO19" s="551"/>
      <c r="EP19" s="551"/>
      <c r="EQ19" s="551"/>
      <c r="ER19" s="551"/>
      <c r="ES19" s="551"/>
      <c r="ET19" s="551"/>
      <c r="EU19" s="551"/>
      <c r="EV19" s="551"/>
      <c r="EW19" s="551"/>
      <c r="EX19" s="551"/>
      <c r="EY19" s="551"/>
      <c r="EZ19" s="551"/>
      <c r="FA19" s="551"/>
      <c r="FB19" s="551"/>
      <c r="FC19" s="551"/>
      <c r="FD19" s="551"/>
      <c r="FE19" s="551"/>
      <c r="FF19" s="551"/>
      <c r="FG19" s="551"/>
      <c r="FH19" s="551"/>
      <c r="FI19" s="551"/>
      <c r="FJ19" s="551"/>
      <c r="FK19" s="551"/>
      <c r="FL19" s="551"/>
      <c r="FM19" s="551"/>
      <c r="FN19" s="551"/>
      <c r="FO19" s="551"/>
      <c r="FP19" s="551"/>
      <c r="FQ19" s="551"/>
      <c r="FR19" s="551"/>
      <c r="FS19" s="551"/>
      <c r="FT19" s="551"/>
      <c r="FU19" s="551"/>
      <c r="FV19" s="551"/>
      <c r="FW19" s="551"/>
      <c r="FX19" s="551"/>
      <c r="FY19" s="551"/>
      <c r="FZ19" s="551"/>
      <c r="GA19" s="551"/>
      <c r="GB19" s="551"/>
      <c r="GC19" s="551"/>
      <c r="GD19" s="551"/>
      <c r="GE19" s="551"/>
      <c r="GF19" s="551"/>
      <c r="GG19" s="551"/>
      <c r="GH19" s="551"/>
      <c r="GI19" s="551"/>
      <c r="GJ19" s="551"/>
      <c r="GK19" s="551"/>
      <c r="GL19" s="551"/>
      <c r="GM19" s="551"/>
      <c r="GN19" s="551"/>
      <c r="GO19" s="551"/>
      <c r="GP19" s="551"/>
      <c r="GQ19" s="551"/>
      <c r="GR19" s="551"/>
      <c r="GS19" s="551"/>
      <c r="GT19" s="551"/>
      <c r="GU19" s="551"/>
      <c r="GV19" s="551"/>
      <c r="GW19" s="551"/>
      <c r="GX19" s="551"/>
      <c r="GY19" s="551"/>
      <c r="GZ19" s="551"/>
      <c r="HA19" s="551"/>
      <c r="HB19" s="551"/>
      <c r="HC19" s="551"/>
      <c r="HD19" s="551"/>
      <c r="HE19" s="551"/>
      <c r="HF19" s="551"/>
      <c r="HG19" s="551"/>
      <c r="HH19" s="551"/>
      <c r="HI19" s="551"/>
      <c r="HJ19" s="551"/>
      <c r="HK19" s="551"/>
      <c r="HL19" s="551"/>
      <c r="HM19" s="551"/>
      <c r="HN19" s="551"/>
      <c r="HO19" s="551"/>
      <c r="HP19" s="551"/>
      <c r="HQ19" s="551"/>
      <c r="HR19" s="551"/>
      <c r="HS19" s="551"/>
      <c r="HT19" s="551"/>
      <c r="HU19" s="551"/>
      <c r="HV19" s="551"/>
      <c r="HW19" s="551"/>
      <c r="HX19" s="551"/>
      <c r="HY19" s="551"/>
      <c r="HZ19" s="551"/>
      <c r="IA19" s="551"/>
      <c r="IB19" s="551"/>
      <c r="IC19" s="551"/>
      <c r="ID19" s="551"/>
      <c r="IE19" s="551"/>
      <c r="IF19" s="551"/>
      <c r="IG19" s="551"/>
      <c r="IH19" s="551"/>
      <c r="II19" s="551"/>
      <c r="IJ19" s="551"/>
      <c r="IK19" s="551"/>
      <c r="IL19" s="551"/>
      <c r="IM19" s="551"/>
      <c r="IN19" s="551"/>
      <c r="IO19" s="551"/>
      <c r="IP19" s="551"/>
      <c r="IQ19" s="551"/>
      <c r="IR19" s="551"/>
      <c r="IS19" s="551"/>
      <c r="IT19" s="551"/>
      <c r="IU19" s="551"/>
      <c r="IV19" s="551"/>
      <c r="IW19" s="551"/>
    </row>
    <row r="20" customFormat="false" ht="15" hidden="false" customHeight="false" outlineLevel="0" collapsed="false">
      <c r="A20" s="6"/>
      <c r="B20" s="667"/>
      <c r="C20" s="661"/>
      <c r="D20" s="662"/>
      <c r="E20" s="662"/>
      <c r="F20" s="663" t="n">
        <f aca="false">D20-E20</f>
        <v>0</v>
      </c>
      <c r="G20" s="668"/>
      <c r="H20" s="669"/>
      <c r="I20" s="556"/>
    </row>
    <row r="21" customFormat="false" ht="29.25" hidden="false" customHeight="true" outlineLevel="0" collapsed="false">
      <c r="A21" s="6"/>
      <c r="B21" s="670"/>
      <c r="C21" s="671"/>
      <c r="D21" s="672" t="n">
        <f aca="false">SUM(D15:D20)</f>
        <v>146</v>
      </c>
      <c r="E21" s="672" t="n">
        <f aca="false">SUM(E15:E20)</f>
        <v>213</v>
      </c>
      <c r="F21" s="672" t="n">
        <f aca="false">SUM(F15:F20)</f>
        <v>-67</v>
      </c>
      <c r="G21" s="673"/>
      <c r="H21" s="7"/>
      <c r="I21" s="8"/>
    </row>
    <row r="22" customFormat="false" ht="12.75" hidden="false" customHeight="false" outlineLevel="0" collapsed="false">
      <c r="A22" s="6"/>
      <c r="B22" s="251"/>
      <c r="C22" s="7"/>
      <c r="D22" s="7"/>
      <c r="E22" s="7"/>
      <c r="F22" s="7"/>
      <c r="G22" s="648"/>
      <c r="H22" s="7"/>
      <c r="I22" s="8"/>
    </row>
    <row r="23" customFormat="false" ht="16.5" hidden="false" customHeight="true" outlineLevel="0" collapsed="false">
      <c r="A23" s="6"/>
      <c r="B23" s="674" t="s">
        <v>507</v>
      </c>
      <c r="C23" s="7"/>
      <c r="D23" s="7"/>
      <c r="E23" s="7"/>
      <c r="F23" s="7"/>
      <c r="G23" s="648"/>
      <c r="H23" s="7"/>
      <c r="I23" s="8"/>
    </row>
    <row r="24" customFormat="false" ht="77.25" hidden="false" customHeight="true" outlineLevel="0" collapsed="false">
      <c r="A24" s="6"/>
      <c r="B24" s="675" t="s">
        <v>508</v>
      </c>
      <c r="C24" s="675"/>
      <c r="D24" s="675"/>
      <c r="E24" s="675"/>
      <c r="F24" s="675"/>
      <c r="G24" s="675"/>
      <c r="H24" s="7"/>
      <c r="I24" s="8"/>
    </row>
    <row r="25" customFormat="false" ht="12.75" hidden="false" customHeight="false" outlineLevel="0" collapsed="false">
      <c r="A25" s="6"/>
      <c r="B25" s="251"/>
      <c r="C25" s="252"/>
      <c r="D25" s="251"/>
      <c r="E25" s="7"/>
      <c r="F25" s="7"/>
      <c r="G25" s="7"/>
      <c r="H25" s="7"/>
      <c r="I25" s="8"/>
    </row>
    <row r="26" customFormat="false" ht="12.75" hidden="false" customHeight="false" outlineLevel="0" collapsed="false">
      <c r="A26" s="6"/>
      <c r="B26" s="674" t="s">
        <v>509</v>
      </c>
      <c r="C26" s="252"/>
      <c r="D26" s="251"/>
      <c r="E26" s="7"/>
      <c r="F26" s="7"/>
      <c r="G26" s="7"/>
      <c r="H26" s="7"/>
      <c r="I26" s="8"/>
    </row>
    <row r="27" customFormat="false" ht="12.75" hidden="false" customHeight="false" outlineLevel="0" collapsed="false">
      <c r="A27" s="6"/>
      <c r="B27" s="251" t="s">
        <v>510</v>
      </c>
      <c r="C27" s="252"/>
      <c r="D27" s="251"/>
      <c r="E27" s="7"/>
      <c r="F27" s="7"/>
      <c r="G27" s="7"/>
      <c r="H27" s="7"/>
      <c r="I27" s="8"/>
    </row>
    <row r="28" customFormat="false" ht="12.75" hidden="false" customHeight="true" outlineLevel="0" collapsed="false">
      <c r="A28" s="6"/>
      <c r="B28" s="675" t="s">
        <v>511</v>
      </c>
      <c r="C28" s="675"/>
      <c r="D28" s="675"/>
      <c r="E28" s="675"/>
      <c r="F28" s="675"/>
      <c r="G28" s="675"/>
      <c r="H28" s="7"/>
      <c r="I28" s="8"/>
    </row>
    <row r="29" customFormat="false" ht="12.75" hidden="false" customHeight="false" outlineLevel="0" collapsed="false">
      <c r="A29" s="6"/>
      <c r="B29" s="675"/>
      <c r="C29" s="675"/>
      <c r="D29" s="675"/>
      <c r="E29" s="675"/>
      <c r="F29" s="675"/>
      <c r="G29" s="675"/>
      <c r="H29" s="7"/>
      <c r="I29" s="8"/>
    </row>
    <row r="30" customFormat="false" ht="12.75" hidden="false" customHeight="false" outlineLevel="0" collapsed="false">
      <c r="A30" s="6"/>
      <c r="B30" s="251"/>
      <c r="C30" s="252"/>
      <c r="D30" s="251"/>
      <c r="E30" s="7"/>
      <c r="F30" s="7"/>
      <c r="G30" s="7"/>
      <c r="H30" s="7"/>
      <c r="I30" s="8"/>
    </row>
    <row r="31" customFormat="false" ht="12.75" hidden="false" customHeight="false" outlineLevel="0" collapsed="false">
      <c r="A31" s="6"/>
      <c r="B31" s="251"/>
      <c r="C31" s="252"/>
      <c r="D31" s="251"/>
      <c r="E31" s="7"/>
      <c r="F31" s="7"/>
      <c r="G31" s="7"/>
      <c r="H31" s="7"/>
      <c r="I31" s="8"/>
    </row>
    <row r="32" customFormat="false" ht="12.75" hidden="false" customHeight="false" outlineLevel="0" collapsed="false">
      <c r="A32" s="6"/>
      <c r="B32" s="251"/>
      <c r="C32" s="252"/>
      <c r="D32" s="251"/>
      <c r="E32" s="7"/>
      <c r="F32" s="7"/>
      <c r="G32" s="7"/>
      <c r="H32" s="7"/>
      <c r="I32" s="8"/>
    </row>
    <row r="33" customFormat="false" ht="13.5" hidden="false" customHeight="false" outlineLevel="0" collapsed="false">
      <c r="A33" s="676"/>
      <c r="B33" s="582"/>
      <c r="C33" s="583"/>
      <c r="D33" s="582"/>
      <c r="E33" s="15"/>
      <c r="F33" s="15"/>
      <c r="G33" s="15"/>
      <c r="H33" s="15"/>
      <c r="I33" s="18"/>
    </row>
  </sheetData>
  <mergeCells count="2">
    <mergeCell ref="B24:G24"/>
    <mergeCell ref="B28:G29"/>
  </mergeCells>
  <printOptions headings="false" gridLines="false" gridLinesSet="true" horizontalCentered="false" verticalCentered="false"/>
  <pageMargins left="0.747916666666667" right="0.747916666666667" top="0.65" bottom="0.809722222222222"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&amp;L&amp;9Page 9&amp;C&amp;9Source: Financial Planning and Analysis&amp;R&amp;9Printed : &amp;D&amp;T</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53"/>
  <sheetViews>
    <sheetView showFormulas="false" showGridLines="true" showRowColHeaders="true" showZeros="true" rightToLeft="false" tabSelected="true" showOutlineSymbols="true" defaultGridColor="true" view="normal" topLeftCell="C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1" width="6.99"/>
    <col collapsed="false" customWidth="true" hidden="false" outlineLevel="0" max="2" min="2" style="540" width="13.85"/>
    <col collapsed="false" customWidth="true" hidden="false" outlineLevel="0" max="3" min="3" style="541" width="17.7"/>
    <col collapsed="false" customWidth="true" hidden="false" outlineLevel="0" max="4" min="4" style="540" width="25.28"/>
    <col collapsed="false" customWidth="true" hidden="false" outlineLevel="0" max="6" min="5" style="1" width="24.56"/>
    <col collapsed="false" customWidth="true" hidden="false" outlineLevel="0" max="7" min="7" style="1" width="12.42"/>
    <col collapsed="false" customWidth="true" hidden="false" outlineLevel="0" max="8" min="8" style="1" width="20.56"/>
    <col collapsed="false" customWidth="true" hidden="false" outlineLevel="0" max="9" min="9" style="1" width="14.56"/>
    <col collapsed="false" customWidth="true" hidden="false" outlineLevel="0" max="10" min="10" style="1" width="5.13"/>
    <col collapsed="false" customWidth="false" hidden="false" outlineLevel="0" max="13" min="11" style="1" width="9.14"/>
    <col collapsed="false" customWidth="true" hidden="false" outlineLevel="0" max="14" min="14" style="1" width="14.41"/>
    <col collapsed="false" customWidth="false" hidden="false" outlineLevel="0" max="257" min="15" style="1" width="9.14"/>
  </cols>
  <sheetData>
    <row r="1" customFormat="false" ht="12.75" hidden="false" customHeight="false" outlineLevel="0" collapsed="false">
      <c r="A1" s="3"/>
      <c r="B1" s="249"/>
      <c r="C1" s="250"/>
      <c r="D1" s="249"/>
      <c r="E1" s="4"/>
      <c r="F1" s="4"/>
      <c r="G1" s="4"/>
      <c r="H1" s="4"/>
      <c r="I1" s="4"/>
      <c r="J1" s="4"/>
      <c r="K1" s="4"/>
      <c r="L1" s="4"/>
      <c r="M1" s="4"/>
      <c r="N1" s="5"/>
    </row>
    <row r="2" customFormat="false" ht="12.75" hidden="false" customHeight="false" outlineLevel="0" collapsed="false">
      <c r="A2" s="6"/>
      <c r="B2" s="251"/>
      <c r="C2" s="252"/>
      <c r="D2" s="251"/>
      <c r="E2" s="7"/>
      <c r="F2" s="7"/>
      <c r="G2" s="7"/>
      <c r="H2" s="7"/>
      <c r="I2" s="7"/>
      <c r="J2" s="7"/>
      <c r="K2" s="7"/>
      <c r="L2" s="7"/>
      <c r="M2" s="7"/>
      <c r="N2" s="8"/>
    </row>
    <row r="3" customFormat="false" ht="12.75" hidden="false" customHeight="false" outlineLevel="0" collapsed="false">
      <c r="A3" s="6"/>
      <c r="B3" s="251"/>
      <c r="C3" s="252"/>
      <c r="D3" s="251"/>
      <c r="E3" s="7"/>
      <c r="F3" s="7"/>
      <c r="G3" s="7"/>
      <c r="H3" s="7"/>
      <c r="I3" s="7"/>
      <c r="J3" s="7"/>
      <c r="K3" s="7"/>
      <c r="L3" s="7"/>
      <c r="M3" s="7"/>
      <c r="N3" s="8"/>
    </row>
    <row r="4" customFormat="false" ht="12.75" hidden="false" customHeight="false" outlineLevel="0" collapsed="false">
      <c r="A4" s="6"/>
      <c r="B4" s="251"/>
      <c r="C4" s="252"/>
      <c r="D4" s="251"/>
      <c r="E4" s="7"/>
      <c r="F4" s="7"/>
      <c r="G4" s="7"/>
      <c r="H4" s="7"/>
      <c r="I4" s="7"/>
      <c r="J4" s="7"/>
      <c r="K4" s="7"/>
      <c r="L4" s="7"/>
      <c r="M4" s="7"/>
      <c r="N4" s="8"/>
    </row>
    <row r="5" customFormat="false" ht="12.75" hidden="false" customHeight="false" outlineLevel="0" collapsed="false">
      <c r="A5" s="6"/>
      <c r="B5" s="251"/>
      <c r="C5" s="252"/>
      <c r="D5" s="251"/>
      <c r="E5" s="7"/>
      <c r="F5" s="7"/>
      <c r="G5" s="7"/>
      <c r="H5" s="7"/>
      <c r="I5" s="7"/>
      <c r="J5" s="7"/>
      <c r="K5" s="7"/>
      <c r="L5" s="7"/>
      <c r="M5" s="7"/>
      <c r="N5" s="8"/>
    </row>
    <row r="6" customFormat="false" ht="12.75" hidden="false" customHeight="false" outlineLevel="0" collapsed="false">
      <c r="A6" s="6"/>
      <c r="B6" s="251"/>
      <c r="C6" s="252"/>
      <c r="D6" s="251"/>
      <c r="E6" s="7"/>
      <c r="F6" s="7"/>
      <c r="G6" s="7"/>
      <c r="H6" s="7"/>
      <c r="I6" s="7"/>
      <c r="J6" s="7"/>
      <c r="K6" s="7"/>
      <c r="L6" s="7"/>
      <c r="M6" s="7"/>
      <c r="N6" s="8"/>
    </row>
    <row r="7" customFormat="false" ht="12.75" hidden="false" customHeight="false" outlineLevel="0" collapsed="false">
      <c r="A7" s="6"/>
      <c r="B7" s="251"/>
      <c r="C7" s="252"/>
      <c r="D7" s="251"/>
      <c r="E7" s="7"/>
      <c r="F7" s="7"/>
      <c r="G7" s="7"/>
      <c r="H7" s="7"/>
      <c r="I7" s="7"/>
      <c r="J7" s="7"/>
      <c r="K7" s="7"/>
      <c r="L7" s="7"/>
      <c r="M7" s="7"/>
      <c r="N7" s="8"/>
    </row>
    <row r="8" customFormat="false" ht="31.5" hidden="false" customHeight="true" outlineLevel="0" collapsed="false">
      <c r="A8" s="6"/>
      <c r="B8" s="251"/>
      <c r="C8" s="252"/>
      <c r="D8" s="251"/>
      <c r="E8" s="7"/>
      <c r="F8" s="7"/>
      <c r="G8" s="7"/>
      <c r="H8" s="7"/>
      <c r="I8" s="7"/>
      <c r="J8" s="7"/>
      <c r="K8" s="7"/>
      <c r="L8" s="7"/>
      <c r="M8" s="7"/>
      <c r="N8" s="8"/>
    </row>
    <row r="9" customFormat="false" ht="12.75" hidden="false" customHeight="false" outlineLevel="0" collapsed="false">
      <c r="A9" s="6"/>
      <c r="B9" s="251"/>
      <c r="C9" s="252"/>
      <c r="D9" s="251"/>
      <c r="E9" s="7"/>
      <c r="F9" s="7"/>
      <c r="G9" s="7"/>
      <c r="H9" s="7"/>
      <c r="I9" s="7"/>
      <c r="J9" s="7"/>
      <c r="K9" s="7"/>
      <c r="L9" s="7"/>
      <c r="M9" s="7"/>
      <c r="N9" s="8"/>
    </row>
    <row r="10" customFormat="false" ht="14.25" hidden="false" customHeight="false" outlineLevel="0" collapsed="false">
      <c r="A10" s="677"/>
      <c r="B10" s="678"/>
      <c r="C10" s="7"/>
      <c r="D10" s="678"/>
      <c r="E10" s="678"/>
      <c r="F10" s="678"/>
      <c r="G10" s="678"/>
      <c r="H10" s="678"/>
      <c r="I10" s="678"/>
      <c r="J10" s="678"/>
      <c r="K10" s="678"/>
      <c r="L10" s="678"/>
      <c r="M10" s="678"/>
      <c r="N10" s="679"/>
      <c r="O10" s="678"/>
      <c r="P10" s="678"/>
    </row>
    <row r="11" customFormat="false" ht="18" hidden="false" customHeight="true" outlineLevel="0" collapsed="false">
      <c r="A11" s="6"/>
      <c r="B11" s="680" t="s">
        <v>512</v>
      </c>
      <c r="C11" s="681"/>
      <c r="D11" s="682" t="s">
        <v>513</v>
      </c>
      <c r="E11" s="683"/>
      <c r="F11" s="684"/>
      <c r="G11" s="684"/>
      <c r="H11" s="685" t="s">
        <v>514</v>
      </c>
      <c r="I11" s="7"/>
      <c r="J11" s="7"/>
      <c r="K11" s="7"/>
      <c r="L11" s="7"/>
      <c r="M11" s="7"/>
      <c r="N11" s="8"/>
    </row>
    <row r="12" customFormat="false" ht="18" hidden="false" customHeight="true" outlineLevel="0" collapsed="false">
      <c r="A12" s="6"/>
      <c r="B12" s="686" t="s">
        <v>515</v>
      </c>
      <c r="C12" s="681"/>
      <c r="D12" s="687" t="s">
        <v>516</v>
      </c>
      <c r="E12" s="688" t="s">
        <v>42</v>
      </c>
      <c r="F12" s="689" t="s">
        <v>497</v>
      </c>
      <c r="G12" s="689" t="s">
        <v>517</v>
      </c>
      <c r="H12" s="7"/>
      <c r="I12" s="7"/>
      <c r="J12" s="7"/>
      <c r="K12" s="7"/>
      <c r="L12" s="7"/>
      <c r="M12" s="7"/>
      <c r="N12" s="8"/>
    </row>
    <row r="13" customFormat="false" ht="12.75" hidden="false" customHeight="false" outlineLevel="0" collapsed="false">
      <c r="A13" s="6"/>
      <c r="B13" s="681"/>
      <c r="C13" s="681"/>
      <c r="D13" s="690"/>
      <c r="E13" s="691"/>
      <c r="F13" s="692"/>
      <c r="G13" s="692"/>
      <c r="H13" s="7"/>
      <c r="I13" s="7"/>
      <c r="J13" s="7"/>
      <c r="K13" s="7"/>
      <c r="L13" s="7"/>
      <c r="M13" s="7"/>
      <c r="N13" s="8"/>
    </row>
    <row r="14" customFormat="false" ht="17.25" hidden="false" customHeight="true" outlineLevel="0" collapsed="false">
      <c r="A14" s="6"/>
      <c r="B14" s="693" t="s">
        <v>78</v>
      </c>
      <c r="C14" s="681"/>
      <c r="D14" s="694" t="n">
        <v>1905</v>
      </c>
      <c r="E14" s="695" t="n">
        <f aca="false">+'Adaytum  Detail 2002'!E26/1000</f>
        <v>1384.175</v>
      </c>
      <c r="F14" s="696" t="n">
        <f aca="false">+E14-D14</f>
        <v>-520.825</v>
      </c>
      <c r="G14" s="697" t="n">
        <f aca="false">+F14/D14</f>
        <v>-0.273398950131234</v>
      </c>
      <c r="H14" s="7" t="s">
        <v>518</v>
      </c>
      <c r="I14" s="7"/>
      <c r="J14" s="7"/>
      <c r="K14" s="7"/>
      <c r="L14" s="7"/>
      <c r="M14" s="7"/>
      <c r="N14" s="8"/>
    </row>
    <row r="15" customFormat="false" ht="17.25" hidden="false" customHeight="true" outlineLevel="0" collapsed="false">
      <c r="A15" s="6"/>
      <c r="B15" s="693" t="s">
        <v>87</v>
      </c>
      <c r="C15" s="681"/>
      <c r="D15" s="694" t="n">
        <v>386</v>
      </c>
      <c r="E15" s="695" t="n">
        <f aca="false">+'Adaytum  Detail 2002'!E33/1000</f>
        <v>271.775</v>
      </c>
      <c r="F15" s="696" t="n">
        <f aca="false">+E15-D15</f>
        <v>-114.225</v>
      </c>
      <c r="G15" s="697" t="n">
        <f aca="false">+F15/D15</f>
        <v>-0.295919689119171</v>
      </c>
      <c r="H15" s="7" t="s">
        <v>519</v>
      </c>
      <c r="I15" s="7"/>
      <c r="J15" s="7"/>
      <c r="K15" s="7"/>
      <c r="L15" s="7"/>
      <c r="M15" s="7"/>
      <c r="N15" s="8"/>
    </row>
    <row r="16" customFormat="false" ht="17.25" hidden="false" customHeight="true" outlineLevel="0" collapsed="false">
      <c r="A16" s="6"/>
      <c r="B16" s="693" t="s">
        <v>520</v>
      </c>
      <c r="C16" s="681"/>
      <c r="D16" s="694" t="n">
        <v>21</v>
      </c>
      <c r="E16" s="695" t="n">
        <f aca="false">+'Adaytum  Detail 2002'!C45/1000</f>
        <v>4.481</v>
      </c>
      <c r="F16" s="696" t="n">
        <f aca="false">+E16-D16</f>
        <v>-16.519</v>
      </c>
      <c r="G16" s="697" t="n">
        <f aca="false">+F16/D16</f>
        <v>-0.786619047619048</v>
      </c>
      <c r="H16" s="7"/>
      <c r="I16" s="7"/>
      <c r="J16" s="7"/>
      <c r="K16" s="7"/>
      <c r="L16" s="7"/>
      <c r="M16" s="7"/>
      <c r="N16" s="8"/>
    </row>
    <row r="17" customFormat="false" ht="17.25" hidden="false" customHeight="true" outlineLevel="0" collapsed="false">
      <c r="A17" s="6"/>
      <c r="B17" s="693" t="s">
        <v>98</v>
      </c>
      <c r="C17" s="681"/>
      <c r="D17" s="694" t="n">
        <v>1260</v>
      </c>
      <c r="E17" s="695" t="n">
        <v>527</v>
      </c>
      <c r="F17" s="696" t="n">
        <f aca="false">+E17-D17</f>
        <v>-733</v>
      </c>
      <c r="G17" s="697" t="n">
        <f aca="false">+F17/D17</f>
        <v>-0.581746031746032</v>
      </c>
      <c r="H17" s="7" t="s">
        <v>521</v>
      </c>
      <c r="I17" s="7"/>
      <c r="J17" s="7"/>
      <c r="K17" s="7"/>
      <c r="L17" s="7"/>
      <c r="M17" s="7"/>
      <c r="N17" s="8"/>
    </row>
    <row r="18" customFormat="false" ht="17.25" hidden="false" customHeight="true" outlineLevel="0" collapsed="false">
      <c r="A18" s="6"/>
      <c r="B18" s="693" t="s">
        <v>522</v>
      </c>
      <c r="C18" s="681"/>
      <c r="D18" s="694" t="n">
        <v>384</v>
      </c>
      <c r="E18" s="695" t="n">
        <f aca="false">+'Adaytum  Detail 2002'!E75/1000</f>
        <v>245</v>
      </c>
      <c r="F18" s="696" t="n">
        <f aca="false">+E18-D18</f>
        <v>-139</v>
      </c>
      <c r="G18" s="697" t="n">
        <f aca="false">+F18/D18</f>
        <v>-0.361979166666667</v>
      </c>
      <c r="H18" s="7" t="s">
        <v>523</v>
      </c>
      <c r="I18" s="7"/>
      <c r="J18" s="7"/>
      <c r="K18" s="7"/>
      <c r="L18" s="7"/>
      <c r="M18" s="7"/>
      <c r="N18" s="8"/>
    </row>
    <row r="19" customFormat="false" ht="17.25" hidden="false" customHeight="true" outlineLevel="0" collapsed="false">
      <c r="A19" s="6"/>
      <c r="B19" s="693" t="s">
        <v>524</v>
      </c>
      <c r="C19" s="681"/>
      <c r="D19" s="694" t="n">
        <v>163</v>
      </c>
      <c r="E19" s="695" t="n">
        <f aca="false">+'Adaytum  Detail 2002'!E68/1000</f>
        <v>100</v>
      </c>
      <c r="F19" s="696" t="n">
        <f aca="false">+E19-D19</f>
        <v>-63</v>
      </c>
      <c r="G19" s="697" t="n">
        <f aca="false">+F19/D19</f>
        <v>-0.386503067484663</v>
      </c>
      <c r="H19" s="7" t="s">
        <v>525</v>
      </c>
      <c r="I19" s="7"/>
      <c r="J19" s="7"/>
      <c r="K19" s="7"/>
      <c r="L19" s="7"/>
      <c r="M19" s="7"/>
      <c r="N19" s="8"/>
    </row>
    <row r="20" customFormat="false" ht="17.25" hidden="false" customHeight="true" outlineLevel="0" collapsed="false">
      <c r="A20" s="6"/>
      <c r="B20" s="693" t="s">
        <v>112</v>
      </c>
      <c r="C20" s="681"/>
      <c r="D20" s="694" t="n">
        <v>196</v>
      </c>
      <c r="E20" s="695" t="n">
        <f aca="false">+'Adaytum  Detail 2002'!C83/1000</f>
        <v>122.406</v>
      </c>
      <c r="F20" s="696" t="n">
        <f aca="false">+E20-D20</f>
        <v>-73.594</v>
      </c>
      <c r="G20" s="697" t="n">
        <f aca="false">+F20/D20</f>
        <v>-0.375479591836735</v>
      </c>
      <c r="H20" s="7" t="s">
        <v>526</v>
      </c>
      <c r="I20" s="7"/>
      <c r="J20" s="7"/>
      <c r="K20" s="7"/>
      <c r="L20" s="7"/>
      <c r="M20" s="7"/>
      <c r="N20" s="8"/>
    </row>
    <row r="21" customFormat="false" ht="17.25" hidden="false" customHeight="true" outlineLevel="0" collapsed="false">
      <c r="A21" s="6"/>
      <c r="B21" s="693" t="s">
        <v>527</v>
      </c>
      <c r="C21" s="681"/>
      <c r="D21" s="694" t="n">
        <v>40</v>
      </c>
      <c r="E21" s="695" t="n">
        <f aca="false">+'Adaytum  Detail 2002'!E86/1000</f>
        <v>20</v>
      </c>
      <c r="F21" s="696" t="n">
        <f aca="false">+E21-D21</f>
        <v>-20</v>
      </c>
      <c r="G21" s="697" t="n">
        <f aca="false">+F21/D21</f>
        <v>-0.5</v>
      </c>
      <c r="H21" s="7" t="s">
        <v>528</v>
      </c>
      <c r="I21" s="7"/>
      <c r="J21" s="7"/>
      <c r="K21" s="7"/>
      <c r="L21" s="7"/>
      <c r="M21" s="7"/>
      <c r="N21" s="8"/>
    </row>
    <row r="22" customFormat="false" ht="17.25" hidden="false" customHeight="true" outlineLevel="0" collapsed="false">
      <c r="A22" s="6"/>
      <c r="B22" s="693" t="s">
        <v>529</v>
      </c>
      <c r="C22" s="681"/>
      <c r="D22" s="694" t="n">
        <f aca="false">+'Adaytum by Month'!Q39/1000</f>
        <v>0</v>
      </c>
      <c r="E22" s="695" t="n">
        <f aca="false">+'Adaytum  Detail 2002'!E88/1000</f>
        <v>0</v>
      </c>
      <c r="F22" s="696" t="n">
        <f aca="false">+E22-D22</f>
        <v>0</v>
      </c>
      <c r="G22" s="697" t="n">
        <v>0</v>
      </c>
      <c r="H22" s="7"/>
      <c r="I22" s="7"/>
      <c r="J22" s="7"/>
      <c r="K22" s="7"/>
      <c r="L22" s="7"/>
      <c r="M22" s="7"/>
      <c r="N22" s="8"/>
    </row>
    <row r="23" customFormat="false" ht="15" hidden="false" customHeight="false" outlineLevel="0" collapsed="false">
      <c r="A23" s="6"/>
      <c r="B23" s="693"/>
      <c r="C23" s="681"/>
      <c r="D23" s="694"/>
      <c r="E23" s="695"/>
      <c r="F23" s="696"/>
      <c r="G23" s="696"/>
      <c r="H23" s="7"/>
      <c r="I23" s="7"/>
      <c r="J23" s="7"/>
      <c r="K23" s="7"/>
      <c r="L23" s="7"/>
      <c r="M23" s="7"/>
      <c r="N23" s="8"/>
    </row>
    <row r="24" customFormat="false" ht="39.75" hidden="false" customHeight="true" outlineLevel="0" collapsed="false">
      <c r="A24" s="6"/>
      <c r="B24" s="698" t="s">
        <v>530</v>
      </c>
      <c r="C24" s="681"/>
      <c r="D24" s="699" t="n">
        <f aca="false">SUM(D14:D22)</f>
        <v>4355</v>
      </c>
      <c r="E24" s="700" t="n">
        <f aca="false">SUM(E14:E23)</f>
        <v>2674.837</v>
      </c>
      <c r="F24" s="701" t="n">
        <f aca="false">SUM(F14:F23)</f>
        <v>-1680.163</v>
      </c>
      <c r="G24" s="702" t="n">
        <f aca="false">+F24/D24</f>
        <v>-0.385800918484501</v>
      </c>
      <c r="H24" s="703" t="s">
        <v>531</v>
      </c>
      <c r="I24" s="703"/>
      <c r="J24" s="703"/>
      <c r="K24" s="703"/>
      <c r="L24" s="703"/>
      <c r="M24" s="703"/>
      <c r="N24" s="703"/>
    </row>
    <row r="25" customFormat="false" ht="15" hidden="false" customHeight="false" outlineLevel="0" collapsed="false">
      <c r="A25" s="6"/>
      <c r="B25" s="693"/>
      <c r="C25" s="681"/>
      <c r="D25" s="694"/>
      <c r="E25" s="695"/>
      <c r="F25" s="696"/>
      <c r="G25" s="696"/>
      <c r="H25" s="7"/>
      <c r="I25" s="7"/>
      <c r="J25" s="7"/>
      <c r="K25" s="7"/>
      <c r="L25" s="7"/>
      <c r="M25" s="7"/>
      <c r="N25" s="8"/>
    </row>
    <row r="26" customFormat="false" ht="15" hidden="false" customHeight="false" outlineLevel="0" collapsed="false">
      <c r="A26" s="6"/>
      <c r="B26" s="693" t="s">
        <v>125</v>
      </c>
      <c r="C26" s="681"/>
      <c r="D26" s="694" t="n">
        <f aca="false">+' PL Expense Analysis'!C59</f>
        <v>-0</v>
      </c>
      <c r="E26" s="695" t="n">
        <f aca="false">+' PL Expense Analysis'!G59</f>
        <v>-0</v>
      </c>
      <c r="F26" s="696" t="n">
        <f aca="false">+E26-D26</f>
        <v>0</v>
      </c>
      <c r="G26" s="696" t="n">
        <v>0</v>
      </c>
      <c r="H26" s="7"/>
      <c r="I26" s="7"/>
      <c r="J26" s="7"/>
      <c r="K26" s="7"/>
      <c r="L26" s="7"/>
      <c r="M26" s="7"/>
      <c r="N26" s="8"/>
    </row>
    <row r="27" customFormat="false" ht="16.5" hidden="false" customHeight="true" outlineLevel="0" collapsed="false">
      <c r="A27" s="6"/>
      <c r="B27" s="693" t="s">
        <v>126</v>
      </c>
      <c r="C27" s="681"/>
      <c r="D27" s="704" t="n">
        <f aca="false">+' PL Expense Analysis'!C60</f>
        <v>-0</v>
      </c>
      <c r="E27" s="705" t="n">
        <f aca="false">+' PL Expense Analysis'!G60</f>
        <v>-0</v>
      </c>
      <c r="F27" s="706" t="n">
        <f aca="false">+E27-D27</f>
        <v>0</v>
      </c>
      <c r="G27" s="706" t="n">
        <v>0</v>
      </c>
      <c r="H27" s="7"/>
      <c r="I27" s="7"/>
      <c r="J27" s="7"/>
      <c r="K27" s="7"/>
      <c r="L27" s="7"/>
      <c r="M27" s="7"/>
      <c r="N27" s="8"/>
    </row>
    <row r="28" customFormat="false" ht="15" hidden="false" customHeight="true" outlineLevel="0" collapsed="false">
      <c r="A28" s="6"/>
      <c r="B28" s="693"/>
      <c r="C28" s="681"/>
      <c r="D28" s="694"/>
      <c r="E28" s="695"/>
      <c r="F28" s="696"/>
      <c r="G28" s="696"/>
      <c r="H28" s="7"/>
      <c r="I28" s="7"/>
      <c r="J28" s="7"/>
      <c r="K28" s="7"/>
      <c r="L28" s="7"/>
      <c r="M28" s="7"/>
      <c r="N28" s="8"/>
    </row>
    <row r="29" customFormat="false" ht="16.5" hidden="false" customHeight="false" outlineLevel="0" collapsed="false">
      <c r="A29" s="6"/>
      <c r="B29" s="698" t="s">
        <v>532</v>
      </c>
      <c r="C29" s="681"/>
      <c r="D29" s="707" t="n">
        <f aca="false">SUM(D24:D27)</f>
        <v>4355</v>
      </c>
      <c r="E29" s="708" t="n">
        <f aca="false">SUM(E24:E26)</f>
        <v>2674.837</v>
      </c>
      <c r="F29" s="709" t="n">
        <f aca="false">+F24+F26</f>
        <v>-1680.163</v>
      </c>
      <c r="G29" s="710" t="n">
        <f aca="false">+F29/D29</f>
        <v>-0.385800918484501</v>
      </c>
      <c r="H29" s="7"/>
      <c r="I29" s="7"/>
      <c r="J29" s="7"/>
      <c r="K29" s="7"/>
      <c r="L29" s="7"/>
      <c r="M29" s="7"/>
      <c r="N29" s="8"/>
    </row>
    <row r="30" customFormat="false" ht="13.5" hidden="false" customHeight="false" outlineLevel="0" collapsed="false">
      <c r="A30" s="677"/>
      <c r="B30" s="678"/>
      <c r="C30" s="678"/>
      <c r="D30" s="678"/>
      <c r="E30" s="678"/>
      <c r="F30" s="678"/>
      <c r="G30" s="678"/>
      <c r="H30" s="678"/>
      <c r="I30" s="678"/>
      <c r="J30" s="678"/>
      <c r="K30" s="678"/>
      <c r="L30" s="678"/>
      <c r="M30" s="678"/>
      <c r="N30" s="679"/>
      <c r="O30" s="678"/>
      <c r="P30" s="678"/>
    </row>
    <row r="31" customFormat="false" ht="15" hidden="false" customHeight="false" outlineLevel="0" collapsed="false">
      <c r="A31" s="6"/>
      <c r="B31" s="698" t="s">
        <v>26</v>
      </c>
      <c r="C31" s="252"/>
      <c r="D31" s="698" t="n">
        <v>19</v>
      </c>
      <c r="E31" s="698" t="n">
        <v>10</v>
      </c>
      <c r="F31" s="711" t="n">
        <f aca="false">+E31-D31</f>
        <v>-9</v>
      </c>
      <c r="G31" s="712" t="n">
        <f aca="false">+F31/D31</f>
        <v>-0.473684210526316</v>
      </c>
      <c r="H31" s="7"/>
      <c r="I31" s="7"/>
      <c r="J31" s="7"/>
      <c r="K31" s="7"/>
      <c r="L31" s="7"/>
      <c r="M31" s="7"/>
      <c r="N31" s="8"/>
    </row>
    <row r="32" customFormat="false" ht="12.75" hidden="false" customHeight="false" outlineLevel="0" collapsed="false">
      <c r="A32" s="442"/>
      <c r="B32" s="251"/>
      <c r="C32" s="252"/>
      <c r="D32" s="251"/>
      <c r="E32" s="7"/>
      <c r="F32" s="7"/>
      <c r="G32" s="7"/>
      <c r="H32" s="7"/>
      <c r="I32" s="7"/>
      <c r="J32" s="7"/>
      <c r="K32" s="7"/>
      <c r="L32" s="7"/>
      <c r="M32" s="7"/>
      <c r="N32" s="8"/>
    </row>
    <row r="33" customFormat="false" ht="12.75" hidden="false" customHeight="false" outlineLevel="0" collapsed="false">
      <c r="A33" s="442"/>
      <c r="B33" s="251"/>
      <c r="C33" s="252"/>
      <c r="D33" s="251"/>
      <c r="E33" s="7"/>
      <c r="F33" s="7"/>
      <c r="G33" s="7"/>
      <c r="H33" s="7"/>
      <c r="I33" s="7"/>
      <c r="J33" s="7"/>
      <c r="K33" s="7"/>
      <c r="L33" s="7"/>
      <c r="M33" s="7"/>
      <c r="N33" s="8"/>
    </row>
    <row r="34" customFormat="false" ht="12.75" hidden="false" customHeight="false" outlineLevel="0" collapsed="false">
      <c r="A34" s="442"/>
      <c r="B34" s="251"/>
      <c r="C34" s="252"/>
      <c r="D34" s="251"/>
      <c r="E34" s="7"/>
      <c r="F34" s="7"/>
      <c r="G34" s="7"/>
      <c r="H34" s="7"/>
      <c r="I34" s="7"/>
      <c r="J34" s="7"/>
      <c r="K34" s="7"/>
      <c r="L34" s="7"/>
      <c r="M34" s="7"/>
      <c r="N34" s="8"/>
    </row>
    <row r="35" customFormat="false" ht="12.75" hidden="false" customHeight="false" outlineLevel="0" collapsed="false">
      <c r="A35" s="442"/>
      <c r="B35" s="251"/>
      <c r="C35" s="252"/>
      <c r="D35" s="251"/>
      <c r="E35" s="7"/>
      <c r="F35" s="7"/>
      <c r="G35" s="7"/>
      <c r="H35" s="7"/>
      <c r="I35" s="7"/>
      <c r="J35" s="7"/>
      <c r="K35" s="7"/>
      <c r="L35" s="7"/>
      <c r="M35" s="7"/>
      <c r="N35" s="8"/>
    </row>
    <row r="36" customFormat="false" ht="12.75" hidden="false" customHeight="false" outlineLevel="0" collapsed="false">
      <c r="A36" s="442"/>
      <c r="B36" s="251"/>
      <c r="C36" s="252"/>
      <c r="D36" s="251"/>
      <c r="E36" s="7"/>
      <c r="F36" s="7"/>
      <c r="G36" s="7"/>
      <c r="H36" s="7"/>
      <c r="I36" s="7"/>
      <c r="J36" s="7"/>
      <c r="K36" s="7"/>
      <c r="L36" s="7"/>
      <c r="M36" s="7"/>
      <c r="N36" s="8"/>
    </row>
    <row r="37" customFormat="false" ht="12.75" hidden="false" customHeight="false" outlineLevel="0" collapsed="false">
      <c r="A37" s="442"/>
      <c r="B37" s="251"/>
      <c r="C37" s="252"/>
      <c r="D37" s="251"/>
      <c r="E37" s="7"/>
      <c r="F37" s="7"/>
      <c r="G37" s="7"/>
      <c r="H37" s="7"/>
      <c r="I37" s="7"/>
      <c r="J37" s="7"/>
      <c r="K37" s="7"/>
      <c r="L37" s="7"/>
      <c r="M37" s="7"/>
      <c r="N37" s="8"/>
    </row>
    <row r="38" customFormat="false" ht="12.75" hidden="false" customHeight="false" outlineLevel="0" collapsed="false">
      <c r="A38" s="6"/>
      <c r="B38" s="251"/>
      <c r="C38" s="252"/>
      <c r="D38" s="251"/>
      <c r="E38" s="7"/>
      <c r="F38" s="7"/>
      <c r="G38" s="7"/>
      <c r="H38" s="7"/>
      <c r="I38" s="7"/>
      <c r="J38" s="7"/>
      <c r="K38" s="7"/>
      <c r="L38" s="7"/>
      <c r="M38" s="7"/>
      <c r="N38" s="8"/>
    </row>
    <row r="39" customFormat="false" ht="12.75" hidden="false" customHeight="false" outlineLevel="0" collapsed="false">
      <c r="A39" s="6"/>
      <c r="B39" s="251"/>
      <c r="C39" s="252"/>
      <c r="D39" s="251"/>
      <c r="E39" s="7"/>
      <c r="F39" s="7"/>
      <c r="G39" s="7"/>
      <c r="H39" s="7"/>
      <c r="I39" s="7"/>
      <c r="J39" s="7"/>
      <c r="K39" s="7"/>
      <c r="L39" s="7"/>
      <c r="M39" s="7"/>
      <c r="N39" s="8"/>
    </row>
    <row r="40" customFormat="false" ht="12.75" hidden="false" customHeight="false" outlineLevel="0" collapsed="false">
      <c r="A40" s="6"/>
      <c r="B40" s="251"/>
      <c r="C40" s="252"/>
      <c r="D40" s="251"/>
      <c r="E40" s="7"/>
      <c r="F40" s="7"/>
      <c r="G40" s="7"/>
      <c r="H40" s="7"/>
      <c r="I40" s="7"/>
      <c r="J40" s="7"/>
      <c r="K40" s="7"/>
      <c r="L40" s="7"/>
      <c r="M40" s="7"/>
      <c r="N40" s="8"/>
    </row>
    <row r="41" customFormat="false" ht="12.75" hidden="false" customHeight="false" outlineLevel="0" collapsed="false">
      <c r="A41" s="6"/>
      <c r="B41" s="251"/>
      <c r="C41" s="252"/>
      <c r="D41" s="251"/>
      <c r="E41" s="7"/>
      <c r="F41" s="7"/>
      <c r="G41" s="7"/>
      <c r="H41" s="7"/>
      <c r="I41" s="7"/>
      <c r="J41" s="7"/>
      <c r="K41" s="7"/>
      <c r="L41" s="7"/>
      <c r="M41" s="7"/>
      <c r="N41" s="8"/>
    </row>
    <row r="42" customFormat="false" ht="12.75" hidden="false" customHeight="false" outlineLevel="0" collapsed="false">
      <c r="A42" s="6"/>
      <c r="B42" s="251"/>
      <c r="C42" s="252"/>
      <c r="D42" s="251"/>
      <c r="E42" s="7"/>
      <c r="F42" s="7"/>
      <c r="G42" s="7"/>
      <c r="H42" s="7"/>
      <c r="I42" s="7"/>
      <c r="J42" s="7"/>
      <c r="K42" s="7"/>
      <c r="L42" s="7"/>
      <c r="M42" s="7"/>
      <c r="N42" s="8"/>
    </row>
    <row r="43" customFormat="false" ht="12.75" hidden="false" customHeight="false" outlineLevel="0" collapsed="false">
      <c r="A43" s="6"/>
      <c r="B43" s="251"/>
      <c r="C43" s="252"/>
      <c r="D43" s="251"/>
      <c r="E43" s="7"/>
      <c r="F43" s="7"/>
      <c r="G43" s="7"/>
      <c r="H43" s="7"/>
      <c r="I43" s="7"/>
      <c r="J43" s="7"/>
      <c r="K43" s="7"/>
      <c r="L43" s="7"/>
      <c r="M43" s="7"/>
      <c r="N43" s="8"/>
    </row>
    <row r="44" customFormat="false" ht="12.75" hidden="false" customHeight="false" outlineLevel="0" collapsed="false">
      <c r="A44" s="6"/>
      <c r="B44" s="251"/>
      <c r="C44" s="252"/>
      <c r="D44" s="251"/>
      <c r="E44" s="7"/>
      <c r="F44" s="7"/>
      <c r="G44" s="7"/>
      <c r="H44" s="7"/>
      <c r="I44" s="7"/>
      <c r="J44" s="7"/>
      <c r="K44" s="7"/>
      <c r="L44" s="7"/>
      <c r="M44" s="7"/>
      <c r="N44" s="8"/>
    </row>
    <row r="45" customFormat="false" ht="12.75" hidden="false" customHeight="false" outlineLevel="0" collapsed="false">
      <c r="A45" s="6"/>
      <c r="B45" s="251"/>
      <c r="C45" s="252"/>
      <c r="D45" s="251"/>
      <c r="E45" s="7"/>
      <c r="F45" s="7"/>
      <c r="G45" s="7"/>
      <c r="H45" s="7"/>
      <c r="I45" s="7"/>
      <c r="J45" s="7"/>
      <c r="K45" s="7"/>
      <c r="L45" s="7"/>
      <c r="M45" s="7"/>
      <c r="N45" s="8"/>
    </row>
    <row r="46" customFormat="false" ht="12.75" hidden="false" customHeight="false" outlineLevel="0" collapsed="false">
      <c r="A46" s="6"/>
      <c r="B46" s="251"/>
      <c r="C46" s="252"/>
      <c r="D46" s="251"/>
      <c r="E46" s="7"/>
      <c r="F46" s="7"/>
      <c r="G46" s="7"/>
      <c r="H46" s="7"/>
      <c r="I46" s="7"/>
      <c r="J46" s="7"/>
      <c r="K46" s="7"/>
      <c r="L46" s="7"/>
      <c r="M46" s="7"/>
      <c r="N46" s="8"/>
    </row>
    <row r="47" customFormat="false" ht="12.75" hidden="false" customHeight="false" outlineLevel="0" collapsed="false">
      <c r="A47" s="6"/>
      <c r="B47" s="251"/>
      <c r="C47" s="252"/>
      <c r="D47" s="251"/>
      <c r="E47" s="7"/>
      <c r="F47" s="7"/>
      <c r="G47" s="7"/>
      <c r="H47" s="7"/>
      <c r="I47" s="7"/>
      <c r="J47" s="7"/>
      <c r="K47" s="7"/>
      <c r="L47" s="7"/>
      <c r="M47" s="7"/>
      <c r="N47" s="8"/>
    </row>
    <row r="48" customFormat="false" ht="12.75" hidden="false" customHeight="false" outlineLevel="0" collapsed="false">
      <c r="A48" s="6"/>
      <c r="B48" s="251"/>
      <c r="C48" s="252"/>
      <c r="D48" s="251"/>
      <c r="E48" s="7"/>
      <c r="F48" s="7"/>
      <c r="G48" s="7"/>
      <c r="H48" s="7"/>
      <c r="I48" s="7"/>
      <c r="J48" s="7"/>
      <c r="K48" s="7"/>
      <c r="L48" s="7"/>
      <c r="M48" s="7"/>
      <c r="N48" s="8"/>
    </row>
    <row r="49" customFormat="false" ht="12.75" hidden="false" customHeight="false" outlineLevel="0" collapsed="false">
      <c r="A49" s="6"/>
      <c r="B49" s="251"/>
      <c r="C49" s="252"/>
      <c r="D49" s="251"/>
      <c r="E49" s="7"/>
      <c r="F49" s="7"/>
      <c r="G49" s="7"/>
      <c r="H49" s="7"/>
      <c r="I49" s="7"/>
      <c r="J49" s="7"/>
      <c r="K49" s="7"/>
      <c r="L49" s="7"/>
      <c r="M49" s="7"/>
      <c r="N49" s="8"/>
    </row>
    <row r="50" customFormat="false" ht="12.75" hidden="false" customHeight="false" outlineLevel="0" collapsed="false">
      <c r="A50" s="6"/>
      <c r="B50" s="251"/>
      <c r="C50" s="252"/>
      <c r="D50" s="251"/>
      <c r="E50" s="7"/>
      <c r="F50" s="7"/>
      <c r="G50" s="7"/>
      <c r="H50" s="7"/>
      <c r="I50" s="7"/>
      <c r="J50" s="7"/>
      <c r="K50" s="7"/>
      <c r="L50" s="7"/>
      <c r="M50" s="7"/>
      <c r="N50" s="8"/>
    </row>
    <row r="51" customFormat="false" ht="12.75" hidden="false" customHeight="false" outlineLevel="0" collapsed="false">
      <c r="A51" s="6"/>
      <c r="B51" s="251"/>
      <c r="C51" s="252"/>
      <c r="D51" s="251"/>
      <c r="E51" s="7"/>
      <c r="F51" s="7"/>
      <c r="G51" s="7"/>
      <c r="H51" s="7"/>
      <c r="I51" s="7"/>
      <c r="J51" s="7"/>
      <c r="K51" s="7"/>
      <c r="L51" s="7"/>
      <c r="M51" s="7"/>
      <c r="N51" s="8"/>
    </row>
    <row r="52" customFormat="false" ht="12.75" hidden="false" customHeight="false" outlineLevel="0" collapsed="false">
      <c r="A52" s="6"/>
      <c r="B52" s="251"/>
      <c r="C52" s="252"/>
      <c r="D52" s="251"/>
      <c r="E52" s="7"/>
      <c r="F52" s="7"/>
      <c r="G52" s="7"/>
      <c r="H52" s="7"/>
      <c r="I52" s="7"/>
      <c r="J52" s="7"/>
      <c r="K52" s="7"/>
      <c r="L52" s="7"/>
      <c r="M52" s="7"/>
      <c r="N52" s="8"/>
    </row>
    <row r="53" customFormat="false" ht="13.5" hidden="false" customHeight="false" outlineLevel="0" collapsed="false">
      <c r="A53" s="14"/>
      <c r="B53" s="582"/>
      <c r="C53" s="583"/>
      <c r="D53" s="582"/>
      <c r="E53" s="15"/>
      <c r="F53" s="15"/>
      <c r="G53" s="15"/>
      <c r="H53" s="15"/>
      <c r="I53" s="15"/>
      <c r="J53" s="15"/>
      <c r="K53" s="15"/>
      <c r="L53" s="15"/>
      <c r="M53" s="15"/>
      <c r="N53" s="18"/>
    </row>
  </sheetData>
  <mergeCells count="1">
    <mergeCell ref="H24:N24"/>
  </mergeCells>
  <printOptions headings="false" gridLines="false" gridLinesSet="true" horizontalCentered="false" verticalCentered="false"/>
  <pageMargins left="0.747916666666667" right="0.747916666666667" top="0.590277777777778" bottom="0.779861111111111"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&amp;L&amp;9Page 10&amp;C&amp;9Source: financial Planning and Analysis&amp;R&amp;9Printed : &amp;D&amp;T</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8"/>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13.85"/>
    <col collapsed="false" customWidth="false" hidden="false" outlineLevel="0" max="257" min="3" style="1" width="9.14"/>
  </cols>
  <sheetData>
    <row r="1" customFormat="false" ht="12.75" hidden="false" customHeight="false" outlineLevel="0" collapsed="false">
      <c r="A1" s="3"/>
      <c r="B1" s="4"/>
      <c r="C1" s="4"/>
      <c r="D1" s="4"/>
      <c r="E1" s="4"/>
      <c r="F1" s="4"/>
      <c r="G1" s="4"/>
      <c r="H1" s="4"/>
      <c r="I1" s="4"/>
      <c r="J1" s="4"/>
      <c r="K1" s="4"/>
      <c r="L1" s="4"/>
      <c r="M1" s="4"/>
      <c r="N1" s="4"/>
      <c r="O1" s="4"/>
      <c r="P1" s="5"/>
    </row>
    <row r="2" customFormat="false" ht="12.75" hidden="false" customHeight="false" outlineLevel="0" collapsed="false">
      <c r="A2" s="6"/>
      <c r="B2" s="7"/>
      <c r="C2" s="7"/>
      <c r="D2" s="7"/>
      <c r="E2" s="7"/>
      <c r="F2" s="7"/>
      <c r="G2" s="7"/>
      <c r="H2" s="7"/>
      <c r="I2" s="7"/>
      <c r="J2" s="7"/>
      <c r="K2" s="7"/>
      <c r="L2" s="7"/>
      <c r="M2" s="7"/>
      <c r="N2" s="7"/>
      <c r="O2" s="7"/>
      <c r="P2" s="8"/>
    </row>
    <row r="3" customFormat="false" ht="12.75" hidden="false" customHeight="false" outlineLevel="0" collapsed="false">
      <c r="A3" s="6"/>
      <c r="B3" s="7"/>
      <c r="C3" s="7"/>
      <c r="D3" s="7"/>
      <c r="E3" s="7"/>
      <c r="F3" s="7"/>
      <c r="G3" s="7"/>
      <c r="H3" s="7"/>
      <c r="I3" s="7"/>
      <c r="J3" s="7"/>
      <c r="K3" s="7"/>
      <c r="L3" s="7"/>
      <c r="M3" s="7"/>
      <c r="N3" s="7"/>
      <c r="O3" s="7"/>
      <c r="P3" s="8"/>
    </row>
    <row r="4" customFormat="false" ht="12.75" hidden="false" customHeight="false" outlineLevel="0" collapsed="false">
      <c r="A4" s="6"/>
      <c r="B4" s="7"/>
      <c r="C4" s="7"/>
      <c r="D4" s="7"/>
      <c r="E4" s="7"/>
      <c r="F4" s="7"/>
      <c r="G4" s="7"/>
      <c r="H4" s="7"/>
      <c r="I4" s="7"/>
      <c r="J4" s="7"/>
      <c r="K4" s="7"/>
      <c r="L4" s="7"/>
      <c r="M4" s="7"/>
      <c r="N4" s="7"/>
      <c r="O4" s="7"/>
      <c r="P4" s="8"/>
    </row>
    <row r="5" customFormat="false" ht="12.75" hidden="false" customHeight="false" outlineLevel="0" collapsed="false">
      <c r="A5" s="6"/>
      <c r="B5" s="7"/>
      <c r="C5" s="7"/>
      <c r="D5" s="7"/>
      <c r="E5" s="7"/>
      <c r="F5" s="7"/>
      <c r="G5" s="7"/>
      <c r="H5" s="7"/>
      <c r="I5" s="7"/>
      <c r="J5" s="7"/>
      <c r="K5" s="7"/>
      <c r="L5" s="7"/>
      <c r="M5" s="7"/>
      <c r="N5" s="7"/>
      <c r="O5" s="7"/>
      <c r="P5" s="8"/>
    </row>
    <row r="6" customFormat="false" ht="12.75" hidden="false" customHeight="false" outlineLevel="0" collapsed="false">
      <c r="A6" s="6"/>
      <c r="B6" s="7"/>
      <c r="C6" s="7"/>
      <c r="D6" s="7"/>
      <c r="E6" s="7"/>
      <c r="F6" s="7"/>
      <c r="G6" s="7"/>
      <c r="H6" s="7"/>
      <c r="I6" s="7"/>
      <c r="J6" s="7"/>
      <c r="K6" s="7"/>
      <c r="L6" s="7"/>
      <c r="M6" s="7"/>
      <c r="N6" s="7"/>
      <c r="O6" s="7"/>
      <c r="P6" s="8"/>
    </row>
    <row r="7" customFormat="false" ht="12.75" hidden="false" customHeight="false" outlineLevel="0" collapsed="false">
      <c r="A7" s="6"/>
      <c r="B7" s="7"/>
      <c r="C7" s="7"/>
      <c r="D7" s="7"/>
      <c r="E7" s="7"/>
      <c r="F7" s="7"/>
      <c r="G7" s="7"/>
      <c r="H7" s="7"/>
      <c r="I7" s="7"/>
      <c r="J7" s="7"/>
      <c r="K7" s="7"/>
      <c r="L7" s="7"/>
      <c r="M7" s="7"/>
      <c r="N7" s="7"/>
      <c r="O7" s="7"/>
      <c r="P7" s="8"/>
    </row>
    <row r="8" customFormat="false" ht="12.75" hidden="false" customHeight="false" outlineLevel="0" collapsed="false">
      <c r="A8" s="6"/>
      <c r="B8" s="7"/>
      <c r="C8" s="7"/>
      <c r="D8" s="7"/>
      <c r="E8" s="7"/>
      <c r="F8" s="7"/>
      <c r="G8" s="7"/>
      <c r="H8" s="7"/>
      <c r="I8" s="7"/>
      <c r="J8" s="7"/>
      <c r="K8" s="7"/>
      <c r="L8" s="7"/>
      <c r="M8" s="7"/>
      <c r="N8" s="7"/>
      <c r="O8" s="7"/>
      <c r="P8" s="8"/>
    </row>
    <row r="9" customFormat="false" ht="12.75" hidden="false" customHeight="false" outlineLevel="0" collapsed="false">
      <c r="A9" s="6"/>
      <c r="B9" s="7"/>
      <c r="C9" s="7"/>
      <c r="D9" s="7"/>
      <c r="E9" s="7"/>
      <c r="F9" s="7"/>
      <c r="G9" s="7"/>
      <c r="H9" s="7"/>
      <c r="I9" s="7"/>
      <c r="J9" s="7"/>
      <c r="K9" s="7"/>
      <c r="L9" s="7"/>
      <c r="M9" s="7"/>
      <c r="N9" s="7"/>
      <c r="O9" s="7"/>
      <c r="P9" s="8"/>
    </row>
    <row r="10" customFormat="false" ht="12.75" hidden="false" customHeight="false" outlineLevel="0" collapsed="false">
      <c r="A10" s="6"/>
      <c r="B10" s="7"/>
      <c r="C10" s="7"/>
      <c r="D10" s="7"/>
      <c r="E10" s="7"/>
      <c r="F10" s="7"/>
      <c r="G10" s="7"/>
      <c r="H10" s="7"/>
      <c r="I10" s="7"/>
      <c r="J10" s="7"/>
      <c r="K10" s="7"/>
      <c r="L10" s="7"/>
      <c r="M10" s="7"/>
      <c r="N10" s="7"/>
      <c r="O10" s="7"/>
      <c r="P10" s="8"/>
    </row>
    <row r="11" customFormat="false" ht="12.75" hidden="false" customHeight="false" outlineLevel="0" collapsed="false">
      <c r="A11" s="6"/>
      <c r="B11" s="7"/>
      <c r="C11" s="7"/>
      <c r="D11" s="7"/>
      <c r="E11" s="7"/>
      <c r="F11" s="7"/>
      <c r="G11" s="7"/>
      <c r="H11" s="7"/>
      <c r="I11" s="7"/>
      <c r="J11" s="7"/>
      <c r="K11" s="7"/>
      <c r="L11" s="7"/>
      <c r="M11" s="7"/>
      <c r="N11" s="7"/>
      <c r="O11" s="7"/>
      <c r="P11" s="8"/>
    </row>
    <row r="12" customFormat="false" ht="12.75" hidden="false" customHeight="false" outlineLevel="0" collapsed="false">
      <c r="A12" s="6"/>
      <c r="B12" s="11"/>
      <c r="C12" s="7"/>
      <c r="D12" s="7"/>
      <c r="E12" s="7"/>
      <c r="F12" s="7"/>
      <c r="G12" s="7"/>
      <c r="H12" s="7"/>
      <c r="I12" s="7"/>
      <c r="J12" s="7"/>
      <c r="K12" s="7"/>
      <c r="L12" s="7"/>
      <c r="M12" s="7"/>
      <c r="N12" s="7"/>
      <c r="O12" s="7"/>
      <c r="P12" s="8"/>
    </row>
    <row r="13" customFormat="false" ht="12.75" hidden="false" customHeight="false" outlineLevel="0" collapsed="false">
      <c r="A13" s="6"/>
      <c r="B13" s="7"/>
      <c r="C13" s="7"/>
      <c r="D13" s="7"/>
      <c r="E13" s="7"/>
      <c r="F13" s="127"/>
      <c r="G13" s="7"/>
      <c r="H13" s="7"/>
      <c r="I13" s="7"/>
      <c r="J13" s="7"/>
      <c r="K13" s="7"/>
      <c r="L13" s="7"/>
      <c r="M13" s="7"/>
      <c r="N13" s="7"/>
      <c r="O13" s="7"/>
      <c r="P13" s="8"/>
    </row>
    <row r="14" customFormat="false" ht="12.75" hidden="false" customHeight="false" outlineLevel="0" collapsed="false">
      <c r="A14" s="6"/>
      <c r="B14" s="7"/>
      <c r="C14" s="7"/>
      <c r="D14" s="7"/>
      <c r="E14" s="7"/>
      <c r="F14" s="7"/>
      <c r="G14" s="7"/>
      <c r="H14" s="7"/>
      <c r="I14" s="7"/>
      <c r="J14" s="7"/>
      <c r="K14" s="7"/>
      <c r="L14" s="7"/>
      <c r="M14" s="7"/>
      <c r="N14" s="7"/>
      <c r="O14" s="7"/>
      <c r="P14" s="8"/>
    </row>
    <row r="15" customFormat="false" ht="60.75" hidden="false" customHeight="false" outlineLevel="0" collapsed="false">
      <c r="A15" s="713" t="s">
        <v>13</v>
      </c>
      <c r="B15" s="713"/>
      <c r="C15" s="713"/>
      <c r="D15" s="713"/>
      <c r="E15" s="713"/>
      <c r="F15" s="713"/>
      <c r="G15" s="713"/>
      <c r="H15" s="713"/>
      <c r="I15" s="713"/>
      <c r="J15" s="713"/>
      <c r="K15" s="713"/>
      <c r="L15" s="713"/>
      <c r="M15" s="713"/>
      <c r="N15" s="713"/>
      <c r="O15" s="713"/>
      <c r="P15" s="713"/>
    </row>
    <row r="16" customFormat="false" ht="12.75" hidden="false" customHeight="false" outlineLevel="0" collapsed="false">
      <c r="A16" s="6"/>
      <c r="B16" s="7"/>
      <c r="C16" s="7"/>
      <c r="D16" s="7"/>
      <c r="E16" s="7"/>
      <c r="F16" s="7"/>
      <c r="G16" s="7"/>
      <c r="H16" s="7"/>
      <c r="I16" s="7"/>
      <c r="J16" s="7"/>
      <c r="K16" s="7"/>
      <c r="L16" s="7"/>
      <c r="M16" s="7"/>
      <c r="N16" s="7"/>
      <c r="O16" s="7"/>
      <c r="P16" s="8"/>
    </row>
    <row r="17" customFormat="false" ht="12.75" hidden="false" customHeight="false" outlineLevel="0" collapsed="false">
      <c r="A17" s="6"/>
      <c r="B17" s="7"/>
      <c r="C17" s="7"/>
      <c r="D17" s="7"/>
      <c r="E17" s="7"/>
      <c r="F17" s="7"/>
      <c r="G17" s="7"/>
      <c r="H17" s="7"/>
      <c r="I17" s="7"/>
      <c r="J17" s="7"/>
      <c r="K17" s="7"/>
      <c r="L17" s="7"/>
      <c r="M17" s="7"/>
      <c r="N17" s="7"/>
      <c r="O17" s="7"/>
      <c r="P17" s="8"/>
    </row>
    <row r="18" customFormat="false" ht="12.75" hidden="false" customHeight="false" outlineLevel="0" collapsed="false">
      <c r="A18" s="6"/>
      <c r="B18" s="7"/>
      <c r="C18" s="7"/>
      <c r="D18" s="7"/>
      <c r="E18" s="7"/>
      <c r="F18" s="7"/>
      <c r="G18" s="7"/>
      <c r="H18" s="7"/>
      <c r="I18" s="7"/>
      <c r="J18" s="7"/>
      <c r="K18" s="7"/>
      <c r="L18" s="7"/>
      <c r="M18" s="7"/>
      <c r="N18" s="7"/>
      <c r="O18" s="7"/>
      <c r="P18" s="8"/>
    </row>
    <row r="19" customFormat="false" ht="12.75" hidden="false" customHeight="false" outlineLevel="0" collapsed="false">
      <c r="A19" s="6"/>
      <c r="B19" s="7"/>
      <c r="C19" s="7"/>
      <c r="D19" s="7"/>
      <c r="E19" s="7"/>
      <c r="F19" s="7"/>
      <c r="G19" s="7"/>
      <c r="H19" s="7"/>
      <c r="I19" s="7"/>
      <c r="J19" s="7"/>
      <c r="K19" s="7"/>
      <c r="L19" s="7"/>
      <c r="M19" s="7"/>
      <c r="N19" s="7"/>
      <c r="O19" s="7"/>
      <c r="P19" s="8"/>
    </row>
    <row r="20" customFormat="false" ht="12.75" hidden="false" customHeight="false" outlineLevel="0" collapsed="false">
      <c r="A20" s="6"/>
      <c r="B20" s="7"/>
      <c r="C20" s="7"/>
      <c r="D20" s="7"/>
      <c r="E20" s="7"/>
      <c r="F20" s="7"/>
      <c r="G20" s="7"/>
      <c r="H20" s="7"/>
      <c r="I20" s="7"/>
      <c r="J20" s="7"/>
      <c r="K20" s="7"/>
      <c r="L20" s="7"/>
      <c r="M20" s="7"/>
      <c r="N20" s="7"/>
      <c r="O20" s="7"/>
      <c r="P20" s="8"/>
    </row>
    <row r="21" customFormat="false" ht="12.75" hidden="false" customHeight="false" outlineLevel="0" collapsed="false">
      <c r="A21" s="6"/>
      <c r="B21" s="7"/>
      <c r="C21" s="7"/>
      <c r="D21" s="7"/>
      <c r="E21" s="7"/>
      <c r="F21" s="7"/>
      <c r="G21" s="7"/>
      <c r="H21" s="7"/>
      <c r="I21" s="7"/>
      <c r="J21" s="7"/>
      <c r="K21" s="7"/>
      <c r="L21" s="7"/>
      <c r="M21" s="7"/>
      <c r="N21" s="7"/>
      <c r="O21" s="7"/>
      <c r="P21" s="8"/>
    </row>
    <row r="22" customFormat="false" ht="12.75" hidden="false" customHeight="false" outlineLevel="0" collapsed="false">
      <c r="A22" s="6"/>
      <c r="B22" s="7"/>
      <c r="C22" s="7"/>
      <c r="D22" s="7"/>
      <c r="E22" s="7"/>
      <c r="F22" s="7"/>
      <c r="G22" s="7"/>
      <c r="H22" s="7"/>
      <c r="I22" s="7"/>
      <c r="J22" s="7"/>
      <c r="K22" s="7"/>
      <c r="L22" s="7"/>
      <c r="M22" s="7"/>
      <c r="N22" s="7"/>
      <c r="O22" s="7"/>
      <c r="P22" s="8"/>
    </row>
    <row r="23" customFormat="false" ht="12.75" hidden="false" customHeight="false" outlineLevel="0" collapsed="false">
      <c r="A23" s="6"/>
      <c r="B23" s="7"/>
      <c r="C23" s="7"/>
      <c r="D23" s="7"/>
      <c r="E23" s="7"/>
      <c r="F23" s="7"/>
      <c r="G23" s="7"/>
      <c r="H23" s="7"/>
      <c r="I23" s="7"/>
      <c r="J23" s="7"/>
      <c r="K23" s="7"/>
      <c r="L23" s="7"/>
      <c r="M23" s="7"/>
      <c r="N23" s="7"/>
      <c r="O23" s="7"/>
      <c r="P23" s="8"/>
    </row>
    <row r="24" customFormat="false" ht="12.75" hidden="false" customHeight="false" outlineLevel="0" collapsed="false">
      <c r="A24" s="6"/>
      <c r="B24" s="7"/>
      <c r="C24" s="7"/>
      <c r="D24" s="7"/>
      <c r="E24" s="7"/>
      <c r="F24" s="7"/>
      <c r="G24" s="7"/>
      <c r="H24" s="7"/>
      <c r="I24" s="7"/>
      <c r="J24" s="7"/>
      <c r="K24" s="7"/>
      <c r="L24" s="7"/>
      <c r="M24" s="7"/>
      <c r="N24" s="7"/>
      <c r="O24" s="7"/>
      <c r="P24" s="8"/>
    </row>
    <row r="25" customFormat="false" ht="12.75" hidden="false" customHeight="false" outlineLevel="0" collapsed="false">
      <c r="A25" s="6"/>
      <c r="B25" s="7"/>
      <c r="C25" s="7"/>
      <c r="D25" s="7"/>
      <c r="E25" s="7"/>
      <c r="F25" s="7"/>
      <c r="G25" s="7"/>
      <c r="H25" s="7"/>
      <c r="I25" s="7"/>
      <c r="J25" s="7"/>
      <c r="K25" s="7"/>
      <c r="L25" s="7"/>
      <c r="M25" s="7"/>
      <c r="N25" s="7"/>
      <c r="O25" s="7"/>
      <c r="P25" s="8"/>
    </row>
    <row r="26" customFormat="false" ht="12.75" hidden="false" customHeight="false" outlineLevel="0" collapsed="false">
      <c r="A26" s="6"/>
      <c r="B26" s="7"/>
      <c r="C26" s="7"/>
      <c r="D26" s="7"/>
      <c r="E26" s="7"/>
      <c r="F26" s="7"/>
      <c r="G26" s="7"/>
      <c r="H26" s="7"/>
      <c r="I26" s="7"/>
      <c r="J26" s="7"/>
      <c r="K26" s="7"/>
      <c r="L26" s="7"/>
      <c r="M26" s="7"/>
      <c r="N26" s="7"/>
      <c r="O26" s="7"/>
      <c r="P26" s="8"/>
    </row>
    <row r="27" customFormat="false" ht="12.75" hidden="false" customHeight="false" outlineLevel="0" collapsed="false">
      <c r="A27" s="6"/>
      <c r="B27" s="7"/>
      <c r="C27" s="7"/>
      <c r="D27" s="7"/>
      <c r="E27" s="7"/>
      <c r="F27" s="7"/>
      <c r="G27" s="7"/>
      <c r="H27" s="7"/>
      <c r="I27" s="7"/>
      <c r="J27" s="7"/>
      <c r="K27" s="7"/>
      <c r="L27" s="7"/>
      <c r="M27" s="7"/>
      <c r="N27" s="7"/>
      <c r="O27" s="7"/>
      <c r="P27" s="8"/>
    </row>
    <row r="28" customFormat="false" ht="12.75" hidden="false" customHeight="false" outlineLevel="0" collapsed="false">
      <c r="A28" s="6"/>
      <c r="B28" s="7"/>
      <c r="C28" s="7"/>
      <c r="D28" s="7"/>
      <c r="E28" s="7"/>
      <c r="F28" s="7"/>
      <c r="G28" s="7"/>
      <c r="H28" s="7"/>
      <c r="I28" s="7"/>
      <c r="J28" s="7"/>
      <c r="K28" s="7"/>
      <c r="L28" s="7"/>
      <c r="M28" s="7"/>
      <c r="N28" s="7"/>
      <c r="O28" s="7"/>
      <c r="P28" s="8"/>
    </row>
    <row r="29" customFormat="false" ht="12.75" hidden="false" customHeight="false" outlineLevel="0" collapsed="false">
      <c r="A29" s="6"/>
      <c r="B29" s="7"/>
      <c r="C29" s="7"/>
      <c r="D29" s="7"/>
      <c r="E29" s="7"/>
      <c r="F29" s="7"/>
      <c r="G29" s="7"/>
      <c r="H29" s="7"/>
      <c r="I29" s="7"/>
      <c r="J29" s="7"/>
      <c r="K29" s="7"/>
      <c r="L29" s="7"/>
      <c r="M29" s="7"/>
      <c r="N29" s="7"/>
      <c r="O29" s="7"/>
      <c r="P29" s="8"/>
    </row>
    <row r="30" customFormat="false" ht="12.75" hidden="false" customHeight="false" outlineLevel="0" collapsed="false">
      <c r="A30" s="6"/>
      <c r="B30" s="7"/>
      <c r="C30" s="7"/>
      <c r="D30" s="7"/>
      <c r="E30" s="7"/>
      <c r="F30" s="7"/>
      <c r="G30" s="7"/>
      <c r="H30" s="7"/>
      <c r="I30" s="7"/>
      <c r="J30" s="7"/>
      <c r="K30" s="7"/>
      <c r="L30" s="7"/>
      <c r="M30" s="7"/>
      <c r="N30" s="7"/>
      <c r="O30" s="7"/>
      <c r="P30" s="8"/>
    </row>
    <row r="31" customFormat="false" ht="12.75" hidden="false" customHeight="false" outlineLevel="0" collapsed="false">
      <c r="A31" s="6"/>
      <c r="B31" s="7"/>
      <c r="C31" s="7"/>
      <c r="D31" s="7"/>
      <c r="E31" s="7"/>
      <c r="F31" s="7"/>
      <c r="G31" s="7"/>
      <c r="H31" s="7"/>
      <c r="I31" s="7"/>
      <c r="J31" s="7"/>
      <c r="K31" s="7"/>
      <c r="L31" s="7"/>
      <c r="M31" s="7"/>
      <c r="N31" s="7"/>
      <c r="O31" s="7"/>
      <c r="P31" s="8"/>
    </row>
    <row r="32" customFormat="false" ht="12.75" hidden="false" customHeight="false" outlineLevel="0" collapsed="false">
      <c r="A32" s="6"/>
      <c r="B32" s="7"/>
      <c r="C32" s="7"/>
      <c r="D32" s="7"/>
      <c r="E32" s="7"/>
      <c r="F32" s="7"/>
      <c r="G32" s="7"/>
      <c r="H32" s="7"/>
      <c r="I32" s="7"/>
      <c r="J32" s="7"/>
      <c r="K32" s="7"/>
      <c r="L32" s="7"/>
      <c r="M32" s="7"/>
      <c r="N32" s="7"/>
      <c r="O32" s="7"/>
      <c r="P32" s="8"/>
    </row>
    <row r="33" customFormat="false" ht="12.75" hidden="false" customHeight="false" outlineLevel="0" collapsed="false">
      <c r="A33" s="6"/>
      <c r="B33" s="7"/>
      <c r="C33" s="7"/>
      <c r="D33" s="7"/>
      <c r="E33" s="7"/>
      <c r="F33" s="7"/>
      <c r="G33" s="7"/>
      <c r="H33" s="7"/>
      <c r="I33" s="7"/>
      <c r="J33" s="7"/>
      <c r="K33" s="7"/>
      <c r="L33" s="7"/>
      <c r="M33" s="7"/>
      <c r="N33" s="7"/>
      <c r="O33" s="7"/>
      <c r="P33" s="8"/>
    </row>
    <row r="34" customFormat="false" ht="12.75" hidden="false" customHeight="false" outlineLevel="0" collapsed="false">
      <c r="A34" s="6"/>
      <c r="B34" s="7"/>
      <c r="C34" s="7"/>
      <c r="D34" s="7"/>
      <c r="E34" s="7"/>
      <c r="F34" s="7"/>
      <c r="G34" s="7"/>
      <c r="H34" s="7"/>
      <c r="I34" s="7"/>
      <c r="J34" s="7"/>
      <c r="K34" s="7"/>
      <c r="L34" s="7"/>
      <c r="M34" s="7"/>
      <c r="N34" s="7"/>
      <c r="O34" s="7"/>
      <c r="P34" s="8"/>
    </row>
    <row r="35" customFormat="false" ht="12.75" hidden="false" customHeight="false" outlineLevel="0" collapsed="false">
      <c r="A35" s="6"/>
      <c r="B35" s="7"/>
      <c r="C35" s="7"/>
      <c r="D35" s="7"/>
      <c r="E35" s="7"/>
      <c r="F35" s="7"/>
      <c r="G35" s="7"/>
      <c r="H35" s="7"/>
      <c r="I35" s="7"/>
      <c r="J35" s="7"/>
      <c r="K35" s="7"/>
      <c r="L35" s="7"/>
      <c r="M35" s="7"/>
      <c r="N35" s="7"/>
      <c r="O35" s="7"/>
      <c r="P35" s="8"/>
    </row>
    <row r="36" customFormat="false" ht="12.75" hidden="false" customHeight="false" outlineLevel="0" collapsed="false">
      <c r="A36" s="6"/>
      <c r="B36" s="7"/>
      <c r="C36" s="7"/>
      <c r="D36" s="7"/>
      <c r="E36" s="7"/>
      <c r="F36" s="7"/>
      <c r="G36" s="7"/>
      <c r="H36" s="7"/>
      <c r="I36" s="7"/>
      <c r="J36" s="7"/>
      <c r="K36" s="7"/>
      <c r="L36" s="7"/>
      <c r="M36" s="7"/>
      <c r="N36" s="7"/>
      <c r="O36" s="7"/>
      <c r="P36" s="8"/>
    </row>
    <row r="37" customFormat="false" ht="12.75" hidden="false" customHeight="false" outlineLevel="0" collapsed="false">
      <c r="A37" s="6"/>
      <c r="B37" s="7"/>
      <c r="C37" s="7"/>
      <c r="D37" s="7"/>
      <c r="E37" s="7"/>
      <c r="F37" s="7"/>
      <c r="G37" s="7"/>
      <c r="H37" s="7"/>
      <c r="I37" s="7"/>
      <c r="J37" s="7"/>
      <c r="K37" s="7"/>
      <c r="L37" s="7"/>
      <c r="M37" s="7"/>
      <c r="N37" s="7"/>
      <c r="O37" s="7"/>
      <c r="P37" s="8"/>
    </row>
    <row r="38" customFormat="false" ht="13.5" hidden="false" customHeight="false" outlineLevel="0" collapsed="false">
      <c r="A38" s="14"/>
      <c r="B38" s="15"/>
      <c r="C38" s="15"/>
      <c r="D38" s="15"/>
      <c r="E38" s="15"/>
      <c r="F38" s="15"/>
      <c r="G38" s="15"/>
      <c r="H38" s="15"/>
      <c r="I38" s="15"/>
      <c r="J38" s="15"/>
      <c r="K38" s="15"/>
      <c r="L38" s="15"/>
      <c r="M38" s="15"/>
      <c r="N38" s="15"/>
      <c r="O38" s="15"/>
      <c r="P38" s="18"/>
    </row>
  </sheetData>
  <mergeCells count="1">
    <mergeCell ref="A15:P15"/>
  </mergeCells>
  <printOptions headings="false" gridLines="false" gridLinesSet="true" horizontalCentered="false" verticalCentered="false"/>
  <pageMargins left="0.747916666666667" right="0.747916666666667" top="0.55" bottom="0.620138888888889" header="0.511811023622047" footer="0.620138888888889"/>
  <pageSetup paperSize="9" scale="100" fitToWidth="1" fitToHeight="1" pageOrder="downThenOver" orientation="landscape" blackAndWhite="false" draft="false" cellComments="none" horizontalDpi="300" verticalDpi="300" copies="1"/>
  <headerFooter differentFirst="false" differentOddEven="false">
    <oddHeader/>
    <oddFooter>&amp;L&amp;9Enron Europe Confidential&amp;C&amp;9Source: Financial Planning and Analysis&amp;R&amp;9Printed : &amp;D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4"/>
  <sheetViews>
    <sheetView showFormulas="false" showGridLines="true" showRowColHeaders="true" showZeros="true" rightToLeft="false" tabSelected="true" showOutlineSymbols="true" defaultGridColor="true" view="normal" topLeftCell="A4"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13.85"/>
    <col collapsed="false" customWidth="true" hidden="false" outlineLevel="0" max="3" min="3" style="1" width="9.28"/>
    <col collapsed="false" customWidth="false" hidden="false" outlineLevel="0" max="257" min="4" style="1" width="9.14"/>
  </cols>
  <sheetData>
    <row r="1" customFormat="false" ht="12.75" hidden="false" customHeight="false" outlineLevel="0" collapsed="false">
      <c r="A1" s="3"/>
      <c r="B1" s="4"/>
      <c r="C1" s="4"/>
      <c r="D1" s="4"/>
      <c r="E1" s="4"/>
      <c r="F1" s="4"/>
      <c r="G1" s="4"/>
      <c r="H1" s="4"/>
      <c r="I1" s="4"/>
      <c r="J1" s="4"/>
      <c r="K1" s="4"/>
      <c r="L1" s="4"/>
      <c r="M1" s="4"/>
      <c r="N1" s="4"/>
      <c r="O1" s="5"/>
    </row>
    <row r="2" customFormat="false" ht="12.75" hidden="false" customHeight="false" outlineLevel="0" collapsed="false">
      <c r="A2" s="6"/>
      <c r="B2" s="7"/>
      <c r="C2" s="7"/>
      <c r="D2" s="7"/>
      <c r="E2" s="7"/>
      <c r="F2" s="7"/>
      <c r="G2" s="7"/>
      <c r="H2" s="7"/>
      <c r="I2" s="7"/>
      <c r="J2" s="7"/>
      <c r="K2" s="7"/>
      <c r="L2" s="7"/>
      <c r="M2" s="7"/>
      <c r="N2" s="7"/>
      <c r="O2" s="8"/>
    </row>
    <row r="3" customFormat="false" ht="12.75" hidden="false" customHeight="false" outlineLevel="0" collapsed="false">
      <c r="A3" s="6"/>
      <c r="B3" s="7"/>
      <c r="C3" s="7"/>
      <c r="D3" s="7"/>
      <c r="E3" s="7"/>
      <c r="F3" s="7"/>
      <c r="G3" s="7"/>
      <c r="H3" s="7"/>
      <c r="I3" s="7"/>
      <c r="J3" s="7"/>
      <c r="K3" s="7"/>
      <c r="L3" s="7"/>
      <c r="M3" s="7"/>
      <c r="N3" s="7"/>
      <c r="O3" s="8"/>
    </row>
    <row r="4" customFormat="false" ht="12.75" hidden="false" customHeight="false" outlineLevel="0" collapsed="false">
      <c r="A4" s="6"/>
      <c r="B4" s="7"/>
      <c r="C4" s="7"/>
      <c r="D4" s="7"/>
      <c r="E4" s="7"/>
      <c r="F4" s="7"/>
      <c r="G4" s="7"/>
      <c r="H4" s="7"/>
      <c r="I4" s="7"/>
      <c r="J4" s="7"/>
      <c r="K4" s="7"/>
      <c r="L4" s="7"/>
      <c r="M4" s="7"/>
      <c r="N4" s="7"/>
      <c r="O4" s="8"/>
    </row>
    <row r="5" customFormat="false" ht="12.75" hidden="false" customHeight="false" outlineLevel="0" collapsed="false">
      <c r="A5" s="6"/>
      <c r="B5" s="7"/>
      <c r="C5" s="7"/>
      <c r="D5" s="7"/>
      <c r="E5" s="7"/>
      <c r="F5" s="7"/>
      <c r="G5" s="7"/>
      <c r="H5" s="7"/>
      <c r="I5" s="7"/>
      <c r="J5" s="7"/>
      <c r="K5" s="7"/>
      <c r="L5" s="7"/>
      <c r="M5" s="7"/>
      <c r="N5" s="7"/>
      <c r="O5" s="8"/>
    </row>
    <row r="6" customFormat="false" ht="12.75" hidden="false" customHeight="false" outlineLevel="0" collapsed="false">
      <c r="A6" s="6"/>
      <c r="B6" s="7"/>
      <c r="C6" s="7"/>
      <c r="D6" s="7"/>
      <c r="E6" s="7"/>
      <c r="F6" s="7"/>
      <c r="G6" s="7"/>
      <c r="H6" s="7"/>
      <c r="I6" s="7"/>
      <c r="J6" s="7"/>
      <c r="K6" s="7"/>
      <c r="L6" s="7"/>
      <c r="M6" s="7"/>
      <c r="N6" s="7"/>
      <c r="O6" s="8"/>
    </row>
    <row r="7" customFormat="false" ht="12.75" hidden="false" customHeight="false" outlineLevel="0" collapsed="false">
      <c r="A7" s="6"/>
      <c r="B7" s="7"/>
      <c r="C7" s="7"/>
      <c r="D7" s="7"/>
      <c r="E7" s="7"/>
      <c r="F7" s="7"/>
      <c r="G7" s="7"/>
      <c r="H7" s="7"/>
      <c r="I7" s="7"/>
      <c r="J7" s="7"/>
      <c r="K7" s="7"/>
      <c r="L7" s="7"/>
      <c r="M7" s="7"/>
      <c r="N7" s="7"/>
      <c r="O7" s="8"/>
    </row>
    <row r="8" customFormat="false" ht="12.75" hidden="false" customHeight="false" outlineLevel="0" collapsed="false">
      <c r="A8" s="6"/>
      <c r="B8" s="7"/>
      <c r="C8" s="7"/>
      <c r="D8" s="7"/>
      <c r="E8" s="7"/>
      <c r="F8" s="7"/>
      <c r="G8" s="7"/>
      <c r="H8" s="7"/>
      <c r="I8" s="7"/>
      <c r="J8" s="7"/>
      <c r="K8" s="7"/>
      <c r="L8" s="7"/>
      <c r="M8" s="7"/>
      <c r="N8" s="7"/>
      <c r="O8" s="8"/>
    </row>
    <row r="9" customFormat="false" ht="18.75" hidden="false" customHeight="false" outlineLevel="0" collapsed="false">
      <c r="A9" s="6"/>
      <c r="B9" s="7"/>
      <c r="C9" s="9" t="s">
        <v>1</v>
      </c>
      <c r="D9" s="9"/>
      <c r="E9" s="7"/>
      <c r="F9" s="7"/>
      <c r="G9" s="7"/>
      <c r="H9" s="7"/>
      <c r="I9" s="7"/>
      <c r="J9" s="7"/>
      <c r="K9" s="7"/>
      <c r="L9" s="7"/>
      <c r="M9" s="7"/>
      <c r="N9" s="7"/>
      <c r="O9" s="8"/>
    </row>
    <row r="10" customFormat="false" ht="8.25" hidden="false" customHeight="true" outlineLevel="0" collapsed="false">
      <c r="A10" s="6"/>
      <c r="B10" s="7"/>
      <c r="C10" s="9"/>
      <c r="D10" s="9"/>
      <c r="E10" s="7"/>
      <c r="F10" s="7"/>
      <c r="G10" s="7"/>
      <c r="H10" s="7"/>
      <c r="I10" s="7"/>
      <c r="J10" s="7"/>
      <c r="K10" s="7"/>
      <c r="L10" s="7"/>
      <c r="M10" s="7"/>
      <c r="N10" s="7"/>
      <c r="O10" s="8"/>
    </row>
    <row r="11" customFormat="false" ht="18.75" hidden="false" customHeight="false" outlineLevel="0" collapsed="false">
      <c r="A11" s="6"/>
      <c r="B11" s="7"/>
      <c r="C11" s="10"/>
      <c r="D11" s="9"/>
      <c r="E11" s="7"/>
      <c r="F11" s="7"/>
      <c r="G11" s="7"/>
      <c r="H11" s="7"/>
      <c r="I11" s="7"/>
      <c r="J11" s="7"/>
      <c r="K11" s="7"/>
      <c r="L11" s="7"/>
      <c r="M11" s="7"/>
      <c r="N11" s="7"/>
      <c r="O11" s="8"/>
    </row>
    <row r="12" customFormat="false" ht="18.75" hidden="false" customHeight="false" outlineLevel="0" collapsed="false">
      <c r="A12" s="6"/>
      <c r="B12" s="11"/>
      <c r="C12" s="10" t="n">
        <v>1</v>
      </c>
      <c r="D12" s="9" t="s">
        <v>2</v>
      </c>
      <c r="E12" s="7"/>
      <c r="F12" s="7"/>
      <c r="G12" s="7"/>
      <c r="H12" s="7"/>
      <c r="I12" s="7"/>
      <c r="J12" s="7"/>
      <c r="K12" s="7"/>
      <c r="L12" s="7"/>
      <c r="M12" s="7"/>
      <c r="N12" s="7"/>
      <c r="O12" s="8"/>
    </row>
    <row r="13" customFormat="false" ht="18.75" hidden="false" customHeight="false" outlineLevel="0" collapsed="false">
      <c r="A13" s="6"/>
      <c r="B13" s="7"/>
      <c r="C13" s="10" t="n">
        <v>2</v>
      </c>
      <c r="D13" s="9" t="s">
        <v>3</v>
      </c>
      <c r="E13" s="7"/>
      <c r="F13" s="7"/>
      <c r="G13" s="7"/>
      <c r="H13" s="7"/>
      <c r="I13" s="7"/>
      <c r="J13" s="7"/>
      <c r="K13" s="7"/>
      <c r="L13" s="7"/>
      <c r="M13" s="7"/>
      <c r="N13" s="7"/>
      <c r="O13" s="8"/>
    </row>
    <row r="14" customFormat="false" ht="18.75" hidden="false" customHeight="false" outlineLevel="0" collapsed="false">
      <c r="A14" s="6"/>
      <c r="B14" s="7"/>
      <c r="C14" s="10" t="n">
        <v>3</v>
      </c>
      <c r="D14" s="9" t="s">
        <v>4</v>
      </c>
      <c r="E14" s="7"/>
      <c r="F14" s="7"/>
      <c r="G14" s="7"/>
      <c r="H14" s="7"/>
      <c r="I14" s="7"/>
      <c r="J14" s="7"/>
      <c r="K14" s="7"/>
      <c r="L14" s="7"/>
      <c r="M14" s="7"/>
      <c r="N14" s="7"/>
      <c r="O14" s="8"/>
    </row>
    <row r="15" customFormat="false" ht="18.75" hidden="false" customHeight="false" outlineLevel="0" collapsed="false">
      <c r="A15" s="6"/>
      <c r="B15" s="7"/>
      <c r="C15" s="10" t="n">
        <v>4</v>
      </c>
      <c r="D15" s="9" t="s">
        <v>5</v>
      </c>
      <c r="E15" s="7"/>
      <c r="F15" s="7"/>
      <c r="G15" s="7"/>
      <c r="H15" s="7"/>
      <c r="I15" s="7"/>
      <c r="J15" s="7"/>
      <c r="K15" s="7"/>
      <c r="L15" s="7"/>
      <c r="M15" s="7"/>
      <c r="N15" s="7"/>
      <c r="O15" s="8"/>
    </row>
    <row r="16" customFormat="false" ht="18.75" hidden="false" customHeight="false" outlineLevel="0" collapsed="false">
      <c r="A16" s="6"/>
      <c r="B16" s="7"/>
      <c r="C16" s="10" t="n">
        <v>5</v>
      </c>
      <c r="D16" s="9" t="s">
        <v>6</v>
      </c>
      <c r="E16" s="7"/>
      <c r="F16" s="7"/>
      <c r="G16" s="7"/>
      <c r="H16" s="7"/>
      <c r="I16" s="7"/>
      <c r="J16" s="7"/>
      <c r="K16" s="7"/>
      <c r="L16" s="7"/>
      <c r="M16" s="7"/>
      <c r="N16" s="7"/>
      <c r="O16" s="8"/>
    </row>
    <row r="17" customFormat="false" ht="18.75" hidden="false" customHeight="false" outlineLevel="0" collapsed="false">
      <c r="A17" s="6"/>
      <c r="B17" s="7"/>
      <c r="C17" s="12" t="s">
        <v>7</v>
      </c>
      <c r="D17" s="9" t="s">
        <v>8</v>
      </c>
      <c r="E17" s="7"/>
      <c r="F17" s="7"/>
      <c r="G17" s="7"/>
      <c r="H17" s="7"/>
      <c r="I17" s="7"/>
      <c r="J17" s="7"/>
      <c r="K17" s="7"/>
      <c r="L17" s="7"/>
      <c r="M17" s="7"/>
      <c r="N17" s="7"/>
      <c r="O17" s="8"/>
    </row>
    <row r="18" customFormat="false" ht="18.75" hidden="false" customHeight="false" outlineLevel="0" collapsed="false">
      <c r="A18" s="6"/>
      <c r="B18" s="7"/>
      <c r="C18" s="10" t="s">
        <v>9</v>
      </c>
      <c r="D18" s="9" t="s">
        <v>10</v>
      </c>
      <c r="E18" s="7"/>
      <c r="F18" s="7"/>
      <c r="G18" s="7"/>
      <c r="H18" s="7"/>
      <c r="I18" s="7"/>
      <c r="J18" s="7"/>
      <c r="K18" s="7"/>
      <c r="L18" s="7"/>
      <c r="M18" s="7"/>
      <c r="N18" s="7"/>
      <c r="O18" s="8"/>
    </row>
    <row r="19" customFormat="false" ht="18.75" hidden="false" customHeight="false" outlineLevel="0" collapsed="false">
      <c r="A19" s="6"/>
      <c r="B19" s="7"/>
      <c r="C19" s="10" t="n">
        <v>9</v>
      </c>
      <c r="D19" s="9" t="s">
        <v>11</v>
      </c>
      <c r="E19" s="7"/>
      <c r="F19" s="7"/>
      <c r="G19" s="7"/>
      <c r="H19" s="7"/>
      <c r="I19" s="7"/>
      <c r="J19" s="7"/>
      <c r="K19" s="7"/>
      <c r="L19" s="7"/>
      <c r="M19" s="7"/>
      <c r="N19" s="7"/>
      <c r="O19" s="8"/>
    </row>
    <row r="20" customFormat="false" ht="18.75" hidden="false" customHeight="false" outlineLevel="0" collapsed="false">
      <c r="A20" s="6"/>
      <c r="B20" s="7"/>
      <c r="C20" s="10" t="n">
        <v>10</v>
      </c>
      <c r="D20" s="9" t="s">
        <v>12</v>
      </c>
      <c r="E20" s="7"/>
      <c r="F20" s="7"/>
      <c r="G20" s="7"/>
      <c r="H20" s="7"/>
      <c r="I20" s="7"/>
      <c r="J20" s="7"/>
      <c r="K20" s="7"/>
      <c r="L20" s="7"/>
      <c r="M20" s="7"/>
      <c r="N20" s="7"/>
      <c r="O20" s="8"/>
    </row>
    <row r="21" customFormat="false" ht="18.75" hidden="false" customHeight="false" outlineLevel="0" collapsed="false">
      <c r="A21" s="6"/>
      <c r="B21" s="7"/>
      <c r="C21" s="10"/>
      <c r="D21" s="9"/>
      <c r="E21" s="7"/>
      <c r="F21" s="7"/>
      <c r="G21" s="7"/>
      <c r="H21" s="7"/>
      <c r="I21" s="7"/>
      <c r="J21" s="7"/>
      <c r="K21" s="7"/>
      <c r="L21" s="7"/>
      <c r="M21" s="7"/>
      <c r="N21" s="7"/>
      <c r="O21" s="8"/>
    </row>
    <row r="22" customFormat="false" ht="18.75" hidden="false" customHeight="false" outlineLevel="0" collapsed="false">
      <c r="A22" s="6"/>
      <c r="B22" s="7"/>
      <c r="C22" s="10"/>
      <c r="D22" s="9"/>
      <c r="E22" s="7"/>
      <c r="F22" s="7"/>
      <c r="G22" s="7"/>
      <c r="H22" s="7"/>
      <c r="I22" s="7"/>
      <c r="J22" s="7"/>
      <c r="K22" s="7"/>
      <c r="L22" s="7"/>
      <c r="M22" s="7"/>
      <c r="N22" s="7"/>
      <c r="O22" s="8"/>
    </row>
    <row r="23" customFormat="false" ht="18.75" hidden="false" customHeight="false" outlineLevel="0" collapsed="false">
      <c r="A23" s="6"/>
      <c r="B23" s="7"/>
      <c r="C23" s="10"/>
      <c r="D23" s="9"/>
      <c r="E23" s="7"/>
      <c r="F23" s="7"/>
      <c r="G23" s="7"/>
      <c r="H23" s="7"/>
      <c r="I23" s="7"/>
      <c r="J23" s="7"/>
      <c r="K23" s="7"/>
      <c r="L23" s="7"/>
      <c r="M23" s="7"/>
      <c r="N23" s="7"/>
      <c r="O23" s="8"/>
    </row>
    <row r="24" customFormat="false" ht="18.75" hidden="false" customHeight="false" outlineLevel="0" collapsed="false">
      <c r="A24" s="6"/>
      <c r="B24" s="7"/>
      <c r="C24" s="10"/>
      <c r="D24" s="9" t="s">
        <v>13</v>
      </c>
      <c r="E24" s="7"/>
      <c r="F24" s="7"/>
      <c r="G24" s="7"/>
      <c r="H24" s="7"/>
      <c r="I24" s="7"/>
      <c r="J24" s="7"/>
      <c r="K24" s="7"/>
      <c r="L24" s="7"/>
      <c r="M24" s="7"/>
      <c r="N24" s="7"/>
      <c r="O24" s="8"/>
    </row>
    <row r="25" customFormat="false" ht="18.75" hidden="false" customHeight="false" outlineLevel="0" collapsed="false">
      <c r="A25" s="6"/>
      <c r="B25" s="7"/>
      <c r="C25" s="10"/>
      <c r="D25" s="9"/>
      <c r="E25" s="7"/>
      <c r="F25" s="7"/>
      <c r="G25" s="7"/>
      <c r="H25" s="7"/>
      <c r="I25" s="7"/>
      <c r="J25" s="7"/>
      <c r="K25" s="7"/>
      <c r="L25" s="7"/>
      <c r="M25" s="7"/>
      <c r="N25" s="7"/>
      <c r="O25" s="8"/>
    </row>
    <row r="26" customFormat="false" ht="18.75" hidden="false" customHeight="false" outlineLevel="0" collapsed="false">
      <c r="A26" s="6"/>
      <c r="B26" s="7"/>
      <c r="C26" s="10" t="s">
        <v>14</v>
      </c>
      <c r="D26" s="9" t="s">
        <v>15</v>
      </c>
      <c r="E26" s="7"/>
      <c r="F26" s="7"/>
      <c r="G26" s="7"/>
      <c r="H26" s="7"/>
      <c r="I26" s="7"/>
      <c r="J26" s="7"/>
      <c r="K26" s="7"/>
      <c r="L26" s="7"/>
      <c r="M26" s="7"/>
      <c r="N26" s="7"/>
      <c r="O26" s="8"/>
    </row>
    <row r="27" customFormat="false" ht="18.75" hidden="false" customHeight="false" outlineLevel="0" collapsed="false">
      <c r="A27" s="6"/>
      <c r="B27" s="7"/>
      <c r="C27" s="10" t="n">
        <v>14</v>
      </c>
      <c r="D27" s="9" t="s">
        <v>16</v>
      </c>
      <c r="E27" s="7"/>
      <c r="F27" s="7"/>
      <c r="G27" s="7"/>
      <c r="H27" s="7"/>
      <c r="I27" s="7"/>
      <c r="J27" s="7"/>
      <c r="K27" s="7"/>
      <c r="L27" s="7"/>
      <c r="M27" s="7"/>
      <c r="N27" s="7"/>
      <c r="O27" s="8"/>
    </row>
    <row r="28" customFormat="false" ht="18.75" hidden="false" customHeight="false" outlineLevel="0" collapsed="false">
      <c r="A28" s="6"/>
      <c r="B28" s="7"/>
      <c r="C28" s="10"/>
      <c r="D28" s="9"/>
      <c r="E28" s="7"/>
      <c r="F28" s="7"/>
      <c r="G28" s="7"/>
      <c r="H28" s="7"/>
      <c r="I28" s="7"/>
      <c r="J28" s="7"/>
      <c r="K28" s="7"/>
      <c r="L28" s="7"/>
      <c r="M28" s="7"/>
      <c r="N28" s="7"/>
      <c r="O28" s="8"/>
    </row>
    <row r="29" customFormat="false" ht="18.75" hidden="false" customHeight="false" outlineLevel="0" collapsed="false">
      <c r="A29" s="6"/>
      <c r="B29" s="7"/>
      <c r="D29" s="10" t="s">
        <v>17</v>
      </c>
      <c r="E29" s="7"/>
      <c r="F29" s="7"/>
      <c r="G29" s="7"/>
      <c r="H29" s="7"/>
      <c r="I29" s="7"/>
      <c r="J29" s="7"/>
      <c r="K29" s="7"/>
      <c r="L29" s="7"/>
      <c r="M29" s="7"/>
      <c r="N29" s="7"/>
      <c r="O29" s="8"/>
    </row>
    <row r="30" customFormat="false" ht="18.75" hidden="false" customHeight="false" outlineLevel="0" collapsed="false">
      <c r="A30" s="6"/>
      <c r="B30" s="7"/>
      <c r="C30" s="10"/>
      <c r="D30" s="9"/>
      <c r="E30" s="7"/>
      <c r="F30" s="7"/>
      <c r="G30" s="7"/>
      <c r="H30" s="7"/>
      <c r="I30" s="7"/>
      <c r="J30" s="7"/>
      <c r="K30" s="7"/>
      <c r="L30" s="7"/>
      <c r="M30" s="7"/>
      <c r="N30" s="7"/>
      <c r="O30" s="8"/>
    </row>
    <row r="31" customFormat="false" ht="18.75" hidden="false" customHeight="false" outlineLevel="0" collapsed="false">
      <c r="A31" s="6"/>
      <c r="B31" s="7"/>
      <c r="C31" s="13" t="s">
        <v>18</v>
      </c>
      <c r="D31" s="9"/>
      <c r="E31" s="7"/>
      <c r="F31" s="7"/>
      <c r="G31" s="7"/>
      <c r="H31" s="7"/>
      <c r="I31" s="7"/>
      <c r="J31" s="7"/>
      <c r="K31" s="7"/>
      <c r="L31" s="7"/>
      <c r="M31" s="7"/>
      <c r="N31" s="7"/>
      <c r="O31" s="8"/>
    </row>
    <row r="32" customFormat="false" ht="18.75" hidden="false" customHeight="false" outlineLevel="0" collapsed="false">
      <c r="A32" s="6"/>
      <c r="B32" s="7"/>
      <c r="C32" s="13" t="s">
        <v>19</v>
      </c>
      <c r="D32" s="9"/>
      <c r="E32" s="7"/>
      <c r="F32" s="7"/>
      <c r="G32" s="7"/>
      <c r="H32" s="7"/>
      <c r="I32" s="7"/>
      <c r="J32" s="7"/>
      <c r="K32" s="7"/>
      <c r="L32" s="7"/>
      <c r="M32" s="7"/>
      <c r="N32" s="7"/>
      <c r="O32" s="8"/>
    </row>
    <row r="33" customFormat="false" ht="18.75" hidden="false" customHeight="false" outlineLevel="0" collapsed="false">
      <c r="A33" s="6"/>
      <c r="B33" s="7"/>
      <c r="C33" s="10"/>
      <c r="D33" s="9"/>
      <c r="E33" s="7"/>
      <c r="F33" s="7"/>
      <c r="G33" s="7"/>
      <c r="H33" s="7"/>
      <c r="I33" s="7"/>
      <c r="J33" s="7"/>
      <c r="K33" s="7"/>
      <c r="L33" s="7"/>
      <c r="M33" s="7"/>
      <c r="N33" s="7"/>
      <c r="O33" s="8"/>
    </row>
    <row r="34" customFormat="false" ht="9.75" hidden="false" customHeight="true" outlineLevel="0" collapsed="false">
      <c r="A34" s="14"/>
      <c r="B34" s="15"/>
      <c r="C34" s="16"/>
      <c r="D34" s="17"/>
      <c r="E34" s="15"/>
      <c r="F34" s="15"/>
      <c r="G34" s="15"/>
      <c r="H34" s="15"/>
      <c r="I34" s="15"/>
      <c r="J34" s="15"/>
      <c r="K34" s="15"/>
      <c r="L34" s="15"/>
      <c r="M34" s="15"/>
      <c r="N34" s="15"/>
      <c r="O34" s="18"/>
    </row>
  </sheetData>
  <printOptions headings="false" gridLines="false" gridLinesSet="true" horizontalCentered="false" verticalCentered="false"/>
  <pageMargins left="0.747916666666667" right="0.747916666666667" top="0.540277777777778" bottom="0.679861111111111"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&amp;L&amp;9Enron Europe Confidential&amp;C&amp;9Source: Financial Planning and Analysis&amp;R&amp;9Printed : &amp;D&amp;T</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68"/>
  <sheetViews>
    <sheetView showFormulas="false" showGridLines="true" showRowColHeaders="true" showZeros="true" rightToLeft="false" tabSelected="true" showOutlineSymbols="true" defaultGridColor="true" view="normal" topLeftCell="B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438" width="4.85"/>
    <col collapsed="false" customWidth="true" hidden="false" outlineLevel="0" max="2" min="2" style="714" width="28.14"/>
    <col collapsed="false" customWidth="true" hidden="false" outlineLevel="0" max="3" min="3" style="714" width="14.56"/>
    <col collapsed="false" customWidth="true" hidden="false" outlineLevel="0" max="4" min="4" style="714" width="10.41"/>
    <col collapsed="false" customWidth="true" hidden="false" outlineLevel="0" max="5" min="5" style="714" width="1.7"/>
    <col collapsed="false" customWidth="true" hidden="false" outlineLevel="0" max="6" min="6" style="714" width="14.14"/>
    <col collapsed="false" customWidth="true" hidden="false" outlineLevel="0" max="7" min="7" style="714" width="3.14"/>
    <col collapsed="false" customWidth="true" hidden="false" outlineLevel="0" max="8" min="8" style="714" width="17.85"/>
    <col collapsed="false" customWidth="true" hidden="false" outlineLevel="0" max="9" min="9" style="714" width="1.85"/>
    <col collapsed="false" customWidth="true" hidden="false" outlineLevel="0" max="10" min="10" style="714" width="15.56"/>
    <col collapsed="false" customWidth="true" hidden="false" outlineLevel="0" max="11" min="11" style="714" width="72.7"/>
    <col collapsed="false" customWidth="true" hidden="false" outlineLevel="0" max="12" min="12" style="438" width="6.85"/>
    <col collapsed="false" customWidth="false" hidden="false" outlineLevel="0" max="257" min="13" style="438" width="9.14"/>
  </cols>
  <sheetData>
    <row r="1" customFormat="false" ht="18.75" hidden="false" customHeight="true" outlineLevel="0" collapsed="false">
      <c r="A1" s="439"/>
      <c r="B1" s="440"/>
      <c r="C1" s="440"/>
      <c r="D1" s="440"/>
      <c r="E1" s="440"/>
      <c r="F1" s="440"/>
      <c r="G1" s="440"/>
      <c r="H1" s="440"/>
      <c r="I1" s="440"/>
      <c r="J1" s="440"/>
      <c r="K1" s="440"/>
      <c r="L1" s="441"/>
    </row>
    <row r="2" customFormat="false" ht="24.75" hidden="false" customHeight="true" outlineLevel="0" collapsed="false">
      <c r="A2" s="715"/>
      <c r="B2" s="716" t="s">
        <v>533</v>
      </c>
      <c r="C2" s="716"/>
      <c r="D2" s="716"/>
      <c r="E2" s="716"/>
      <c r="F2" s="716"/>
      <c r="G2" s="716"/>
      <c r="H2" s="716"/>
      <c r="I2" s="716"/>
      <c r="J2" s="716"/>
      <c r="K2" s="716"/>
      <c r="L2" s="717"/>
    </row>
    <row r="3" customFormat="false" ht="24.75" hidden="false" customHeight="true" outlineLevel="0" collapsed="false">
      <c r="A3" s="715"/>
      <c r="B3" s="718"/>
      <c r="C3" s="718"/>
      <c r="D3" s="718"/>
      <c r="E3" s="718"/>
      <c r="F3" s="718"/>
      <c r="G3" s="718"/>
      <c r="H3" s="718"/>
      <c r="I3" s="718"/>
      <c r="J3" s="718"/>
      <c r="K3" s="718"/>
      <c r="L3" s="717"/>
    </row>
    <row r="4" customFormat="false" ht="26.25" hidden="false" customHeight="true" outlineLevel="0" collapsed="false">
      <c r="A4" s="715"/>
      <c r="B4" s="719" t="s">
        <v>534</v>
      </c>
      <c r="C4" s="719"/>
      <c r="D4" s="719"/>
      <c r="E4" s="719"/>
      <c r="F4" s="719"/>
      <c r="G4" s="719"/>
      <c r="H4" s="719"/>
      <c r="I4" s="719"/>
      <c r="J4" s="719"/>
      <c r="K4" s="719"/>
      <c r="L4" s="717"/>
    </row>
    <row r="5" customFormat="false" ht="15.75" hidden="false" customHeight="true" outlineLevel="0" collapsed="false">
      <c r="A5" s="715"/>
      <c r="B5" s="720"/>
      <c r="C5" s="438"/>
      <c r="D5" s="438"/>
      <c r="E5" s="438"/>
      <c r="F5" s="721" t="n">
        <v>2000</v>
      </c>
      <c r="G5" s="722"/>
      <c r="H5" s="721" t="n">
        <v>2001</v>
      </c>
      <c r="I5" s="721"/>
      <c r="J5" s="721" t="n">
        <v>2002</v>
      </c>
      <c r="K5" s="438"/>
      <c r="L5" s="717"/>
    </row>
    <row r="6" customFormat="false" ht="17.25" hidden="false" customHeight="true" outlineLevel="0" collapsed="false">
      <c r="A6" s="715"/>
      <c r="B6" s="723" t="s">
        <v>535</v>
      </c>
      <c r="C6" s="724"/>
      <c r="D6" s="724"/>
      <c r="E6" s="724"/>
      <c r="F6" s="725" t="n">
        <v>21</v>
      </c>
      <c r="G6" s="726"/>
      <c r="H6" s="725" t="n">
        <v>19</v>
      </c>
      <c r="I6" s="726"/>
      <c r="J6" s="727" t="n">
        <f aca="false">+'Adaytum  Detail 2002'!E15</f>
        <v>10</v>
      </c>
      <c r="K6" s="728" t="s">
        <v>498</v>
      </c>
      <c r="L6" s="717"/>
    </row>
    <row r="7" customFormat="false" ht="23.25" hidden="false" customHeight="true" outlineLevel="0" collapsed="false">
      <c r="A7" s="715"/>
      <c r="B7" s="729"/>
      <c r="C7" s="438"/>
      <c r="D7" s="438"/>
      <c r="E7" s="438"/>
      <c r="F7" s="438"/>
      <c r="G7" s="438"/>
      <c r="H7" s="730" t="s">
        <v>536</v>
      </c>
      <c r="I7" s="438"/>
      <c r="J7" s="438"/>
      <c r="K7" s="438"/>
      <c r="L7" s="717"/>
    </row>
    <row r="8" customFormat="false" ht="4.5" hidden="false" customHeight="true" outlineLevel="0" collapsed="false">
      <c r="A8" s="715"/>
      <c r="B8" s="731"/>
      <c r="C8" s="732"/>
      <c r="D8" s="733"/>
      <c r="E8" s="733"/>
      <c r="F8" s="732"/>
      <c r="G8" s="732"/>
      <c r="H8" s="732"/>
      <c r="I8" s="732"/>
      <c r="J8" s="732"/>
      <c r="K8" s="734"/>
      <c r="L8" s="717"/>
    </row>
    <row r="9" customFormat="false" ht="15" hidden="false" customHeight="false" outlineLevel="0" collapsed="false">
      <c r="A9" s="715"/>
      <c r="B9" s="735" t="s">
        <v>78</v>
      </c>
      <c r="C9" s="438"/>
      <c r="D9" s="736"/>
      <c r="E9" s="736"/>
      <c r="F9" s="730" t="s">
        <v>204</v>
      </c>
      <c r="G9" s="730"/>
      <c r="H9" s="730" t="s">
        <v>204</v>
      </c>
      <c r="I9" s="730"/>
      <c r="J9" s="730" t="s">
        <v>204</v>
      </c>
      <c r="K9" s="737"/>
      <c r="L9" s="717"/>
    </row>
    <row r="10" customFormat="false" ht="19.5" hidden="false" customHeight="true" outlineLevel="0" collapsed="false">
      <c r="A10" s="715"/>
      <c r="B10" s="738" t="s">
        <v>537</v>
      </c>
      <c r="C10" s="438"/>
      <c r="D10" s="438"/>
      <c r="E10" s="438"/>
      <c r="F10" s="739" t="n">
        <f aca="false">+'Input Data'!F31</f>
        <v>3507197</v>
      </c>
      <c r="G10" s="720"/>
      <c r="H10" s="739" t="n">
        <v>2735292</v>
      </c>
      <c r="I10" s="740"/>
      <c r="J10" s="739" t="n">
        <f aca="false">+'Adaytum  Detail 2002'!$E$26</f>
        <v>1384175</v>
      </c>
      <c r="K10" s="737"/>
      <c r="L10" s="717"/>
    </row>
    <row r="11" customFormat="false" ht="37.5" hidden="false" customHeight="true" outlineLevel="0" collapsed="false">
      <c r="A11" s="715"/>
      <c r="B11" s="741" t="s">
        <v>538</v>
      </c>
      <c r="C11" s="438"/>
      <c r="D11" s="438"/>
      <c r="E11" s="438"/>
      <c r="F11" s="742" t="n">
        <f aca="false">IF(F6=0,0,F10/F6)</f>
        <v>167009.380952381</v>
      </c>
      <c r="G11" s="438"/>
      <c r="H11" s="742" t="n">
        <f aca="false">IF(H6=0,0,H10/H6)</f>
        <v>143962.736842105</v>
      </c>
      <c r="I11" s="739"/>
      <c r="J11" s="742" t="n">
        <f aca="false">IF(J6=0,0,J10/J6)</f>
        <v>138417.5</v>
      </c>
      <c r="K11" s="737" t="s">
        <v>539</v>
      </c>
      <c r="L11" s="717"/>
    </row>
    <row r="12" customFormat="false" ht="12.75" hidden="false" customHeight="false" outlineLevel="0" collapsed="false">
      <c r="A12" s="715"/>
      <c r="B12" s="741"/>
      <c r="C12" s="438"/>
      <c r="D12" s="438"/>
      <c r="E12" s="438"/>
      <c r="F12" s="438"/>
      <c r="G12" s="438"/>
      <c r="H12" s="438"/>
      <c r="I12" s="438"/>
      <c r="J12" s="438"/>
      <c r="K12" s="737"/>
      <c r="L12" s="717"/>
    </row>
    <row r="13" customFormat="false" ht="15" hidden="false" customHeight="false" outlineLevel="0" collapsed="false">
      <c r="A13" s="715"/>
      <c r="B13" s="741" t="s">
        <v>540</v>
      </c>
      <c r="C13" s="438"/>
      <c r="D13" s="743" t="n">
        <f aca="false">+H6</f>
        <v>19</v>
      </c>
      <c r="E13" s="438"/>
      <c r="F13" s="744"/>
      <c r="G13" s="744"/>
      <c r="H13" s="744"/>
      <c r="I13" s="438"/>
      <c r="J13" s="438"/>
      <c r="K13" s="737"/>
      <c r="L13" s="717"/>
    </row>
    <row r="14" customFormat="false" ht="15" hidden="false" customHeight="false" outlineLevel="0" collapsed="false">
      <c r="A14" s="715"/>
      <c r="B14" s="745" t="s">
        <v>541</v>
      </c>
      <c r="C14" s="746"/>
      <c r="D14" s="438"/>
      <c r="E14" s="438"/>
      <c r="F14" s="744"/>
      <c r="G14" s="744"/>
      <c r="H14" s="744"/>
      <c r="I14" s="438"/>
      <c r="J14" s="438"/>
      <c r="K14" s="737"/>
      <c r="L14" s="717"/>
    </row>
    <row r="15" customFormat="false" ht="20.25" hidden="false" customHeight="false" outlineLevel="0" collapsed="false">
      <c r="A15" s="715"/>
      <c r="B15" s="747"/>
      <c r="C15" s="748"/>
      <c r="D15" s="438"/>
      <c r="E15" s="438"/>
      <c r="F15" s="749"/>
      <c r="G15" s="749"/>
      <c r="H15" s="750"/>
      <c r="I15" s="438"/>
      <c r="J15" s="438"/>
      <c r="K15" s="737"/>
      <c r="L15" s="717"/>
    </row>
    <row r="16" customFormat="false" ht="15" hidden="false" customHeight="false" outlineLevel="0" collapsed="false">
      <c r="A16" s="715"/>
      <c r="B16" s="745" t="s">
        <v>542</v>
      </c>
      <c r="C16" s="748" t="n">
        <v>-9</v>
      </c>
      <c r="D16" s="438"/>
      <c r="E16" s="438"/>
      <c r="F16" s="744"/>
      <c r="G16" s="744"/>
      <c r="H16" s="744"/>
      <c r="I16" s="438"/>
      <c r="J16" s="438"/>
      <c r="K16" s="737"/>
      <c r="L16" s="717"/>
    </row>
    <row r="17" customFormat="false" ht="15" hidden="false" customHeight="false" outlineLevel="0" collapsed="false">
      <c r="A17" s="715"/>
      <c r="B17" s="747"/>
      <c r="C17" s="751"/>
      <c r="D17" s="438"/>
      <c r="E17" s="438"/>
      <c r="F17" s="744"/>
      <c r="G17" s="744"/>
      <c r="H17" s="744"/>
      <c r="I17" s="438"/>
      <c r="J17" s="438"/>
      <c r="K17" s="737"/>
      <c r="L17" s="717"/>
    </row>
    <row r="18" customFormat="false" ht="15" hidden="false" customHeight="false" outlineLevel="0" collapsed="false">
      <c r="A18" s="715"/>
      <c r="B18" s="752" t="s">
        <v>543</v>
      </c>
      <c r="C18" s="438"/>
      <c r="D18" s="743" t="n">
        <f aca="false">SUM(C13:D17)</f>
        <v>10</v>
      </c>
      <c r="E18" s="438"/>
      <c r="F18" s="438"/>
      <c r="G18" s="438"/>
      <c r="H18" s="438"/>
      <c r="I18" s="438"/>
      <c r="J18" s="438"/>
      <c r="K18" s="737"/>
      <c r="L18" s="717"/>
    </row>
    <row r="19" customFormat="false" ht="7.5" hidden="false" customHeight="true" outlineLevel="0" collapsed="false">
      <c r="A19" s="715"/>
      <c r="B19" s="753"/>
      <c r="C19" s="754"/>
      <c r="D19" s="754"/>
      <c r="E19" s="754"/>
      <c r="F19" s="754"/>
      <c r="G19" s="754"/>
      <c r="H19" s="754"/>
      <c r="I19" s="754"/>
      <c r="J19" s="754"/>
      <c r="K19" s="755"/>
      <c r="L19" s="717"/>
    </row>
    <row r="20" customFormat="false" ht="5.25" hidden="false" customHeight="true" outlineLevel="0" collapsed="false">
      <c r="A20" s="715"/>
      <c r="B20" s="729"/>
      <c r="C20" s="438"/>
      <c r="D20" s="438"/>
      <c r="E20" s="438"/>
      <c r="F20" s="438"/>
      <c r="G20" s="438"/>
      <c r="H20" s="438"/>
      <c r="I20" s="438"/>
      <c r="J20" s="438"/>
      <c r="K20" s="756"/>
      <c r="L20" s="717"/>
    </row>
    <row r="21" customFormat="false" ht="4.5" hidden="false" customHeight="true" outlineLevel="0" collapsed="false">
      <c r="A21" s="715"/>
      <c r="B21" s="731"/>
      <c r="C21" s="732"/>
      <c r="D21" s="733"/>
      <c r="E21" s="733"/>
      <c r="F21" s="732"/>
      <c r="G21" s="732"/>
      <c r="H21" s="732"/>
      <c r="I21" s="732"/>
      <c r="J21" s="732"/>
      <c r="K21" s="734"/>
      <c r="L21" s="717"/>
    </row>
    <row r="22" customFormat="false" ht="15" hidden="false" customHeight="false" outlineLevel="0" collapsed="false">
      <c r="A22" s="715"/>
      <c r="B22" s="735" t="s">
        <v>87</v>
      </c>
      <c r="C22" s="438"/>
      <c r="D22" s="736"/>
      <c r="E22" s="736"/>
      <c r="F22" s="438"/>
      <c r="G22" s="438"/>
      <c r="H22" s="438"/>
      <c r="I22" s="438"/>
      <c r="J22" s="438"/>
      <c r="K22" s="737"/>
      <c r="L22" s="717"/>
    </row>
    <row r="23" customFormat="false" ht="7.5" hidden="false" customHeight="true" outlineLevel="0" collapsed="false">
      <c r="A23" s="715"/>
      <c r="B23" s="741"/>
      <c r="C23" s="438"/>
      <c r="D23" s="736"/>
      <c r="E23" s="736"/>
      <c r="F23" s="438"/>
      <c r="G23" s="438"/>
      <c r="H23" s="438"/>
      <c r="I23" s="438"/>
      <c r="J23" s="438"/>
      <c r="K23" s="737"/>
      <c r="L23" s="717"/>
    </row>
    <row r="24" customFormat="false" ht="12.75" hidden="false" customHeight="false" outlineLevel="0" collapsed="false">
      <c r="A24" s="715"/>
      <c r="B24" s="738" t="s">
        <v>544</v>
      </c>
      <c r="C24" s="438"/>
      <c r="D24" s="736"/>
      <c r="E24" s="736"/>
      <c r="F24" s="438"/>
      <c r="G24" s="438"/>
      <c r="H24" s="438"/>
      <c r="I24" s="438"/>
      <c r="J24" s="438"/>
      <c r="K24" s="737"/>
      <c r="L24" s="717"/>
    </row>
    <row r="25" customFormat="false" ht="1.5" hidden="false" customHeight="true" outlineLevel="0" collapsed="false">
      <c r="A25" s="715"/>
      <c r="B25" s="741"/>
      <c r="C25" s="438"/>
      <c r="D25" s="736"/>
      <c r="E25" s="736"/>
      <c r="F25" s="438"/>
      <c r="G25" s="438"/>
      <c r="H25" s="438"/>
      <c r="I25" s="438"/>
      <c r="J25" s="438"/>
      <c r="K25" s="737"/>
      <c r="L25" s="717"/>
    </row>
    <row r="26" customFormat="false" ht="12.75" hidden="false" customHeight="false" outlineLevel="0" collapsed="false">
      <c r="A26" s="715"/>
      <c r="B26" s="738" t="s">
        <v>545</v>
      </c>
      <c r="C26" s="438"/>
      <c r="D26" s="736"/>
      <c r="E26" s="736"/>
      <c r="F26" s="438"/>
      <c r="G26" s="438"/>
      <c r="H26" s="438"/>
      <c r="I26" s="438"/>
      <c r="J26" s="438"/>
      <c r="K26" s="737"/>
      <c r="L26" s="717"/>
    </row>
    <row r="27" customFormat="false" ht="12.75" hidden="false" customHeight="false" outlineLevel="0" collapsed="false">
      <c r="A27" s="715"/>
      <c r="B27" s="747" t="s">
        <v>546</v>
      </c>
      <c r="C27" s="757" t="n">
        <v>630</v>
      </c>
      <c r="D27" s="758" t="n">
        <v>225</v>
      </c>
      <c r="E27" s="438"/>
      <c r="F27" s="744"/>
      <c r="G27" s="744"/>
      <c r="H27" s="744"/>
      <c r="I27" s="438"/>
      <c r="J27" s="757" t="n">
        <f aca="false">D27*C27</f>
        <v>141750</v>
      </c>
      <c r="K27" s="737" t="s">
        <v>547</v>
      </c>
      <c r="L27" s="717"/>
    </row>
    <row r="28" customFormat="false" ht="16.5" hidden="false" customHeight="true" outlineLevel="0" collapsed="false">
      <c r="A28" s="715"/>
      <c r="B28" s="747"/>
      <c r="C28" s="757"/>
      <c r="D28" s="758"/>
      <c r="E28" s="438"/>
      <c r="F28" s="744"/>
      <c r="G28" s="744"/>
      <c r="H28" s="744"/>
      <c r="I28" s="438"/>
      <c r="J28" s="757"/>
      <c r="K28" s="737" t="s">
        <v>548</v>
      </c>
      <c r="L28" s="717"/>
    </row>
    <row r="29" customFormat="false" ht="12.75" hidden="false" customHeight="false" outlineLevel="0" collapsed="false">
      <c r="A29" s="715"/>
      <c r="B29" s="747" t="s">
        <v>549</v>
      </c>
      <c r="C29" s="757" t="n">
        <v>205</v>
      </c>
      <c r="D29" s="758" t="n">
        <v>450</v>
      </c>
      <c r="E29" s="438"/>
      <c r="F29" s="744"/>
      <c r="G29" s="744"/>
      <c r="H29" s="744"/>
      <c r="I29" s="438"/>
      <c r="J29" s="757" t="n">
        <f aca="false">D29*C29</f>
        <v>92250</v>
      </c>
      <c r="K29" s="737" t="s">
        <v>550</v>
      </c>
      <c r="L29" s="717"/>
    </row>
    <row r="30" customFormat="false" ht="3.75" hidden="false" customHeight="true" outlineLevel="0" collapsed="false">
      <c r="A30" s="715"/>
      <c r="B30" s="741"/>
      <c r="C30" s="438"/>
      <c r="D30" s="743"/>
      <c r="E30" s="736"/>
      <c r="F30" s="438"/>
      <c r="G30" s="438"/>
      <c r="H30" s="438"/>
      <c r="I30" s="438"/>
      <c r="J30" s="438"/>
      <c r="K30" s="737"/>
      <c r="L30" s="717"/>
    </row>
    <row r="31" customFormat="false" ht="12.75" hidden="false" customHeight="false" outlineLevel="0" collapsed="false">
      <c r="A31" s="715"/>
      <c r="B31" s="738" t="s">
        <v>551</v>
      </c>
      <c r="C31" s="438"/>
      <c r="D31" s="736"/>
      <c r="E31" s="736"/>
      <c r="F31" s="438"/>
      <c r="G31" s="438"/>
      <c r="H31" s="438"/>
      <c r="I31" s="438"/>
      <c r="J31" s="438"/>
      <c r="K31" s="737"/>
      <c r="L31" s="717"/>
    </row>
    <row r="32" customFormat="false" ht="12.75" hidden="false" customHeight="false" outlineLevel="0" collapsed="false">
      <c r="A32" s="715"/>
      <c r="B32" s="747" t="s">
        <v>552</v>
      </c>
      <c r="C32" s="757" t="n">
        <v>1030</v>
      </c>
      <c r="D32" s="758" t="n">
        <v>5</v>
      </c>
      <c r="E32" s="438"/>
      <c r="F32" s="744"/>
      <c r="G32" s="744"/>
      <c r="H32" s="744"/>
      <c r="I32" s="438"/>
      <c r="J32" s="757" t="n">
        <f aca="false">D32*C32</f>
        <v>5150</v>
      </c>
      <c r="K32" s="737" t="s">
        <v>553</v>
      </c>
      <c r="L32" s="717"/>
    </row>
    <row r="33" customFormat="false" ht="12.75" hidden="false" customHeight="false" outlineLevel="0" collapsed="false">
      <c r="A33" s="715"/>
      <c r="B33" s="747" t="s">
        <v>546</v>
      </c>
      <c r="C33" s="757" t="n">
        <v>4700</v>
      </c>
      <c r="D33" s="758" t="n">
        <v>0</v>
      </c>
      <c r="E33" s="438"/>
      <c r="F33" s="744"/>
      <c r="G33" s="744"/>
      <c r="H33" s="744"/>
      <c r="I33" s="438"/>
      <c r="J33" s="757" t="n">
        <f aca="false">D33*C33</f>
        <v>0</v>
      </c>
      <c r="K33" s="737"/>
      <c r="L33" s="717"/>
    </row>
    <row r="34" customFormat="false" ht="12.75" hidden="false" customHeight="false" outlineLevel="0" collapsed="false">
      <c r="A34" s="715"/>
      <c r="B34" s="747" t="s">
        <v>554</v>
      </c>
      <c r="C34" s="757" t="n">
        <v>10285</v>
      </c>
      <c r="D34" s="758" t="n">
        <v>0</v>
      </c>
      <c r="E34" s="438"/>
      <c r="F34" s="744"/>
      <c r="G34" s="744"/>
      <c r="H34" s="744"/>
      <c r="I34" s="438"/>
      <c r="J34" s="757" t="n">
        <f aca="false">D34*C34</f>
        <v>0</v>
      </c>
      <c r="K34" s="737"/>
      <c r="L34" s="717"/>
    </row>
    <row r="35" customFormat="false" ht="12.75" hidden="false" customHeight="false" outlineLevel="0" collapsed="false">
      <c r="A35" s="715"/>
      <c r="B35" s="747" t="s">
        <v>549</v>
      </c>
      <c r="C35" s="757" t="n">
        <v>185</v>
      </c>
      <c r="D35" s="758" t="n">
        <v>25</v>
      </c>
      <c r="E35" s="438"/>
      <c r="F35" s="744"/>
      <c r="G35" s="744"/>
      <c r="H35" s="744"/>
      <c r="I35" s="438"/>
      <c r="J35" s="757" t="n">
        <f aca="false">D35*C35</f>
        <v>4625</v>
      </c>
      <c r="K35" s="737" t="s">
        <v>555</v>
      </c>
      <c r="L35" s="717"/>
    </row>
    <row r="36" customFormat="false" ht="3.75" hidden="false" customHeight="true" outlineLevel="0" collapsed="false">
      <c r="A36" s="715"/>
      <c r="B36" s="741"/>
      <c r="C36" s="438"/>
      <c r="D36" s="757"/>
      <c r="E36" s="757"/>
      <c r="F36" s="757"/>
      <c r="G36" s="757"/>
      <c r="H36" s="757"/>
      <c r="I36" s="438"/>
      <c r="J36" s="757"/>
      <c r="K36" s="737"/>
      <c r="L36" s="717"/>
    </row>
    <row r="37" customFormat="false" ht="12.75" hidden="false" customHeight="false" outlineLevel="0" collapsed="false">
      <c r="A37" s="715"/>
      <c r="B37" s="738" t="s">
        <v>556</v>
      </c>
      <c r="C37" s="438"/>
      <c r="D37" s="759"/>
      <c r="E37" s="759"/>
      <c r="F37" s="759"/>
      <c r="G37" s="759"/>
      <c r="H37" s="759"/>
      <c r="I37" s="438"/>
      <c r="J37" s="438"/>
      <c r="K37" s="737"/>
      <c r="L37" s="717"/>
    </row>
    <row r="38" customFormat="false" ht="12.75" hidden="false" customHeight="false" outlineLevel="0" collapsed="false">
      <c r="A38" s="715"/>
      <c r="B38" s="747" t="s">
        <v>552</v>
      </c>
      <c r="C38" s="757" t="n">
        <v>1675</v>
      </c>
      <c r="D38" s="758" t="n">
        <v>0</v>
      </c>
      <c r="E38" s="438"/>
      <c r="F38" s="744"/>
      <c r="G38" s="744"/>
      <c r="H38" s="744"/>
      <c r="I38" s="438"/>
      <c r="J38" s="757" t="n">
        <f aca="false">D38*C38</f>
        <v>0</v>
      </c>
      <c r="K38" s="737"/>
      <c r="L38" s="717"/>
    </row>
    <row r="39" customFormat="false" ht="12.75" hidden="false" customHeight="false" outlineLevel="0" collapsed="false">
      <c r="A39" s="715"/>
      <c r="B39" s="747" t="s">
        <v>546</v>
      </c>
      <c r="C39" s="757" t="n">
        <v>5800</v>
      </c>
      <c r="D39" s="758" t="n">
        <v>0</v>
      </c>
      <c r="E39" s="438"/>
      <c r="F39" s="744"/>
      <c r="G39" s="744"/>
      <c r="H39" s="744"/>
      <c r="I39" s="438"/>
      <c r="J39" s="757" t="n">
        <f aca="false">D39*C39</f>
        <v>0</v>
      </c>
      <c r="K39" s="737"/>
      <c r="L39" s="717"/>
    </row>
    <row r="40" customFormat="false" ht="12.75" hidden="false" customHeight="false" outlineLevel="0" collapsed="false">
      <c r="A40" s="715"/>
      <c r="B40" s="747" t="s">
        <v>554</v>
      </c>
      <c r="C40" s="757" t="n">
        <v>7535</v>
      </c>
      <c r="D40" s="758" t="n">
        <v>0</v>
      </c>
      <c r="E40" s="438"/>
      <c r="F40" s="744"/>
      <c r="G40" s="744"/>
      <c r="H40" s="744"/>
      <c r="I40" s="438"/>
      <c r="J40" s="757" t="n">
        <f aca="false">D40*C40</f>
        <v>0</v>
      </c>
      <c r="K40" s="737"/>
      <c r="L40" s="717"/>
    </row>
    <row r="41" customFormat="false" ht="12.75" hidden="false" customHeight="false" outlineLevel="0" collapsed="false">
      <c r="A41" s="715"/>
      <c r="B41" s="747" t="s">
        <v>549</v>
      </c>
      <c r="C41" s="757" t="n">
        <v>270</v>
      </c>
      <c r="D41" s="758" t="n">
        <v>0</v>
      </c>
      <c r="E41" s="438"/>
      <c r="F41" s="744"/>
      <c r="G41" s="744"/>
      <c r="H41" s="744"/>
      <c r="I41" s="438"/>
      <c r="J41" s="757" t="n">
        <f aca="false">D41*C41</f>
        <v>0</v>
      </c>
      <c r="K41" s="737"/>
      <c r="L41" s="717"/>
    </row>
    <row r="42" customFormat="false" ht="3.75" hidden="false" customHeight="true" outlineLevel="0" collapsed="false">
      <c r="A42" s="715"/>
      <c r="B42" s="747"/>
      <c r="C42" s="757"/>
      <c r="D42" s="757"/>
      <c r="E42" s="757"/>
      <c r="F42" s="757"/>
      <c r="G42" s="757"/>
      <c r="H42" s="757"/>
      <c r="I42" s="438"/>
      <c r="J42" s="757"/>
      <c r="K42" s="737"/>
      <c r="L42" s="717"/>
    </row>
    <row r="43" customFormat="false" ht="12.75" hidden="false" customHeight="false" outlineLevel="0" collapsed="false">
      <c r="A43" s="715"/>
      <c r="B43" s="738" t="s">
        <v>557</v>
      </c>
      <c r="C43" s="438"/>
      <c r="D43" s="759"/>
      <c r="E43" s="759"/>
      <c r="F43" s="759"/>
      <c r="G43" s="759"/>
      <c r="H43" s="759"/>
      <c r="I43" s="438"/>
      <c r="J43" s="438"/>
      <c r="K43" s="737"/>
      <c r="L43" s="717"/>
    </row>
    <row r="44" customFormat="false" ht="12.75" hidden="false" customHeight="false" outlineLevel="0" collapsed="false">
      <c r="A44" s="715"/>
      <c r="B44" s="747" t="s">
        <v>552</v>
      </c>
      <c r="C44" s="757" t="n">
        <v>1895</v>
      </c>
      <c r="D44" s="758" t="n">
        <v>0</v>
      </c>
      <c r="E44" s="438"/>
      <c r="F44" s="744"/>
      <c r="G44" s="744"/>
      <c r="H44" s="744"/>
      <c r="I44" s="438"/>
      <c r="J44" s="757" t="n">
        <f aca="false">D44*C44</f>
        <v>0</v>
      </c>
      <c r="K44" s="737"/>
      <c r="L44" s="717"/>
    </row>
    <row r="45" customFormat="false" ht="12.75" hidden="false" customHeight="false" outlineLevel="0" collapsed="false">
      <c r="A45" s="715"/>
      <c r="B45" s="747" t="s">
        <v>554</v>
      </c>
      <c r="C45" s="757" t="n">
        <v>2245</v>
      </c>
      <c r="D45" s="758" t="n">
        <v>0</v>
      </c>
      <c r="E45" s="438"/>
      <c r="F45" s="744"/>
      <c r="G45" s="744"/>
      <c r="H45" s="744"/>
      <c r="I45" s="438"/>
      <c r="J45" s="757" t="n">
        <f aca="false">D45*C45</f>
        <v>0</v>
      </c>
      <c r="K45" s="737"/>
      <c r="L45" s="717"/>
    </row>
    <row r="46" customFormat="false" ht="12.75" hidden="false" customHeight="false" outlineLevel="0" collapsed="false">
      <c r="A46" s="715"/>
      <c r="B46" s="747" t="s">
        <v>549</v>
      </c>
      <c r="C46" s="757" t="n">
        <v>185</v>
      </c>
      <c r="D46" s="758" t="n">
        <v>0</v>
      </c>
      <c r="E46" s="438"/>
      <c r="F46" s="744"/>
      <c r="G46" s="744"/>
      <c r="H46" s="744"/>
      <c r="I46" s="438"/>
      <c r="J46" s="757" t="n">
        <f aca="false">D46*C46</f>
        <v>0</v>
      </c>
      <c r="K46" s="737"/>
      <c r="L46" s="717"/>
    </row>
    <row r="47" customFormat="false" ht="9" hidden="false" customHeight="true" outlineLevel="0" collapsed="false">
      <c r="A47" s="715"/>
      <c r="B47" s="747"/>
      <c r="C47" s="757"/>
      <c r="D47" s="757"/>
      <c r="E47" s="757"/>
      <c r="F47" s="757"/>
      <c r="G47" s="757"/>
      <c r="H47" s="757"/>
      <c r="I47" s="438"/>
      <c r="J47" s="757"/>
      <c r="K47" s="737"/>
      <c r="L47" s="717"/>
    </row>
    <row r="48" customFormat="false" ht="4.5" hidden="false" customHeight="true" outlineLevel="0" collapsed="false">
      <c r="A48" s="715"/>
      <c r="B48" s="741"/>
      <c r="C48" s="438"/>
      <c r="D48" s="736"/>
      <c r="E48" s="736"/>
      <c r="F48" s="736"/>
      <c r="G48" s="736"/>
      <c r="H48" s="736"/>
      <c r="I48" s="438"/>
      <c r="J48" s="757"/>
      <c r="K48" s="737"/>
      <c r="L48" s="717"/>
    </row>
    <row r="49" customFormat="false" ht="12.75" hidden="false" customHeight="false" outlineLevel="0" collapsed="false">
      <c r="A49" s="715"/>
      <c r="B49" s="738" t="s">
        <v>558</v>
      </c>
      <c r="C49" s="438"/>
      <c r="D49" s="736"/>
      <c r="E49" s="438"/>
      <c r="F49" s="744"/>
      <c r="G49" s="744"/>
      <c r="H49" s="744"/>
      <c r="I49" s="438"/>
      <c r="J49" s="757" t="n">
        <f aca="false">+'Adaytum  Detail 2002'!E30</f>
        <v>0</v>
      </c>
      <c r="K49" s="737"/>
      <c r="L49" s="717"/>
    </row>
    <row r="50" customFormat="false" ht="3.75" hidden="false" customHeight="true" outlineLevel="0" collapsed="false">
      <c r="A50" s="715"/>
      <c r="B50" s="741"/>
      <c r="C50" s="438"/>
      <c r="D50" s="736"/>
      <c r="E50" s="736"/>
      <c r="F50" s="736"/>
      <c r="G50" s="736"/>
      <c r="H50" s="736"/>
      <c r="I50" s="438"/>
      <c r="J50" s="757"/>
      <c r="K50" s="737"/>
      <c r="L50" s="717"/>
    </row>
    <row r="51" customFormat="false" ht="12.75" hidden="false" customHeight="false" outlineLevel="0" collapsed="false">
      <c r="A51" s="715"/>
      <c r="B51" s="738" t="s">
        <v>559</v>
      </c>
      <c r="C51" s="438"/>
      <c r="D51" s="736"/>
      <c r="E51" s="438"/>
      <c r="F51" s="744"/>
      <c r="G51" s="744"/>
      <c r="H51" s="744"/>
      <c r="I51" s="438"/>
      <c r="J51" s="757" t="n">
        <f aca="false">+'Adaytum  Detail 2002'!E31</f>
        <v>19000</v>
      </c>
      <c r="K51" s="737"/>
      <c r="L51" s="717"/>
    </row>
    <row r="52" customFormat="false" ht="4.5" hidden="false" customHeight="true" outlineLevel="0" collapsed="false">
      <c r="A52" s="715"/>
      <c r="B52" s="741"/>
      <c r="C52" s="438"/>
      <c r="D52" s="736"/>
      <c r="E52" s="736"/>
      <c r="F52" s="736"/>
      <c r="G52" s="736"/>
      <c r="H52" s="736"/>
      <c r="I52" s="438"/>
      <c r="J52" s="757"/>
      <c r="K52" s="737"/>
      <c r="L52" s="717"/>
    </row>
    <row r="53" customFormat="false" ht="12.75" hidden="false" customHeight="false" outlineLevel="0" collapsed="false">
      <c r="A53" s="715"/>
      <c r="B53" s="738" t="s">
        <v>211</v>
      </c>
      <c r="C53" s="438"/>
      <c r="D53" s="736"/>
      <c r="E53" s="438"/>
      <c r="F53" s="744"/>
      <c r="G53" s="744"/>
      <c r="H53" s="744"/>
      <c r="I53" s="438"/>
      <c r="J53" s="757" t="n">
        <f aca="false">+'Adaytum  Detail 2002'!E32</f>
        <v>9000</v>
      </c>
      <c r="K53" s="737"/>
      <c r="L53" s="717"/>
    </row>
    <row r="54" customFormat="false" ht="7.5" hidden="false" customHeight="true" outlineLevel="0" collapsed="false">
      <c r="A54" s="715"/>
      <c r="B54" s="741"/>
      <c r="C54" s="438"/>
      <c r="D54" s="736"/>
      <c r="E54" s="736"/>
      <c r="F54" s="736"/>
      <c r="G54" s="736"/>
      <c r="H54" s="736"/>
      <c r="I54" s="736"/>
      <c r="J54" s="757"/>
      <c r="K54" s="737"/>
      <c r="L54" s="717"/>
    </row>
    <row r="55" customFormat="false" ht="6" hidden="false" customHeight="true" outlineLevel="0" collapsed="false">
      <c r="A55" s="715"/>
      <c r="B55" s="741"/>
      <c r="C55" s="438"/>
      <c r="D55" s="742"/>
      <c r="E55" s="742"/>
      <c r="F55" s="438"/>
      <c r="G55" s="438"/>
      <c r="H55" s="438"/>
      <c r="I55" s="438"/>
      <c r="J55" s="438"/>
      <c r="K55" s="737"/>
      <c r="L55" s="717"/>
    </row>
    <row r="56" customFormat="false" ht="15" hidden="false" customHeight="false" outlineLevel="0" collapsed="false">
      <c r="A56" s="715"/>
      <c r="B56" s="760" t="s">
        <v>560</v>
      </c>
      <c r="C56" s="761"/>
      <c r="D56" s="762"/>
      <c r="E56" s="762" t="n">
        <v>0</v>
      </c>
      <c r="F56" s="763" t="n">
        <f aca="false">+'Input Data'!F33</f>
        <v>358278</v>
      </c>
      <c r="G56" s="764"/>
      <c r="H56" s="765" t="n">
        <v>386072</v>
      </c>
      <c r="I56" s="766"/>
      <c r="J56" s="765" t="n">
        <f aca="false">SUM(J27:J53)</f>
        <v>271775</v>
      </c>
      <c r="K56" s="767" t="s">
        <v>561</v>
      </c>
      <c r="L56" s="717"/>
    </row>
    <row r="57" customFormat="false" ht="7.5" hidden="false" customHeight="true" outlineLevel="0" collapsed="false">
      <c r="A57" s="715"/>
      <c r="B57" s="753"/>
      <c r="C57" s="754"/>
      <c r="D57" s="754"/>
      <c r="E57" s="754"/>
      <c r="F57" s="754"/>
      <c r="G57" s="754"/>
      <c r="H57" s="754"/>
      <c r="I57" s="754"/>
      <c r="J57" s="754"/>
      <c r="K57" s="755"/>
      <c r="L57" s="717"/>
    </row>
    <row r="58" customFormat="false" ht="7.5" hidden="false" customHeight="true" outlineLevel="0" collapsed="false">
      <c r="A58" s="715"/>
      <c r="B58" s="438"/>
      <c r="C58" s="438"/>
      <c r="D58" s="438"/>
      <c r="E58" s="438"/>
      <c r="F58" s="438"/>
      <c r="G58" s="438"/>
      <c r="H58" s="438"/>
      <c r="I58" s="438"/>
      <c r="J58" s="438"/>
      <c r="K58" s="756"/>
      <c r="L58" s="717"/>
    </row>
    <row r="59" customFormat="false" ht="19.5" hidden="false" customHeight="true" outlineLevel="0" collapsed="false">
      <c r="A59" s="768"/>
      <c r="B59" s="769"/>
      <c r="C59" s="770"/>
      <c r="D59" s="771"/>
      <c r="E59" s="771"/>
      <c r="F59" s="770"/>
      <c r="G59" s="770"/>
      <c r="H59" s="770"/>
      <c r="I59" s="770"/>
      <c r="J59" s="770"/>
      <c r="K59" s="770"/>
      <c r="L59" s="772"/>
    </row>
    <row r="60" customFormat="false" ht="12.75" hidden="false" customHeight="false" outlineLevel="0" collapsed="false">
      <c r="B60" s="729"/>
      <c r="D60" s="736"/>
      <c r="E60" s="736"/>
    </row>
    <row r="61" customFormat="false" ht="12.75" hidden="false" customHeight="false" outlineLevel="0" collapsed="false">
      <c r="B61" s="729"/>
      <c r="D61" s="736"/>
      <c r="E61" s="736"/>
    </row>
    <row r="62" customFormat="false" ht="12.75" hidden="false" customHeight="false" outlineLevel="0" collapsed="false">
      <c r="B62" s="729"/>
      <c r="D62" s="736"/>
      <c r="E62" s="736"/>
    </row>
    <row r="63" customFormat="false" ht="12.75" hidden="false" customHeight="false" outlineLevel="0" collapsed="false">
      <c r="B63" s="729"/>
      <c r="D63" s="736"/>
      <c r="E63" s="736"/>
    </row>
    <row r="64" customFormat="false" ht="12.75" hidden="false" customHeight="false" outlineLevel="0" collapsed="false">
      <c r="D64" s="736"/>
      <c r="E64" s="736"/>
    </row>
    <row r="65" customFormat="false" ht="12.75" hidden="false" customHeight="false" outlineLevel="0" collapsed="false">
      <c r="D65" s="736"/>
      <c r="E65" s="736"/>
    </row>
    <row r="66" customFormat="false" ht="12.75" hidden="false" customHeight="false" outlineLevel="0" collapsed="false">
      <c r="D66" s="736"/>
      <c r="E66" s="736"/>
    </row>
    <row r="67" customFormat="false" ht="12.75" hidden="false" customHeight="false" outlineLevel="0" collapsed="false">
      <c r="D67" s="736"/>
      <c r="E67" s="736"/>
    </row>
    <row r="68" customFormat="false" ht="12.75" hidden="false" customHeight="false" outlineLevel="0" collapsed="false">
      <c r="D68" s="736"/>
      <c r="E68" s="736"/>
    </row>
  </sheetData>
  <mergeCells count="2">
    <mergeCell ref="B2:K2"/>
    <mergeCell ref="B4:K4"/>
  </mergeCells>
  <printOptions headings="false" gridLines="false" gridLinesSet="true" horizontalCentered="true" verticalCentered="false"/>
  <pageMargins left="0.39375" right="0.275694444444444" top="0.590277777777778" bottom="0.354166666666667" header="0.511811023622047" footer="0.157638888888889"/>
  <pageSetup paperSize="9" scale="100" fitToWidth="1" fitToHeight="1" pageOrder="downThenOver" orientation="landscape" blackAndWhite="false" draft="false" cellComments="none" horizontalDpi="300" verticalDpi="300" copies="1"/>
  <headerFooter differentFirst="false" differentOddEven="false">
    <oddHeader/>
    <oddFooter>&amp;L&amp;9Page 11&amp;C&amp;9Source : Financial Planning and Analysis&amp;R&amp;9Printed : &amp;D &amp;T</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57"/>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438" width="7.28"/>
    <col collapsed="false" customWidth="true" hidden="false" outlineLevel="0" max="2" min="2" style="714" width="13.85"/>
    <col collapsed="false" customWidth="true" hidden="false" outlineLevel="0" max="3" min="3" style="714" width="7.7"/>
    <col collapsed="false" customWidth="true" hidden="false" outlineLevel="0" max="4" min="4" style="714" width="17.14"/>
    <col collapsed="false" customWidth="true" hidden="false" outlineLevel="0" max="5" min="5" style="714" width="1.99"/>
    <col collapsed="false" customWidth="true" hidden="false" outlineLevel="0" max="6" min="6" style="714" width="14.14"/>
    <col collapsed="false" customWidth="true" hidden="false" outlineLevel="0" max="7" min="7" style="714" width="1.56"/>
    <col collapsed="false" customWidth="true" hidden="false" outlineLevel="0" max="8" min="8" style="714" width="15.85"/>
    <col collapsed="false" customWidth="true" hidden="false" outlineLevel="0" max="9" min="9" style="714" width="1.85"/>
    <col collapsed="false" customWidth="true" hidden="false" outlineLevel="0" max="10" min="10" style="714" width="12.14"/>
    <col collapsed="false" customWidth="true" hidden="false" outlineLevel="0" max="11" min="11" style="714" width="79.7"/>
    <col collapsed="false" customWidth="true" hidden="false" outlineLevel="0" max="12" min="12" style="438" width="6.85"/>
    <col collapsed="false" customWidth="false" hidden="false" outlineLevel="0" max="257" min="13" style="438" width="9.14"/>
  </cols>
  <sheetData>
    <row r="1" customFormat="false" ht="18.75" hidden="false" customHeight="true" outlineLevel="0" collapsed="false">
      <c r="A1" s="439"/>
      <c r="B1" s="440"/>
      <c r="C1" s="440"/>
      <c r="D1" s="440"/>
      <c r="E1" s="440"/>
      <c r="F1" s="440"/>
      <c r="G1" s="440"/>
      <c r="H1" s="440"/>
      <c r="I1" s="440"/>
      <c r="J1" s="440"/>
      <c r="K1" s="440"/>
      <c r="L1" s="441"/>
    </row>
    <row r="2" customFormat="false" ht="24.75" hidden="false" customHeight="true" outlineLevel="0" collapsed="false">
      <c r="A2" s="715"/>
      <c r="B2" s="716" t="s">
        <v>533</v>
      </c>
      <c r="C2" s="716"/>
      <c r="D2" s="716"/>
      <c r="E2" s="716"/>
      <c r="F2" s="716"/>
      <c r="G2" s="716"/>
      <c r="H2" s="716"/>
      <c r="I2" s="716"/>
      <c r="J2" s="716"/>
      <c r="K2" s="716"/>
      <c r="L2" s="717"/>
    </row>
    <row r="3" customFormat="false" ht="24.75" hidden="false" customHeight="true" outlineLevel="0" collapsed="false">
      <c r="A3" s="715"/>
      <c r="B3" s="718"/>
      <c r="C3" s="718"/>
      <c r="D3" s="718"/>
      <c r="E3" s="718"/>
      <c r="F3" s="718"/>
      <c r="G3" s="718"/>
      <c r="H3" s="718"/>
      <c r="I3" s="718"/>
      <c r="J3" s="718"/>
      <c r="K3" s="718"/>
      <c r="L3" s="717"/>
    </row>
    <row r="4" customFormat="false" ht="29.25" hidden="false" customHeight="true" outlineLevel="0" collapsed="false">
      <c r="A4" s="715"/>
      <c r="B4" s="719" t="s">
        <v>534</v>
      </c>
      <c r="C4" s="719"/>
      <c r="D4" s="719"/>
      <c r="E4" s="719"/>
      <c r="F4" s="719"/>
      <c r="G4" s="719"/>
      <c r="H4" s="719"/>
      <c r="I4" s="719"/>
      <c r="J4" s="719"/>
      <c r="K4" s="719"/>
      <c r="L4" s="717"/>
    </row>
    <row r="5" customFormat="false" ht="29.25" hidden="false" customHeight="true" outlineLevel="0" collapsed="false">
      <c r="A5" s="715"/>
      <c r="B5" s="719"/>
      <c r="C5" s="719"/>
      <c r="D5" s="719"/>
      <c r="E5" s="719"/>
      <c r="F5" s="719"/>
      <c r="G5" s="719"/>
      <c r="H5" s="719"/>
      <c r="I5" s="719"/>
      <c r="J5" s="719"/>
      <c r="K5" s="719"/>
      <c r="L5" s="717"/>
    </row>
    <row r="6" customFormat="false" ht="15.75" hidden="false" customHeight="true" outlineLevel="0" collapsed="false">
      <c r="A6" s="715"/>
      <c r="B6" s="720"/>
      <c r="C6" s="438"/>
      <c r="D6" s="438"/>
      <c r="E6" s="438"/>
      <c r="F6" s="721" t="n">
        <v>2000</v>
      </c>
      <c r="G6" s="721"/>
      <c r="H6" s="721" t="n">
        <v>2001</v>
      </c>
      <c r="I6" s="722"/>
      <c r="J6" s="721" t="n">
        <v>2002</v>
      </c>
      <c r="K6" s="438"/>
      <c r="L6" s="717"/>
    </row>
    <row r="7" customFormat="false" ht="17.25" hidden="false" customHeight="true" outlineLevel="0" collapsed="false">
      <c r="A7" s="715"/>
      <c r="B7" s="723" t="s">
        <v>535</v>
      </c>
      <c r="C7" s="724"/>
      <c r="D7" s="724"/>
      <c r="E7" s="724"/>
      <c r="F7" s="773" t="n">
        <f aca="false">+'Expense Detail'!F6</f>
        <v>21</v>
      </c>
      <c r="G7" s="721"/>
      <c r="H7" s="773" t="n">
        <f aca="false">+'Expense Detail'!H6</f>
        <v>19</v>
      </c>
      <c r="I7" s="726"/>
      <c r="J7" s="773" t="n">
        <f aca="false">+'Expense Detail'!J6</f>
        <v>10</v>
      </c>
      <c r="K7" s="728" t="s">
        <v>498</v>
      </c>
      <c r="L7" s="717"/>
    </row>
    <row r="8" customFormat="false" ht="12.75" hidden="false" customHeight="false" outlineLevel="0" collapsed="false">
      <c r="A8" s="715"/>
      <c r="B8" s="729"/>
      <c r="C8" s="438"/>
      <c r="D8" s="438"/>
      <c r="E8" s="438"/>
      <c r="F8" s="438"/>
      <c r="G8" s="438"/>
      <c r="H8" s="730" t="s">
        <v>536</v>
      </c>
      <c r="I8" s="438"/>
      <c r="J8" s="438"/>
      <c r="K8" s="438"/>
      <c r="L8" s="717"/>
    </row>
    <row r="9" customFormat="false" ht="7.5" hidden="false" customHeight="true" outlineLevel="0" collapsed="false">
      <c r="A9" s="715"/>
      <c r="B9" s="438"/>
      <c r="C9" s="438"/>
      <c r="D9" s="438"/>
      <c r="E9" s="438"/>
      <c r="F9" s="438"/>
      <c r="G9" s="438"/>
      <c r="H9" s="438"/>
      <c r="I9" s="438"/>
      <c r="J9" s="438"/>
      <c r="K9" s="756"/>
      <c r="L9" s="717"/>
    </row>
    <row r="10" customFormat="false" ht="7.5" hidden="false" customHeight="true" outlineLevel="0" collapsed="false">
      <c r="A10" s="715"/>
      <c r="B10" s="731"/>
      <c r="C10" s="732"/>
      <c r="D10" s="733"/>
      <c r="E10" s="733"/>
      <c r="F10" s="732"/>
      <c r="G10" s="732"/>
      <c r="H10" s="732"/>
      <c r="I10" s="732"/>
      <c r="J10" s="732"/>
      <c r="K10" s="734"/>
      <c r="L10" s="717"/>
    </row>
    <row r="11" customFormat="false" ht="15" hidden="false" customHeight="false" outlineLevel="0" collapsed="false">
      <c r="A11" s="715"/>
      <c r="B11" s="735" t="s">
        <v>520</v>
      </c>
      <c r="C11" s="438"/>
      <c r="D11" s="736"/>
      <c r="E11" s="736"/>
      <c r="F11" s="438"/>
      <c r="G11" s="438"/>
      <c r="H11" s="438"/>
      <c r="I11" s="438"/>
      <c r="J11" s="438"/>
      <c r="K11" s="737"/>
      <c r="L11" s="717"/>
    </row>
    <row r="12" customFormat="false" ht="12.75" hidden="false" customHeight="false" outlineLevel="0" collapsed="false">
      <c r="A12" s="715"/>
      <c r="B12" s="741"/>
      <c r="C12" s="438"/>
      <c r="D12" s="736"/>
      <c r="E12" s="736"/>
      <c r="F12" s="438"/>
      <c r="G12" s="438"/>
      <c r="H12" s="438"/>
      <c r="I12" s="438"/>
      <c r="J12" s="438"/>
      <c r="K12" s="737"/>
      <c r="L12" s="717"/>
    </row>
    <row r="13" customFormat="false" ht="12.75" hidden="false" customHeight="false" outlineLevel="0" collapsed="false">
      <c r="A13" s="715"/>
      <c r="B13" s="741" t="s">
        <v>562</v>
      </c>
      <c r="C13" s="438"/>
      <c r="D13" s="736"/>
      <c r="E13" s="736"/>
      <c r="F13" s="744"/>
      <c r="G13" s="438"/>
      <c r="H13" s="744"/>
      <c r="I13" s="438"/>
      <c r="J13" s="774" t="n">
        <f aca="false">+'Adaytum  Detail 2002'!E35</f>
        <v>0</v>
      </c>
      <c r="K13" s="737"/>
      <c r="L13" s="717"/>
    </row>
    <row r="14" customFormat="false" ht="12.75" hidden="false" customHeight="false" outlineLevel="0" collapsed="false">
      <c r="A14" s="715"/>
      <c r="B14" s="741" t="s">
        <v>563</v>
      </c>
      <c r="C14" s="438"/>
      <c r="D14" s="736"/>
      <c r="E14" s="736"/>
      <c r="F14" s="744"/>
      <c r="G14" s="438"/>
      <c r="H14" s="744"/>
      <c r="I14" s="438"/>
      <c r="J14" s="774" t="n">
        <f aca="false">+'Adaytum  Detail 2002'!E36</f>
        <v>0</v>
      </c>
      <c r="K14" s="737"/>
      <c r="L14" s="717"/>
    </row>
    <row r="15" customFormat="false" ht="12.75" hidden="false" customHeight="false" outlineLevel="0" collapsed="false">
      <c r="A15" s="715"/>
      <c r="B15" s="741" t="s">
        <v>564</v>
      </c>
      <c r="C15" s="438"/>
      <c r="D15" s="736"/>
      <c r="E15" s="736"/>
      <c r="F15" s="744"/>
      <c r="G15" s="438"/>
      <c r="H15" s="744"/>
      <c r="I15" s="438"/>
      <c r="J15" s="774" t="n">
        <f aca="false">+'Adaytum  Detail 2002'!E37</f>
        <v>0</v>
      </c>
      <c r="K15" s="737"/>
      <c r="L15" s="717"/>
    </row>
    <row r="16" customFormat="false" ht="12.75" hidden="false" customHeight="false" outlineLevel="0" collapsed="false">
      <c r="A16" s="715"/>
      <c r="B16" s="741" t="s">
        <v>565</v>
      </c>
      <c r="C16" s="438"/>
      <c r="D16" s="736"/>
      <c r="E16" s="736"/>
      <c r="F16" s="744"/>
      <c r="G16" s="438"/>
      <c r="H16" s="744"/>
      <c r="I16" s="438"/>
      <c r="J16" s="774" t="n">
        <f aca="false">+'Adaytum  Detail 2002'!E38</f>
        <v>0</v>
      </c>
      <c r="K16" s="737"/>
      <c r="L16" s="717"/>
    </row>
    <row r="17" customFormat="false" ht="12.75" hidden="false" customHeight="false" outlineLevel="0" collapsed="false">
      <c r="A17" s="715"/>
      <c r="B17" s="741" t="s">
        <v>566</v>
      </c>
      <c r="C17" s="438"/>
      <c r="D17" s="736"/>
      <c r="E17" s="736"/>
      <c r="F17" s="744"/>
      <c r="G17" s="438"/>
      <c r="H17" s="744"/>
      <c r="I17" s="438"/>
      <c r="J17" s="774" t="n">
        <f aca="false">+'Adaytum  Detail 2002'!E39</f>
        <v>0</v>
      </c>
      <c r="K17" s="737"/>
      <c r="L17" s="717"/>
    </row>
    <row r="18" customFormat="false" ht="12.75" hidden="false" customHeight="false" outlineLevel="0" collapsed="false">
      <c r="A18" s="715"/>
      <c r="B18" s="741" t="s">
        <v>567</v>
      </c>
      <c r="C18" s="438"/>
      <c r="D18" s="736"/>
      <c r="E18" s="736"/>
      <c r="F18" s="744"/>
      <c r="G18" s="438"/>
      <c r="H18" s="744"/>
      <c r="I18" s="438"/>
      <c r="J18" s="774" t="n">
        <f aca="false">+'Adaytum  Detail 2002'!E40</f>
        <v>0</v>
      </c>
      <c r="K18" s="737"/>
      <c r="L18" s="717"/>
    </row>
    <row r="19" customFormat="false" ht="12.75" hidden="false" customHeight="false" outlineLevel="0" collapsed="false">
      <c r="A19" s="715"/>
      <c r="B19" s="741" t="s">
        <v>568</v>
      </c>
      <c r="C19" s="438"/>
      <c r="D19" s="736"/>
      <c r="E19" s="736"/>
      <c r="F19" s="744"/>
      <c r="G19" s="438"/>
      <c r="H19" s="744"/>
      <c r="I19" s="438"/>
      <c r="J19" s="774" t="n">
        <f aca="false">+'Adaytum  Detail 2002'!E41</f>
        <v>0</v>
      </c>
      <c r="K19" s="737"/>
      <c r="L19" s="717"/>
    </row>
    <row r="20" customFormat="false" ht="12.75" hidden="false" customHeight="false" outlineLevel="0" collapsed="false">
      <c r="A20" s="715"/>
      <c r="B20" s="741" t="s">
        <v>569</v>
      </c>
      <c r="C20" s="438"/>
      <c r="D20" s="736"/>
      <c r="E20" s="736"/>
      <c r="F20" s="744"/>
      <c r="G20" s="438"/>
      <c r="H20" s="744"/>
      <c r="I20" s="438"/>
      <c r="J20" s="774" t="n">
        <f aca="false">+'Adaytum  Detail 2002'!E42</f>
        <v>0</v>
      </c>
      <c r="K20" s="737"/>
      <c r="L20" s="717"/>
    </row>
    <row r="21" customFormat="false" ht="12.75" hidden="false" customHeight="false" outlineLevel="0" collapsed="false">
      <c r="A21" s="715"/>
      <c r="B21" s="741" t="s">
        <v>570</v>
      </c>
      <c r="C21" s="438"/>
      <c r="D21" s="736"/>
      <c r="E21" s="736"/>
      <c r="F21" s="744"/>
      <c r="G21" s="438"/>
      <c r="H21" s="744"/>
      <c r="I21" s="438"/>
      <c r="J21" s="774" t="n">
        <f aca="false">+'Adaytum  Detail 2002'!E43</f>
        <v>0</v>
      </c>
      <c r="K21" s="737"/>
      <c r="L21" s="717"/>
    </row>
    <row r="22" customFormat="false" ht="12.75" hidden="false" customHeight="false" outlineLevel="0" collapsed="false">
      <c r="A22" s="715"/>
      <c r="B22" s="741" t="s">
        <v>571</v>
      </c>
      <c r="C22" s="438"/>
      <c r="D22" s="736"/>
      <c r="E22" s="736"/>
      <c r="F22" s="744"/>
      <c r="G22" s="438"/>
      <c r="H22" s="744"/>
      <c r="I22" s="438"/>
      <c r="J22" s="774" t="n">
        <f aca="false">+'Adaytum  Detail 2002'!E44</f>
        <v>0</v>
      </c>
      <c r="K22" s="737"/>
      <c r="L22" s="717"/>
    </row>
    <row r="23" customFormat="false" ht="12.75" hidden="false" customHeight="false" outlineLevel="0" collapsed="false">
      <c r="A23" s="715"/>
      <c r="B23" s="741" t="s">
        <v>572</v>
      </c>
      <c r="C23" s="438"/>
      <c r="D23" s="736"/>
      <c r="E23" s="736"/>
      <c r="F23" s="744"/>
      <c r="G23" s="438"/>
      <c r="H23" s="744"/>
      <c r="I23" s="438"/>
      <c r="J23" s="774" t="n">
        <f aca="false">+'Adaytum  Detail 2002'!E45</f>
        <v>4481</v>
      </c>
      <c r="K23" s="737" t="s">
        <v>573</v>
      </c>
      <c r="L23" s="717"/>
    </row>
    <row r="24" customFormat="false" ht="12.75" hidden="false" customHeight="false" outlineLevel="0" collapsed="false">
      <c r="A24" s="715"/>
      <c r="B24" s="741"/>
      <c r="C24" s="438"/>
      <c r="D24" s="757"/>
      <c r="E24" s="757"/>
      <c r="F24" s="757"/>
      <c r="G24" s="757"/>
      <c r="H24" s="757"/>
      <c r="I24" s="438"/>
      <c r="J24" s="438"/>
      <c r="K24" s="737"/>
      <c r="L24" s="717"/>
    </row>
    <row r="25" customFormat="false" ht="12.75" hidden="false" customHeight="false" outlineLevel="0" collapsed="false">
      <c r="A25" s="715"/>
      <c r="B25" s="741"/>
      <c r="C25" s="438"/>
      <c r="D25" s="742"/>
      <c r="E25" s="742"/>
      <c r="F25" s="757"/>
      <c r="G25" s="757"/>
      <c r="H25" s="757"/>
      <c r="I25" s="438"/>
      <c r="J25" s="438"/>
      <c r="K25" s="737"/>
      <c r="L25" s="717"/>
    </row>
    <row r="26" customFormat="false" ht="15" hidden="false" customHeight="false" outlineLevel="0" collapsed="false">
      <c r="A26" s="715"/>
      <c r="B26" s="775" t="s">
        <v>574</v>
      </c>
      <c r="C26" s="438"/>
      <c r="D26" s="742"/>
      <c r="E26" s="742"/>
      <c r="F26" s="765" t="n">
        <f aca="false">+'Input Data'!F35</f>
        <v>106196</v>
      </c>
      <c r="G26" s="776"/>
      <c r="H26" s="765" t="n">
        <v>21138</v>
      </c>
      <c r="I26" s="761"/>
      <c r="J26" s="765" t="n">
        <f aca="false">SUM(J13:J23)</f>
        <v>4481</v>
      </c>
      <c r="K26" s="737"/>
      <c r="L26" s="717"/>
    </row>
    <row r="27" customFormat="false" ht="12.75" hidden="false" customHeight="true" outlineLevel="0" collapsed="false">
      <c r="A27" s="715"/>
      <c r="B27" s="753"/>
      <c r="C27" s="754"/>
      <c r="D27" s="754"/>
      <c r="E27" s="754"/>
      <c r="F27" s="754"/>
      <c r="G27" s="754"/>
      <c r="H27" s="754"/>
      <c r="I27" s="754"/>
      <c r="J27" s="754"/>
      <c r="K27" s="755"/>
      <c r="L27" s="717"/>
    </row>
    <row r="28" customFormat="false" ht="20.25" hidden="false" customHeight="true" outlineLevel="0" collapsed="false">
      <c r="A28" s="715"/>
      <c r="B28" s="438"/>
      <c r="C28" s="438"/>
      <c r="D28" s="438"/>
      <c r="E28" s="438"/>
      <c r="F28" s="438"/>
      <c r="G28" s="438"/>
      <c r="H28" s="438"/>
      <c r="I28" s="438"/>
      <c r="J28" s="438"/>
      <c r="K28" s="756"/>
      <c r="L28" s="717"/>
    </row>
    <row r="29" customFormat="false" ht="6" hidden="false" customHeight="true" outlineLevel="0" collapsed="false">
      <c r="A29" s="715"/>
      <c r="B29" s="731"/>
      <c r="C29" s="732"/>
      <c r="D29" s="777"/>
      <c r="E29" s="777"/>
      <c r="F29" s="778"/>
      <c r="G29" s="778"/>
      <c r="H29" s="778"/>
      <c r="I29" s="732"/>
      <c r="J29" s="732"/>
      <c r="K29" s="734"/>
      <c r="L29" s="717"/>
    </row>
    <row r="30" customFormat="false" ht="15" hidden="false" customHeight="false" outlineLevel="0" collapsed="false">
      <c r="A30" s="715"/>
      <c r="B30" s="735" t="s">
        <v>98</v>
      </c>
      <c r="C30" s="438"/>
      <c r="D30" s="736"/>
      <c r="E30" s="736"/>
      <c r="F30" s="757"/>
      <c r="G30" s="757"/>
      <c r="H30" s="757"/>
      <c r="I30" s="438"/>
      <c r="J30" s="438"/>
      <c r="K30" s="737"/>
      <c r="L30" s="717"/>
    </row>
    <row r="31" customFormat="false" ht="12.75" hidden="false" customHeight="false" outlineLevel="0" collapsed="false">
      <c r="A31" s="715"/>
      <c r="B31" s="779"/>
      <c r="C31" s="438"/>
      <c r="D31" s="736"/>
      <c r="E31" s="736"/>
      <c r="F31" s="757"/>
      <c r="G31" s="757"/>
      <c r="H31" s="757"/>
      <c r="I31" s="438"/>
      <c r="J31" s="438"/>
      <c r="K31" s="737"/>
      <c r="L31" s="717"/>
    </row>
    <row r="32" customFormat="false" ht="12.75" hidden="false" customHeight="false" outlineLevel="0" collapsed="false">
      <c r="A32" s="715"/>
      <c r="B32" s="741" t="s">
        <v>575</v>
      </c>
      <c r="C32" s="438"/>
      <c r="D32" s="736"/>
      <c r="E32" s="736"/>
      <c r="F32" s="744"/>
      <c r="G32" s="757"/>
      <c r="H32" s="744"/>
      <c r="I32" s="438"/>
      <c r="J32" s="774" t="n">
        <f aca="false">+'Adaytum  Detail 2002'!E48</f>
        <v>0</v>
      </c>
      <c r="K32" s="737"/>
      <c r="L32" s="717"/>
    </row>
    <row r="33" customFormat="false" ht="12.75" hidden="false" customHeight="false" outlineLevel="0" collapsed="false">
      <c r="A33" s="715"/>
      <c r="B33" s="741" t="s">
        <v>576</v>
      </c>
      <c r="C33" s="438"/>
      <c r="D33" s="736"/>
      <c r="E33" s="736"/>
      <c r="F33" s="744"/>
      <c r="G33" s="757"/>
      <c r="H33" s="744"/>
      <c r="I33" s="438"/>
      <c r="J33" s="774" t="n">
        <f aca="false">+'Adaytum  Detail 2002'!E49</f>
        <v>0</v>
      </c>
      <c r="K33" s="737"/>
      <c r="L33" s="717"/>
    </row>
    <row r="34" customFormat="false" ht="12.75" hidden="false" customHeight="false" outlineLevel="0" collapsed="false">
      <c r="A34" s="715"/>
      <c r="B34" s="741" t="s">
        <v>577</v>
      </c>
      <c r="C34" s="438"/>
      <c r="D34" s="736"/>
      <c r="E34" s="736"/>
      <c r="F34" s="744"/>
      <c r="G34" s="757"/>
      <c r="H34" s="744"/>
      <c r="I34" s="438"/>
      <c r="J34" s="774" t="n">
        <f aca="false">+'Adaytum  Detail 2002'!E50</f>
        <v>0</v>
      </c>
      <c r="K34" s="737"/>
      <c r="L34" s="717"/>
    </row>
    <row r="35" customFormat="false" ht="12.75" hidden="false" customHeight="false" outlineLevel="0" collapsed="false">
      <c r="A35" s="715"/>
      <c r="B35" s="741" t="s">
        <v>294</v>
      </c>
      <c r="C35" s="438"/>
      <c r="D35" s="736"/>
      <c r="E35" s="736"/>
      <c r="F35" s="744"/>
      <c r="G35" s="757"/>
      <c r="H35" s="744"/>
      <c r="I35" s="438"/>
      <c r="J35" s="774" t="n">
        <f aca="false">+'Adaytum  Detail 2002'!E51</f>
        <v>0</v>
      </c>
      <c r="K35" s="737"/>
      <c r="L35" s="717"/>
    </row>
    <row r="36" customFormat="false" ht="12.75" hidden="false" customHeight="false" outlineLevel="0" collapsed="false">
      <c r="A36" s="715"/>
      <c r="B36" s="741" t="s">
        <v>578</v>
      </c>
      <c r="C36" s="438"/>
      <c r="D36" s="736"/>
      <c r="E36" s="736"/>
      <c r="F36" s="744"/>
      <c r="G36" s="757"/>
      <c r="H36" s="744"/>
      <c r="I36" s="438"/>
      <c r="J36" s="774" t="n">
        <f aca="false">+'Adaytum  Detail 2002'!E52</f>
        <v>0</v>
      </c>
      <c r="K36" s="737"/>
      <c r="L36" s="717"/>
    </row>
    <row r="37" customFormat="false" ht="12.75" hidden="false" customHeight="false" outlineLevel="0" collapsed="false">
      <c r="A37" s="715"/>
      <c r="B37" s="741" t="s">
        <v>579</v>
      </c>
      <c r="C37" s="438"/>
      <c r="D37" s="438"/>
      <c r="E37" s="438"/>
      <c r="F37" s="744"/>
      <c r="G37" s="757"/>
      <c r="H37" s="744"/>
      <c r="I37" s="438"/>
      <c r="J37" s="774" t="n">
        <f aca="false">+'Adaytum  Detail 2002'!E53</f>
        <v>0</v>
      </c>
      <c r="K37" s="737"/>
      <c r="L37" s="717"/>
    </row>
    <row r="38" customFormat="false" ht="12.75" hidden="false" customHeight="false" outlineLevel="0" collapsed="false">
      <c r="A38" s="715"/>
      <c r="B38" s="741" t="s">
        <v>580</v>
      </c>
      <c r="C38" s="438"/>
      <c r="D38" s="438"/>
      <c r="E38" s="438"/>
      <c r="F38" s="744"/>
      <c r="G38" s="757"/>
      <c r="H38" s="744"/>
      <c r="I38" s="438"/>
      <c r="J38" s="774" t="n">
        <v>527000</v>
      </c>
      <c r="K38" s="780" t="s">
        <v>100</v>
      </c>
      <c r="L38" s="717"/>
    </row>
    <row r="39" customFormat="false" ht="12.75" hidden="false" customHeight="false" outlineLevel="0" collapsed="false">
      <c r="A39" s="715"/>
      <c r="B39" s="741" t="s">
        <v>581</v>
      </c>
      <c r="C39" s="438"/>
      <c r="D39" s="438"/>
      <c r="E39" s="438"/>
      <c r="F39" s="744"/>
      <c r="G39" s="757"/>
      <c r="H39" s="744"/>
      <c r="I39" s="438"/>
      <c r="J39" s="774" t="n">
        <f aca="false">+'Adaytum  Detail 2002'!E55</f>
        <v>0</v>
      </c>
      <c r="K39" s="737"/>
      <c r="L39" s="717"/>
    </row>
    <row r="40" customFormat="false" ht="12.75" hidden="false" customHeight="false" outlineLevel="0" collapsed="false">
      <c r="A40" s="715"/>
      <c r="B40" s="741" t="s">
        <v>582</v>
      </c>
      <c r="C40" s="438"/>
      <c r="D40" s="438"/>
      <c r="E40" s="438"/>
      <c r="F40" s="744"/>
      <c r="G40" s="757"/>
      <c r="H40" s="744"/>
      <c r="I40" s="438"/>
      <c r="J40" s="774" t="n">
        <f aca="false">+'Adaytum  Detail 2002'!E56</f>
        <v>0</v>
      </c>
      <c r="K40" s="737"/>
      <c r="L40" s="717"/>
    </row>
    <row r="41" customFormat="false" ht="12.75" hidden="false" customHeight="false" outlineLevel="0" collapsed="false">
      <c r="A41" s="715"/>
      <c r="B41" s="741" t="s">
        <v>583</v>
      </c>
      <c r="C41" s="438"/>
      <c r="D41" s="438"/>
      <c r="E41" s="438"/>
      <c r="F41" s="744"/>
      <c r="G41" s="757"/>
      <c r="H41" s="744"/>
      <c r="I41" s="438"/>
      <c r="J41" s="774" t="n">
        <f aca="false">+'Adaytum  Detail 2002'!E57</f>
        <v>0</v>
      </c>
      <c r="K41" s="737"/>
      <c r="L41" s="717"/>
    </row>
    <row r="42" customFormat="false" ht="12.75" hidden="false" customHeight="false" outlineLevel="0" collapsed="false">
      <c r="A42" s="715"/>
      <c r="B42" s="741" t="s">
        <v>584</v>
      </c>
      <c r="C42" s="438"/>
      <c r="D42" s="438"/>
      <c r="E42" s="438"/>
      <c r="F42" s="744"/>
      <c r="G42" s="757"/>
      <c r="H42" s="744"/>
      <c r="I42" s="438"/>
      <c r="J42" s="774" t="n">
        <f aca="false">+'Adaytum  Detail 2002'!E58</f>
        <v>0</v>
      </c>
      <c r="K42" s="737"/>
      <c r="L42" s="717"/>
    </row>
    <row r="43" customFormat="false" ht="12.75" hidden="false" customHeight="false" outlineLevel="0" collapsed="false">
      <c r="A43" s="715"/>
      <c r="B43" s="741" t="s">
        <v>585</v>
      </c>
      <c r="C43" s="438"/>
      <c r="D43" s="438"/>
      <c r="E43" s="438"/>
      <c r="F43" s="744"/>
      <c r="G43" s="757"/>
      <c r="H43" s="744"/>
      <c r="I43" s="438"/>
      <c r="J43" s="774" t="n">
        <f aca="false">+'Adaytum  Detail 2002'!E59</f>
        <v>0</v>
      </c>
      <c r="K43" s="737"/>
      <c r="L43" s="717"/>
    </row>
    <row r="44" customFormat="false" ht="12.75" hidden="false" customHeight="false" outlineLevel="0" collapsed="false">
      <c r="A44" s="715"/>
      <c r="B44" s="741"/>
      <c r="C44" s="438"/>
      <c r="D44" s="438"/>
      <c r="E44" s="438"/>
      <c r="F44" s="757"/>
      <c r="G44" s="757"/>
      <c r="H44" s="757"/>
      <c r="I44" s="438"/>
      <c r="J44" s="438"/>
      <c r="K44" s="737"/>
      <c r="L44" s="717"/>
    </row>
    <row r="45" customFormat="false" ht="12.75" hidden="false" customHeight="false" outlineLevel="0" collapsed="false">
      <c r="A45" s="715"/>
      <c r="B45" s="741"/>
      <c r="C45" s="438"/>
      <c r="D45" s="742"/>
      <c r="E45" s="742"/>
      <c r="F45" s="757"/>
      <c r="G45" s="757"/>
      <c r="H45" s="757"/>
      <c r="I45" s="438"/>
      <c r="J45" s="438"/>
      <c r="K45" s="737"/>
      <c r="L45" s="717"/>
    </row>
    <row r="46" customFormat="false" ht="15" hidden="false" customHeight="false" outlineLevel="0" collapsed="false">
      <c r="A46" s="715"/>
      <c r="B46" s="775" t="s">
        <v>586</v>
      </c>
      <c r="C46" s="438"/>
      <c r="D46" s="742"/>
      <c r="E46" s="742"/>
      <c r="F46" s="765" t="n">
        <f aca="false">+'Input Data'!F37</f>
        <v>697582</v>
      </c>
      <c r="G46" s="776"/>
      <c r="H46" s="765" t="n">
        <v>1260999</v>
      </c>
      <c r="I46" s="761"/>
      <c r="J46" s="765" t="n">
        <f aca="false">SUM(J32:J43)</f>
        <v>527000</v>
      </c>
      <c r="K46" s="737" t="s">
        <v>587</v>
      </c>
      <c r="L46" s="717"/>
    </row>
    <row r="47" customFormat="false" ht="12" hidden="false" customHeight="true" outlineLevel="0" collapsed="false">
      <c r="A47" s="715"/>
      <c r="B47" s="753"/>
      <c r="C47" s="754"/>
      <c r="D47" s="781"/>
      <c r="E47" s="781"/>
      <c r="F47" s="782"/>
      <c r="G47" s="782"/>
      <c r="H47" s="782"/>
      <c r="I47" s="754"/>
      <c r="J47" s="754"/>
      <c r="K47" s="755"/>
      <c r="L47" s="717"/>
    </row>
    <row r="48" customFormat="false" ht="19.5" hidden="false" customHeight="true" outlineLevel="0" collapsed="false">
      <c r="A48" s="768"/>
      <c r="B48" s="769"/>
      <c r="C48" s="770"/>
      <c r="D48" s="771"/>
      <c r="E48" s="771"/>
      <c r="F48" s="770"/>
      <c r="G48" s="770"/>
      <c r="H48" s="770"/>
      <c r="I48" s="770"/>
      <c r="J48" s="770"/>
      <c r="K48" s="770"/>
      <c r="L48" s="772"/>
    </row>
    <row r="49" customFormat="false" ht="12.75" hidden="false" customHeight="false" outlineLevel="0" collapsed="false">
      <c r="B49" s="729"/>
      <c r="D49" s="736"/>
      <c r="E49" s="736"/>
    </row>
    <row r="50" customFormat="false" ht="12.75" hidden="false" customHeight="false" outlineLevel="0" collapsed="false">
      <c r="B50" s="729"/>
      <c r="D50" s="736"/>
      <c r="E50" s="736"/>
    </row>
    <row r="51" customFormat="false" ht="12.75" hidden="false" customHeight="false" outlineLevel="0" collapsed="false">
      <c r="B51" s="729"/>
      <c r="D51" s="736"/>
      <c r="E51" s="736"/>
    </row>
    <row r="52" customFormat="false" ht="12.75" hidden="false" customHeight="false" outlineLevel="0" collapsed="false">
      <c r="B52" s="729"/>
      <c r="D52" s="736"/>
      <c r="E52" s="736"/>
    </row>
    <row r="53" customFormat="false" ht="12.75" hidden="false" customHeight="false" outlineLevel="0" collapsed="false">
      <c r="D53" s="736"/>
      <c r="E53" s="736"/>
    </row>
    <row r="54" customFormat="false" ht="12.75" hidden="false" customHeight="false" outlineLevel="0" collapsed="false">
      <c r="D54" s="736"/>
      <c r="E54" s="736"/>
    </row>
    <row r="55" customFormat="false" ht="12.75" hidden="false" customHeight="false" outlineLevel="0" collapsed="false">
      <c r="D55" s="736"/>
      <c r="E55" s="736"/>
    </row>
    <row r="56" customFormat="false" ht="12.75" hidden="false" customHeight="false" outlineLevel="0" collapsed="false">
      <c r="D56" s="736"/>
      <c r="E56" s="736"/>
    </row>
    <row r="57" customFormat="false" ht="12.75" hidden="false" customHeight="false" outlineLevel="0" collapsed="false">
      <c r="D57" s="736"/>
      <c r="E57" s="736"/>
    </row>
  </sheetData>
  <mergeCells count="2">
    <mergeCell ref="B2:K2"/>
    <mergeCell ref="B4:K4"/>
  </mergeCells>
  <printOptions headings="false" gridLines="false" gridLinesSet="true" horizontalCentered="true" verticalCentered="false"/>
  <pageMargins left="0.39375" right="0.275694444444444" top="0.590277777777778" bottom="0.354166666666667" header="0.511811023622047" footer="0.157638888888889"/>
  <pageSetup paperSize="9" scale="100" fitToWidth="1" fitToHeight="1" pageOrder="downThenOver" orientation="landscape" blackAndWhite="false" draft="false" cellComments="none" horizontalDpi="300" verticalDpi="300" copies="1"/>
  <headerFooter differentFirst="false" differentOddEven="false">
    <oddHeader/>
    <oddFooter>&amp;L&amp;9Page 12&amp;C&amp;9Source : Financial Planning and Analysis&amp;R&amp;9Printed : &amp;D &amp;T</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77"/>
  <sheetViews>
    <sheetView showFormulas="false" showGridLines="true" showRowColHeaders="true" showZeros="true" rightToLeft="false" tabSelected="true" showOutlineSymbols="true" defaultGridColor="true" view="normal" topLeftCell="B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438" width="7.28"/>
    <col collapsed="false" customWidth="true" hidden="false" outlineLevel="0" max="2" min="2" style="714" width="13.85"/>
    <col collapsed="false" customWidth="true" hidden="false" outlineLevel="0" max="3" min="3" style="714" width="7.7"/>
    <col collapsed="false" customWidth="true" hidden="false" outlineLevel="0" max="4" min="4" style="714" width="10.41"/>
    <col collapsed="false" customWidth="true" hidden="false" outlineLevel="0" max="5" min="5" style="714" width="7.28"/>
    <col collapsed="false" customWidth="true" hidden="false" outlineLevel="0" max="6" min="6" style="714" width="14.14"/>
    <col collapsed="false" customWidth="true" hidden="false" outlineLevel="0" max="7" min="7" style="714" width="2.13"/>
    <col collapsed="false" customWidth="true" hidden="false" outlineLevel="0" max="8" min="8" style="714" width="16.13"/>
    <col collapsed="false" customWidth="true" hidden="false" outlineLevel="0" max="9" min="9" style="714" width="2.13"/>
    <col collapsed="false" customWidth="true" hidden="false" outlineLevel="0" max="10" min="10" style="714" width="17.7"/>
    <col collapsed="false" customWidth="true" hidden="false" outlineLevel="0" max="11" min="11" style="714" width="85.7"/>
    <col collapsed="false" customWidth="true" hidden="false" outlineLevel="0" max="12" min="12" style="438" width="6.85"/>
    <col collapsed="false" customWidth="false" hidden="false" outlineLevel="0" max="257" min="13" style="438" width="9.14"/>
  </cols>
  <sheetData>
    <row r="1" customFormat="false" ht="18.75" hidden="false" customHeight="true" outlineLevel="0" collapsed="false">
      <c r="A1" s="439"/>
      <c r="B1" s="440"/>
      <c r="C1" s="440"/>
      <c r="D1" s="440"/>
      <c r="E1" s="440"/>
      <c r="F1" s="440"/>
      <c r="G1" s="440"/>
      <c r="H1" s="440"/>
      <c r="I1" s="440"/>
      <c r="J1" s="440"/>
      <c r="K1" s="440"/>
      <c r="L1" s="441"/>
    </row>
    <row r="2" customFormat="false" ht="24.75" hidden="false" customHeight="true" outlineLevel="0" collapsed="false">
      <c r="A2" s="715"/>
      <c r="B2" s="716" t="s">
        <v>533</v>
      </c>
      <c r="C2" s="716"/>
      <c r="D2" s="716"/>
      <c r="E2" s="716"/>
      <c r="F2" s="716"/>
      <c r="G2" s="716"/>
      <c r="H2" s="716"/>
      <c r="I2" s="716"/>
      <c r="J2" s="716"/>
      <c r="K2" s="716"/>
      <c r="L2" s="717"/>
    </row>
    <row r="3" customFormat="false" ht="24.75" hidden="false" customHeight="true" outlineLevel="0" collapsed="false">
      <c r="A3" s="715"/>
      <c r="B3" s="718"/>
      <c r="C3" s="718"/>
      <c r="D3" s="718"/>
      <c r="E3" s="718"/>
      <c r="F3" s="718"/>
      <c r="G3" s="718"/>
      <c r="H3" s="718"/>
      <c r="I3" s="718"/>
      <c r="J3" s="718"/>
      <c r="K3" s="718"/>
      <c r="L3" s="717"/>
    </row>
    <row r="4" customFormat="false" ht="29.25" hidden="false" customHeight="true" outlineLevel="0" collapsed="false">
      <c r="A4" s="715"/>
      <c r="B4" s="719" t="s">
        <v>534</v>
      </c>
      <c r="C4" s="719"/>
      <c r="D4" s="719"/>
      <c r="E4" s="719"/>
      <c r="F4" s="719"/>
      <c r="G4" s="719"/>
      <c r="H4" s="719"/>
      <c r="I4" s="719"/>
      <c r="J4" s="719"/>
      <c r="K4" s="719"/>
      <c r="L4" s="717"/>
    </row>
    <row r="5" customFormat="false" ht="29.25" hidden="false" customHeight="true" outlineLevel="0" collapsed="false">
      <c r="A5" s="715"/>
      <c r="B5" s="719"/>
      <c r="C5" s="719"/>
      <c r="D5" s="719"/>
      <c r="E5" s="719"/>
      <c r="F5" s="719"/>
      <c r="G5" s="719"/>
      <c r="H5" s="719"/>
      <c r="I5" s="719"/>
      <c r="J5" s="719"/>
      <c r="K5" s="719"/>
      <c r="L5" s="717"/>
    </row>
    <row r="6" customFormat="false" ht="15.75" hidden="false" customHeight="true" outlineLevel="0" collapsed="false">
      <c r="A6" s="715"/>
      <c r="B6" s="720"/>
      <c r="C6" s="438"/>
      <c r="D6" s="438"/>
      <c r="E6" s="438"/>
      <c r="F6" s="721" t="n">
        <v>2000</v>
      </c>
      <c r="G6" s="722"/>
      <c r="H6" s="721" t="n">
        <v>2001</v>
      </c>
      <c r="I6" s="721"/>
      <c r="J6" s="721" t="n">
        <v>2002</v>
      </c>
      <c r="K6" s="438"/>
      <c r="L6" s="717"/>
    </row>
    <row r="7" customFormat="false" ht="17.25" hidden="false" customHeight="true" outlineLevel="0" collapsed="false">
      <c r="A7" s="715"/>
      <c r="B7" s="723" t="s">
        <v>535</v>
      </c>
      <c r="C7" s="724"/>
      <c r="D7" s="724"/>
      <c r="E7" s="724"/>
      <c r="F7" s="773" t="n">
        <f aca="false">+'Expense Detail'!F6</f>
        <v>21</v>
      </c>
      <c r="G7" s="783"/>
      <c r="H7" s="773" t="n">
        <f aca="false">+'Expense Detail'!H6</f>
        <v>19</v>
      </c>
      <c r="I7" s="784"/>
      <c r="J7" s="773" t="n">
        <f aca="false">+'Expense Detail'!J6</f>
        <v>10</v>
      </c>
      <c r="K7" s="728" t="s">
        <v>498</v>
      </c>
      <c r="L7" s="717"/>
    </row>
    <row r="8" customFormat="false" ht="12.75" hidden="false" customHeight="false" outlineLevel="0" collapsed="false">
      <c r="A8" s="715"/>
      <c r="B8" s="729"/>
      <c r="C8" s="438"/>
      <c r="D8" s="438"/>
      <c r="E8" s="438"/>
      <c r="F8" s="438"/>
      <c r="G8" s="438"/>
      <c r="H8" s="730" t="s">
        <v>536</v>
      </c>
      <c r="I8" s="438"/>
      <c r="J8" s="438"/>
      <c r="K8" s="438"/>
      <c r="L8" s="717"/>
    </row>
    <row r="9" customFormat="false" ht="7.5" hidden="false" customHeight="true" outlineLevel="0" collapsed="false">
      <c r="A9" s="715"/>
      <c r="B9" s="438"/>
      <c r="C9" s="438"/>
      <c r="D9" s="438"/>
      <c r="E9" s="438"/>
      <c r="F9" s="438"/>
      <c r="G9" s="438"/>
      <c r="H9" s="438"/>
      <c r="I9" s="438"/>
      <c r="J9" s="438"/>
      <c r="K9" s="756"/>
      <c r="L9" s="717"/>
    </row>
    <row r="10" customFormat="false" ht="7.5" hidden="false" customHeight="true" outlineLevel="0" collapsed="false">
      <c r="A10" s="715"/>
      <c r="B10" s="729"/>
      <c r="C10" s="438"/>
      <c r="D10" s="736"/>
      <c r="E10" s="736"/>
      <c r="F10" s="438"/>
      <c r="G10" s="438"/>
      <c r="H10" s="438"/>
      <c r="I10" s="438"/>
      <c r="J10" s="438"/>
      <c r="K10" s="756"/>
      <c r="L10" s="717"/>
    </row>
    <row r="11" customFormat="false" ht="7.5" hidden="false" customHeight="true" outlineLevel="0" collapsed="false">
      <c r="A11" s="715"/>
      <c r="B11" s="785"/>
      <c r="C11" s="732"/>
      <c r="D11" s="732"/>
      <c r="E11" s="732"/>
      <c r="F11" s="732"/>
      <c r="G11" s="732"/>
      <c r="H11" s="732"/>
      <c r="I11" s="732"/>
      <c r="J11" s="732"/>
      <c r="K11" s="734"/>
      <c r="L11" s="717"/>
    </row>
    <row r="12" customFormat="false" ht="12.75" hidden="false" customHeight="false" outlineLevel="0" collapsed="false">
      <c r="A12" s="715"/>
      <c r="B12" s="741"/>
      <c r="C12" s="438"/>
      <c r="D12" s="736"/>
      <c r="E12" s="736"/>
      <c r="F12" s="757"/>
      <c r="G12" s="438"/>
      <c r="H12" s="438"/>
      <c r="I12" s="438"/>
      <c r="J12" s="438"/>
      <c r="K12" s="737"/>
      <c r="L12" s="717"/>
    </row>
    <row r="13" customFormat="false" ht="12.75" hidden="false" customHeight="false" outlineLevel="0" collapsed="false">
      <c r="A13" s="715"/>
      <c r="B13" s="741"/>
      <c r="C13" s="438"/>
      <c r="D13" s="736"/>
      <c r="E13" s="736"/>
      <c r="F13" s="757"/>
      <c r="G13" s="438"/>
      <c r="H13" s="438"/>
      <c r="I13" s="438"/>
      <c r="J13" s="438"/>
      <c r="K13" s="737"/>
      <c r="L13" s="717"/>
    </row>
    <row r="14" customFormat="false" ht="12.75" hidden="false" customHeight="false" outlineLevel="0" collapsed="false">
      <c r="A14" s="715"/>
      <c r="B14" s="741" t="s">
        <v>588</v>
      </c>
      <c r="C14" s="438"/>
      <c r="D14" s="742"/>
      <c r="E14" s="742"/>
      <c r="F14" s="744"/>
      <c r="G14" s="744"/>
      <c r="H14" s="744"/>
      <c r="I14" s="438"/>
      <c r="J14" s="774" t="n">
        <f aca="false">+'Adaytum  Detail 2002'!E70</f>
        <v>0</v>
      </c>
      <c r="K14" s="737"/>
      <c r="L14" s="717"/>
    </row>
    <row r="15" customFormat="false" ht="12.75" hidden="false" customHeight="false" outlineLevel="0" collapsed="false">
      <c r="A15" s="715"/>
      <c r="B15" s="741" t="s">
        <v>589</v>
      </c>
      <c r="C15" s="438"/>
      <c r="D15" s="742"/>
      <c r="E15" s="742"/>
      <c r="F15" s="744"/>
      <c r="G15" s="744"/>
      <c r="H15" s="744"/>
      <c r="I15" s="438"/>
      <c r="J15" s="774" t="n">
        <f aca="false">+'Adaytum  Detail 2002'!E71</f>
        <v>0</v>
      </c>
      <c r="K15" s="737"/>
      <c r="L15" s="717"/>
    </row>
    <row r="16" customFormat="false" ht="12.75" hidden="false" customHeight="false" outlineLevel="0" collapsed="false">
      <c r="A16" s="715"/>
      <c r="B16" s="741" t="s">
        <v>590</v>
      </c>
      <c r="C16" s="438"/>
      <c r="D16" s="742"/>
      <c r="E16" s="742"/>
      <c r="F16" s="744"/>
      <c r="G16" s="744"/>
      <c r="H16" s="744"/>
      <c r="I16" s="438"/>
      <c r="J16" s="774" t="n">
        <f aca="false">+'Adaytum  Detail 2002'!E72</f>
        <v>245000</v>
      </c>
      <c r="K16" s="780" t="s">
        <v>100</v>
      </c>
      <c r="L16" s="717"/>
    </row>
    <row r="17" customFormat="false" ht="12.75" hidden="false" customHeight="false" outlineLevel="0" collapsed="false">
      <c r="A17" s="715"/>
      <c r="B17" s="741" t="s">
        <v>591</v>
      </c>
      <c r="C17" s="438"/>
      <c r="D17" s="742"/>
      <c r="E17" s="742"/>
      <c r="F17" s="744"/>
      <c r="G17" s="744"/>
      <c r="H17" s="744"/>
      <c r="I17" s="438"/>
      <c r="J17" s="774" t="n">
        <f aca="false">+'Adaytum  Detail 2002'!E73</f>
        <v>0</v>
      </c>
      <c r="K17" s="737"/>
      <c r="L17" s="717"/>
    </row>
    <row r="18" customFormat="false" ht="12.75" hidden="false" customHeight="false" outlineLevel="0" collapsed="false">
      <c r="A18" s="715"/>
      <c r="B18" s="741" t="s">
        <v>592</v>
      </c>
      <c r="C18" s="438"/>
      <c r="D18" s="742"/>
      <c r="E18" s="742"/>
      <c r="F18" s="744"/>
      <c r="G18" s="744"/>
      <c r="H18" s="744"/>
      <c r="I18" s="438"/>
      <c r="J18" s="774" t="n">
        <f aca="false">+'Adaytum  Detail 2002'!E74</f>
        <v>0</v>
      </c>
      <c r="K18" s="737"/>
      <c r="L18" s="717"/>
    </row>
    <row r="19" customFormat="false" ht="12.75" hidden="false" customHeight="false" outlineLevel="0" collapsed="false">
      <c r="A19" s="715"/>
      <c r="B19" s="741"/>
      <c r="C19" s="438"/>
      <c r="D19" s="742"/>
      <c r="E19" s="742"/>
      <c r="F19" s="438"/>
      <c r="G19" s="438"/>
      <c r="H19" s="438"/>
      <c r="I19" s="438"/>
      <c r="J19" s="438"/>
      <c r="K19" s="737"/>
      <c r="L19" s="717"/>
    </row>
    <row r="20" customFormat="false" ht="12.75" hidden="false" customHeight="false" outlineLevel="0" collapsed="false">
      <c r="A20" s="715"/>
      <c r="B20" s="741"/>
      <c r="C20" s="438"/>
      <c r="D20" s="742"/>
      <c r="E20" s="742"/>
      <c r="F20" s="757"/>
      <c r="G20" s="438"/>
      <c r="H20" s="438"/>
      <c r="I20" s="438"/>
      <c r="J20" s="438"/>
      <c r="K20" s="737"/>
      <c r="L20" s="717"/>
    </row>
    <row r="21" customFormat="false" ht="15" hidden="false" customHeight="false" outlineLevel="0" collapsed="false">
      <c r="A21" s="715"/>
      <c r="B21" s="760" t="s">
        <v>593</v>
      </c>
      <c r="C21" s="761"/>
      <c r="D21" s="762"/>
      <c r="E21" s="762"/>
      <c r="F21" s="765" t="n">
        <f aca="false">+'Input Data'!F39</f>
        <v>469577</v>
      </c>
      <c r="G21" s="761"/>
      <c r="H21" s="765" t="n">
        <v>383565</v>
      </c>
      <c r="I21" s="776"/>
      <c r="J21" s="765" t="n">
        <f aca="false">SUM(J14:J18)</f>
        <v>245000</v>
      </c>
      <c r="K21" s="737"/>
      <c r="L21" s="717"/>
    </row>
    <row r="22" customFormat="false" ht="14.25" hidden="false" customHeight="true" outlineLevel="0" collapsed="false">
      <c r="A22" s="715"/>
      <c r="B22" s="753"/>
      <c r="C22" s="754"/>
      <c r="D22" s="754"/>
      <c r="E22" s="754"/>
      <c r="F22" s="754"/>
      <c r="G22" s="754"/>
      <c r="H22" s="754"/>
      <c r="I22" s="754"/>
      <c r="J22" s="754"/>
      <c r="K22" s="786"/>
      <c r="L22" s="717"/>
    </row>
    <row r="23" customFormat="false" ht="15" hidden="false" customHeight="true" outlineLevel="0" collapsed="false">
      <c r="A23" s="715"/>
      <c r="B23" s="787"/>
      <c r="C23" s="438"/>
      <c r="D23" s="438"/>
      <c r="E23" s="438"/>
      <c r="F23" s="438"/>
      <c r="G23" s="438"/>
      <c r="H23" s="438"/>
      <c r="I23" s="438"/>
      <c r="J23" s="438"/>
      <c r="K23" s="438"/>
      <c r="L23" s="717"/>
    </row>
    <row r="24" customFormat="false" ht="7.5" hidden="false" customHeight="true" outlineLevel="0" collapsed="false">
      <c r="A24" s="715"/>
      <c r="B24" s="785"/>
      <c r="C24" s="732"/>
      <c r="D24" s="732"/>
      <c r="E24" s="732"/>
      <c r="F24" s="732"/>
      <c r="G24" s="732"/>
      <c r="H24" s="732"/>
      <c r="I24" s="732"/>
      <c r="J24" s="732"/>
      <c r="K24" s="788"/>
      <c r="L24" s="717"/>
    </row>
    <row r="25" customFormat="false" ht="15" hidden="false" customHeight="false" outlineLevel="0" collapsed="false">
      <c r="A25" s="715"/>
      <c r="B25" s="735" t="s">
        <v>594</v>
      </c>
      <c r="C25" s="438"/>
      <c r="D25" s="736"/>
      <c r="E25" s="736"/>
      <c r="F25" s="757"/>
      <c r="G25" s="438"/>
      <c r="H25" s="438"/>
      <c r="I25" s="438"/>
      <c r="J25" s="438"/>
      <c r="K25" s="789"/>
      <c r="L25" s="717"/>
    </row>
    <row r="26" customFormat="false" ht="12.75" hidden="false" customHeight="false" outlineLevel="0" collapsed="false">
      <c r="A26" s="715"/>
      <c r="B26" s="741"/>
      <c r="C26" s="438"/>
      <c r="D26" s="736"/>
      <c r="E26" s="736"/>
      <c r="F26" s="757"/>
      <c r="G26" s="438"/>
      <c r="H26" s="438"/>
      <c r="I26" s="438"/>
      <c r="J26" s="438"/>
      <c r="K26" s="789"/>
      <c r="L26" s="717"/>
    </row>
    <row r="27" customFormat="false" ht="12.75" hidden="false" customHeight="false" outlineLevel="0" collapsed="false">
      <c r="A27" s="715"/>
      <c r="B27" s="741" t="s">
        <v>595</v>
      </c>
      <c r="C27" s="438"/>
      <c r="D27" s="736"/>
      <c r="E27" s="736"/>
      <c r="F27" s="744"/>
      <c r="G27" s="744"/>
      <c r="H27" s="744"/>
      <c r="I27" s="438"/>
      <c r="J27" s="774" t="n">
        <f aca="false">+'Adaytum  Detail 2002'!E62</f>
        <v>100000</v>
      </c>
      <c r="K27" s="789" t="s">
        <v>596</v>
      </c>
      <c r="L27" s="717"/>
    </row>
    <row r="28" customFormat="false" ht="12.75" hidden="false" customHeight="false" outlineLevel="0" collapsed="false">
      <c r="A28" s="715"/>
      <c r="B28" s="741" t="s">
        <v>597</v>
      </c>
      <c r="C28" s="438"/>
      <c r="D28" s="736"/>
      <c r="E28" s="736"/>
      <c r="F28" s="744"/>
      <c r="G28" s="744"/>
      <c r="H28" s="744"/>
      <c r="I28" s="438"/>
      <c r="J28" s="774" t="n">
        <f aca="false">+'Adaytum  Detail 2002'!E63</f>
        <v>0</v>
      </c>
      <c r="K28" s="789"/>
      <c r="L28" s="717"/>
    </row>
    <row r="29" customFormat="false" ht="12.75" hidden="false" customHeight="false" outlineLevel="0" collapsed="false">
      <c r="A29" s="715"/>
      <c r="B29" s="741" t="s">
        <v>598</v>
      </c>
      <c r="C29" s="438"/>
      <c r="D29" s="736"/>
      <c r="E29" s="736"/>
      <c r="F29" s="744"/>
      <c r="G29" s="744"/>
      <c r="H29" s="744"/>
      <c r="I29" s="438"/>
      <c r="J29" s="774" t="n">
        <f aca="false">+'Adaytum  Detail 2002'!E64</f>
        <v>0</v>
      </c>
      <c r="K29" s="789"/>
      <c r="L29" s="717"/>
    </row>
    <row r="30" customFormat="false" ht="12.75" hidden="false" customHeight="false" outlineLevel="0" collapsed="false">
      <c r="A30" s="715"/>
      <c r="B30" s="741" t="s">
        <v>599</v>
      </c>
      <c r="C30" s="438"/>
      <c r="D30" s="736"/>
      <c r="E30" s="736"/>
      <c r="F30" s="744"/>
      <c r="G30" s="744"/>
      <c r="H30" s="744"/>
      <c r="I30" s="438"/>
      <c r="J30" s="774" t="n">
        <f aca="false">+'Adaytum  Detail 2002'!E65</f>
        <v>0</v>
      </c>
      <c r="K30" s="789"/>
      <c r="L30" s="717"/>
    </row>
    <row r="31" customFormat="false" ht="12.75" hidden="false" customHeight="false" outlineLevel="0" collapsed="false">
      <c r="A31" s="715"/>
      <c r="B31" s="741" t="s">
        <v>600</v>
      </c>
      <c r="C31" s="438"/>
      <c r="D31" s="438"/>
      <c r="E31" s="736"/>
      <c r="F31" s="744"/>
      <c r="G31" s="744"/>
      <c r="H31" s="744"/>
      <c r="I31" s="438"/>
      <c r="J31" s="774" t="n">
        <f aca="false">+'Adaytum  Detail 2002'!E66</f>
        <v>0</v>
      </c>
      <c r="K31" s="789"/>
      <c r="L31" s="717"/>
    </row>
    <row r="32" customFormat="false" ht="12.75" hidden="false" customHeight="false" outlineLevel="0" collapsed="false">
      <c r="A32" s="715"/>
      <c r="B32" s="741" t="s">
        <v>601</v>
      </c>
      <c r="C32" s="438"/>
      <c r="D32" s="438"/>
      <c r="E32" s="736"/>
      <c r="F32" s="744"/>
      <c r="G32" s="744"/>
      <c r="H32" s="744"/>
      <c r="I32" s="438"/>
      <c r="J32" s="774" t="n">
        <f aca="false">+'Adaytum  Detail 2002'!E67</f>
        <v>0</v>
      </c>
      <c r="K32" s="789"/>
      <c r="L32" s="717"/>
    </row>
    <row r="33" customFormat="false" ht="12.75" hidden="false" customHeight="false" outlineLevel="0" collapsed="false">
      <c r="A33" s="715"/>
      <c r="B33" s="741"/>
      <c r="C33" s="438"/>
      <c r="D33" s="757"/>
      <c r="E33" s="757"/>
      <c r="F33" s="757"/>
      <c r="G33" s="438"/>
      <c r="H33" s="438"/>
      <c r="I33" s="438"/>
      <c r="J33" s="438"/>
      <c r="K33" s="789"/>
      <c r="L33" s="717"/>
    </row>
    <row r="34" customFormat="false" ht="12.75" hidden="false" customHeight="false" outlineLevel="0" collapsed="false">
      <c r="A34" s="715"/>
      <c r="B34" s="741"/>
      <c r="C34" s="438"/>
      <c r="D34" s="742"/>
      <c r="E34" s="742"/>
      <c r="F34" s="757"/>
      <c r="G34" s="438"/>
      <c r="H34" s="438"/>
      <c r="I34" s="438"/>
      <c r="J34" s="438"/>
      <c r="K34" s="789"/>
      <c r="L34" s="717"/>
    </row>
    <row r="35" customFormat="false" ht="15" hidden="false" customHeight="false" outlineLevel="0" collapsed="false">
      <c r="A35" s="715"/>
      <c r="B35" s="760" t="s">
        <v>602</v>
      </c>
      <c r="C35" s="761"/>
      <c r="D35" s="762"/>
      <c r="E35" s="762"/>
      <c r="F35" s="765" t="n">
        <f aca="false">+'Input Data'!F41</f>
        <v>14137</v>
      </c>
      <c r="G35" s="761"/>
      <c r="H35" s="765" t="n">
        <v>162519</v>
      </c>
      <c r="I35" s="776"/>
      <c r="J35" s="765" t="n">
        <f aca="false">SUM(J27:J32)</f>
        <v>100000</v>
      </c>
      <c r="K35" s="790"/>
      <c r="L35" s="717"/>
    </row>
    <row r="36" customFormat="false" ht="7.5" hidden="false" customHeight="true" outlineLevel="0" collapsed="false">
      <c r="A36" s="715"/>
      <c r="B36" s="753"/>
      <c r="C36" s="754"/>
      <c r="D36" s="754"/>
      <c r="E36" s="754"/>
      <c r="F36" s="754"/>
      <c r="G36" s="754"/>
      <c r="H36" s="754"/>
      <c r="I36" s="754"/>
      <c r="J36" s="754"/>
      <c r="K36" s="786"/>
      <c r="L36" s="717"/>
    </row>
    <row r="37" customFormat="false" ht="15" hidden="false" customHeight="true" outlineLevel="0" collapsed="false">
      <c r="A37" s="715"/>
      <c r="B37" s="729"/>
      <c r="C37" s="438"/>
      <c r="D37" s="736"/>
      <c r="E37" s="736"/>
      <c r="F37" s="757"/>
      <c r="G37" s="438"/>
      <c r="H37" s="438"/>
      <c r="I37" s="438"/>
      <c r="J37" s="438"/>
      <c r="K37" s="438"/>
      <c r="L37" s="717"/>
    </row>
    <row r="38" customFormat="false" ht="15" hidden="false" customHeight="true" outlineLevel="0" collapsed="false">
      <c r="A38" s="715"/>
      <c r="B38" s="785"/>
      <c r="C38" s="732"/>
      <c r="D38" s="732"/>
      <c r="E38" s="732"/>
      <c r="F38" s="732"/>
      <c r="G38" s="732"/>
      <c r="H38" s="732"/>
      <c r="I38" s="732"/>
      <c r="J38" s="732"/>
      <c r="K38" s="788"/>
      <c r="L38" s="717"/>
    </row>
    <row r="39" customFormat="false" ht="15" hidden="false" customHeight="true" outlineLevel="0" collapsed="false">
      <c r="A39" s="715"/>
      <c r="B39" s="735" t="s">
        <v>112</v>
      </c>
      <c r="C39" s="438"/>
      <c r="D39" s="736"/>
      <c r="E39" s="736"/>
      <c r="F39" s="757"/>
      <c r="G39" s="438"/>
      <c r="H39" s="438"/>
      <c r="I39" s="438"/>
      <c r="J39" s="438"/>
      <c r="K39" s="789"/>
      <c r="L39" s="717"/>
    </row>
    <row r="40" customFormat="false" ht="15" hidden="false" customHeight="true" outlineLevel="0" collapsed="false">
      <c r="A40" s="715"/>
      <c r="B40" s="741"/>
      <c r="C40" s="438"/>
      <c r="D40" s="736"/>
      <c r="E40" s="736"/>
      <c r="F40" s="757"/>
      <c r="G40" s="438"/>
      <c r="H40" s="438"/>
      <c r="I40" s="438"/>
      <c r="J40" s="438"/>
      <c r="K40" s="789"/>
      <c r="L40" s="717"/>
    </row>
    <row r="41" customFormat="false" ht="15" hidden="false" customHeight="true" outlineLevel="0" collapsed="false">
      <c r="A41" s="715"/>
      <c r="B41" s="741" t="s">
        <v>603</v>
      </c>
      <c r="C41" s="438"/>
      <c r="D41" s="736"/>
      <c r="E41" s="736"/>
      <c r="F41" s="744"/>
      <c r="G41" s="744"/>
      <c r="H41" s="744"/>
      <c r="I41" s="438"/>
      <c r="J41" s="774" t="n">
        <f aca="false">+'Adaytum  Detail 2002'!E77</f>
        <v>102406</v>
      </c>
      <c r="K41" s="780" t="s">
        <v>100</v>
      </c>
      <c r="L41" s="717"/>
    </row>
    <row r="42" customFormat="false" ht="15" hidden="false" customHeight="true" outlineLevel="0" collapsed="false">
      <c r="A42" s="715"/>
      <c r="B42" s="741" t="s">
        <v>604</v>
      </c>
      <c r="C42" s="438"/>
      <c r="D42" s="736"/>
      <c r="E42" s="736"/>
      <c r="F42" s="744"/>
      <c r="G42" s="744"/>
      <c r="H42" s="744"/>
      <c r="I42" s="438"/>
      <c r="J42" s="774" t="n">
        <f aca="false">+'Adaytum  Detail 2002'!E78</f>
        <v>0</v>
      </c>
      <c r="K42" s="789"/>
      <c r="L42" s="717"/>
    </row>
    <row r="43" customFormat="false" ht="15" hidden="false" customHeight="true" outlineLevel="0" collapsed="false">
      <c r="A43" s="715"/>
      <c r="B43" s="741" t="s">
        <v>605</v>
      </c>
      <c r="C43" s="438"/>
      <c r="D43" s="736"/>
      <c r="E43" s="736"/>
      <c r="F43" s="744"/>
      <c r="G43" s="744"/>
      <c r="H43" s="744"/>
      <c r="I43" s="438"/>
      <c r="J43" s="774" t="n">
        <f aca="false">+'Adaytum  Detail 2002'!E79</f>
        <v>20000</v>
      </c>
      <c r="K43" s="789" t="s">
        <v>606</v>
      </c>
      <c r="L43" s="717"/>
    </row>
    <row r="44" customFormat="false" ht="15" hidden="false" customHeight="true" outlineLevel="0" collapsed="false">
      <c r="A44" s="715"/>
      <c r="B44" s="741" t="s">
        <v>253</v>
      </c>
      <c r="C44" s="438"/>
      <c r="D44" s="736"/>
      <c r="E44" s="736"/>
      <c r="F44" s="744"/>
      <c r="G44" s="744"/>
      <c r="H44" s="744"/>
      <c r="I44" s="438"/>
      <c r="J44" s="774" t="n">
        <f aca="false">+'Adaytum  Detail 2002'!E80</f>
        <v>0</v>
      </c>
      <c r="K44" s="789"/>
      <c r="L44" s="717"/>
    </row>
    <row r="45" customFormat="false" ht="15" hidden="false" customHeight="true" outlineLevel="0" collapsed="false">
      <c r="A45" s="715"/>
      <c r="B45" s="741" t="s">
        <v>607</v>
      </c>
      <c r="C45" s="438"/>
      <c r="D45" s="438"/>
      <c r="E45" s="736"/>
      <c r="F45" s="744"/>
      <c r="G45" s="744"/>
      <c r="H45" s="744"/>
      <c r="I45" s="438"/>
      <c r="J45" s="774" t="n">
        <f aca="false">+'Adaytum  Detail 2002'!E81</f>
        <v>0</v>
      </c>
      <c r="K45" s="789"/>
      <c r="L45" s="717"/>
    </row>
    <row r="46" customFormat="false" ht="15" hidden="false" customHeight="true" outlineLevel="0" collapsed="false">
      <c r="A46" s="715"/>
      <c r="B46" s="741" t="s">
        <v>608</v>
      </c>
      <c r="C46" s="438"/>
      <c r="D46" s="438"/>
      <c r="E46" s="736"/>
      <c r="F46" s="744"/>
      <c r="G46" s="744"/>
      <c r="H46" s="744"/>
      <c r="I46" s="438"/>
      <c r="J46" s="774" t="n">
        <f aca="false">+'Adaytum  Detail 2002'!E82</f>
        <v>0</v>
      </c>
      <c r="K46" s="789"/>
      <c r="L46" s="717"/>
    </row>
    <row r="47" customFormat="false" ht="15" hidden="false" customHeight="true" outlineLevel="0" collapsed="false">
      <c r="A47" s="715"/>
      <c r="B47" s="741" t="s">
        <v>255</v>
      </c>
      <c r="C47" s="438"/>
      <c r="D47" s="438"/>
      <c r="E47" s="736"/>
      <c r="F47" s="744"/>
      <c r="G47" s="744"/>
      <c r="H47" s="744"/>
      <c r="I47" s="438"/>
      <c r="J47" s="774" t="n">
        <v>0</v>
      </c>
      <c r="K47" s="789"/>
      <c r="L47" s="717"/>
    </row>
    <row r="48" customFormat="false" ht="15" hidden="false" customHeight="true" outlineLevel="0" collapsed="false">
      <c r="A48" s="715"/>
      <c r="B48" s="741"/>
      <c r="C48" s="438"/>
      <c r="D48" s="757"/>
      <c r="E48" s="757"/>
      <c r="F48" s="757"/>
      <c r="G48" s="438"/>
      <c r="H48" s="438"/>
      <c r="I48" s="438"/>
      <c r="J48" s="438"/>
      <c r="K48" s="789"/>
      <c r="L48" s="717"/>
    </row>
    <row r="49" customFormat="false" ht="15" hidden="false" customHeight="true" outlineLevel="0" collapsed="false">
      <c r="A49" s="715"/>
      <c r="B49" s="741"/>
      <c r="C49" s="438"/>
      <c r="D49" s="742"/>
      <c r="E49" s="742"/>
      <c r="F49" s="757"/>
      <c r="G49" s="438"/>
      <c r="H49" s="438"/>
      <c r="I49" s="438"/>
      <c r="J49" s="438"/>
      <c r="K49" s="789"/>
      <c r="L49" s="717"/>
    </row>
    <row r="50" customFormat="false" ht="15" hidden="false" customHeight="true" outlineLevel="0" collapsed="false">
      <c r="A50" s="715"/>
      <c r="B50" s="760" t="s">
        <v>33</v>
      </c>
      <c r="C50" s="761"/>
      <c r="D50" s="762"/>
      <c r="E50" s="762"/>
      <c r="F50" s="765" t="n">
        <v>0</v>
      </c>
      <c r="G50" s="761"/>
      <c r="H50" s="765" t="n">
        <v>195750</v>
      </c>
      <c r="I50" s="776"/>
      <c r="J50" s="765" t="n">
        <f aca="false">SUM(J41:J47)</f>
        <v>122406</v>
      </c>
      <c r="K50" s="790"/>
      <c r="L50" s="717"/>
    </row>
    <row r="51" customFormat="false" ht="15" hidden="false" customHeight="true" outlineLevel="0" collapsed="false">
      <c r="A51" s="715"/>
      <c r="B51" s="753"/>
      <c r="C51" s="754"/>
      <c r="D51" s="754"/>
      <c r="E51" s="754"/>
      <c r="F51" s="754"/>
      <c r="G51" s="754"/>
      <c r="H51" s="754"/>
      <c r="I51" s="754"/>
      <c r="J51" s="754"/>
      <c r="K51" s="786"/>
      <c r="L51" s="717"/>
    </row>
    <row r="52" customFormat="false" ht="15" hidden="false" customHeight="true" outlineLevel="0" collapsed="false">
      <c r="A52" s="715"/>
      <c r="B52" s="729"/>
      <c r="C52" s="438"/>
      <c r="D52" s="736"/>
      <c r="E52" s="736"/>
      <c r="F52" s="757"/>
      <c r="G52" s="438"/>
      <c r="H52" s="438"/>
      <c r="I52" s="438"/>
      <c r="J52" s="438"/>
      <c r="K52" s="438"/>
      <c r="L52" s="717"/>
    </row>
    <row r="53" customFormat="false" ht="7.5" hidden="false" customHeight="true" outlineLevel="0" collapsed="false">
      <c r="A53" s="715"/>
      <c r="B53" s="731"/>
      <c r="C53" s="732"/>
      <c r="D53" s="733"/>
      <c r="E53" s="733"/>
      <c r="F53" s="778"/>
      <c r="G53" s="732"/>
      <c r="H53" s="732"/>
      <c r="I53" s="732"/>
      <c r="J53" s="732"/>
      <c r="K53" s="788"/>
      <c r="L53" s="717"/>
    </row>
    <row r="54" customFormat="false" ht="15" hidden="false" customHeight="false" outlineLevel="0" collapsed="false">
      <c r="A54" s="715"/>
      <c r="B54" s="735" t="s">
        <v>609</v>
      </c>
      <c r="C54" s="438"/>
      <c r="D54" s="736"/>
      <c r="E54" s="736"/>
      <c r="F54" s="757"/>
      <c r="G54" s="438"/>
      <c r="H54" s="438"/>
      <c r="I54" s="438"/>
      <c r="J54" s="438"/>
      <c r="K54" s="789"/>
      <c r="L54" s="717"/>
    </row>
    <row r="55" customFormat="false" ht="15" hidden="false" customHeight="false" outlineLevel="0" collapsed="false">
      <c r="A55" s="715"/>
      <c r="B55" s="735"/>
      <c r="C55" s="438"/>
      <c r="D55" s="736"/>
      <c r="E55" s="736"/>
      <c r="F55" s="757"/>
      <c r="G55" s="438"/>
      <c r="H55" s="438"/>
      <c r="I55" s="438"/>
      <c r="J55" s="438"/>
      <c r="K55" s="789"/>
      <c r="L55" s="717"/>
    </row>
    <row r="56" customFormat="false" ht="12.75" hidden="false" customHeight="false" outlineLevel="0" collapsed="false">
      <c r="A56" s="715"/>
      <c r="B56" s="741" t="s">
        <v>610</v>
      </c>
      <c r="C56" s="438"/>
      <c r="D56" s="736"/>
      <c r="E56" s="736"/>
      <c r="F56" s="744"/>
      <c r="G56" s="744"/>
      <c r="H56" s="744"/>
      <c r="I56" s="438"/>
      <c r="J56" s="791" t="n">
        <f aca="false">+'Adaytum  Detail 2002'!E86</f>
        <v>20000</v>
      </c>
      <c r="K56" s="789" t="s">
        <v>611</v>
      </c>
      <c r="L56" s="717"/>
    </row>
    <row r="57" customFormat="false" ht="12.75" hidden="false" customHeight="false" outlineLevel="0" collapsed="false">
      <c r="A57" s="715"/>
      <c r="B57" s="741"/>
      <c r="C57" s="438"/>
      <c r="D57" s="757"/>
      <c r="E57" s="757"/>
      <c r="F57" s="757"/>
      <c r="G57" s="438"/>
      <c r="H57" s="438"/>
      <c r="I57" s="438"/>
      <c r="J57" s="438"/>
      <c r="K57" s="789"/>
      <c r="L57" s="717"/>
    </row>
    <row r="58" customFormat="false" ht="12.75" hidden="false" customHeight="false" outlineLevel="0" collapsed="false">
      <c r="A58" s="715"/>
      <c r="B58" s="741"/>
      <c r="C58" s="438"/>
      <c r="D58" s="757"/>
      <c r="E58" s="757"/>
      <c r="F58" s="757"/>
      <c r="G58" s="438"/>
      <c r="H58" s="438"/>
      <c r="I58" s="438"/>
      <c r="J58" s="438"/>
      <c r="K58" s="789"/>
      <c r="L58" s="717"/>
    </row>
    <row r="59" customFormat="false" ht="15" hidden="false" customHeight="false" outlineLevel="0" collapsed="false">
      <c r="A59" s="715"/>
      <c r="B59" s="760" t="s">
        <v>612</v>
      </c>
      <c r="C59" s="438"/>
      <c r="D59" s="438"/>
      <c r="E59" s="438"/>
      <c r="F59" s="765" t="n">
        <f aca="false">+'Input Data'!F45</f>
        <v>41886</v>
      </c>
      <c r="G59" s="761"/>
      <c r="H59" s="765" t="n">
        <v>40275</v>
      </c>
      <c r="I59" s="776"/>
      <c r="J59" s="765" t="n">
        <f aca="false">SUM(J56:J58)</f>
        <v>20000</v>
      </c>
      <c r="K59" s="790"/>
      <c r="L59" s="717"/>
    </row>
    <row r="60" customFormat="false" ht="21.75" hidden="false" customHeight="true" outlineLevel="0" collapsed="false">
      <c r="A60" s="715"/>
      <c r="B60" s="753"/>
      <c r="C60" s="754"/>
      <c r="D60" s="754"/>
      <c r="E60" s="754"/>
      <c r="F60" s="754"/>
      <c r="G60" s="754"/>
      <c r="H60" s="754"/>
      <c r="I60" s="754"/>
      <c r="J60" s="754"/>
      <c r="K60" s="786"/>
      <c r="L60" s="717"/>
    </row>
    <row r="61" customFormat="false" ht="7.5" hidden="false" customHeight="true" outlineLevel="0" collapsed="false">
      <c r="A61" s="715"/>
      <c r="B61" s="438"/>
      <c r="C61" s="438"/>
      <c r="D61" s="438"/>
      <c r="E61" s="438"/>
      <c r="F61" s="438"/>
      <c r="G61" s="438"/>
      <c r="H61" s="438"/>
      <c r="I61" s="438"/>
      <c r="J61" s="438"/>
      <c r="K61" s="438"/>
      <c r="L61" s="717"/>
    </row>
    <row r="62" customFormat="false" ht="16.5" hidden="false" customHeight="true" outlineLevel="0" collapsed="false">
      <c r="A62" s="715"/>
      <c r="B62" s="792" t="s">
        <v>613</v>
      </c>
      <c r="C62" s="438"/>
      <c r="D62" s="736"/>
      <c r="E62" s="736"/>
      <c r="F62" s="757" t="n">
        <f aca="false">+'Input Data'!F47</f>
        <v>0</v>
      </c>
      <c r="G62" s="438"/>
      <c r="H62" s="757" t="n">
        <f aca="false">+'Adaytum by Month'!Q39</f>
        <v>0</v>
      </c>
      <c r="I62" s="438"/>
      <c r="J62" s="793" t="n">
        <f aca="false">+'Adaytum  Detail 2002'!F99</f>
        <v>0</v>
      </c>
      <c r="K62" s="438"/>
      <c r="L62" s="717"/>
    </row>
    <row r="63" customFormat="false" ht="14.25" hidden="false" customHeight="true" outlineLevel="0" collapsed="false">
      <c r="A63" s="715"/>
      <c r="B63" s="729"/>
      <c r="C63" s="438"/>
      <c r="D63" s="736"/>
      <c r="E63" s="736"/>
      <c r="F63" s="438"/>
      <c r="G63" s="438"/>
      <c r="H63" s="438"/>
      <c r="I63" s="438"/>
      <c r="J63" s="438"/>
      <c r="K63" s="438"/>
      <c r="L63" s="717"/>
    </row>
    <row r="64" customFormat="false" ht="20.25" hidden="false" customHeight="true" outlineLevel="0" collapsed="false">
      <c r="A64" s="715"/>
      <c r="B64" s="792" t="s">
        <v>614</v>
      </c>
      <c r="C64" s="438"/>
      <c r="D64" s="736"/>
      <c r="E64" s="736"/>
      <c r="F64" s="794" t="n">
        <f aca="false">+'Expense Detail (2)'!F26+'Expense Detail (2)'!F46+'Expense Detail (3)'!F21+'Expense Detail (3)'!F35+'Expense Detail (3)'!F50+'Expense Detail (3)'!F59+F62+'Expense Detail'!F56</f>
        <v>1687656</v>
      </c>
      <c r="G64" s="795"/>
      <c r="H64" s="794" t="n">
        <f aca="false">+'Expense Detail (2)'!H26+'Expense Detail (2)'!H46+'Expense Detail (3)'!H21+'Expense Detail (3)'!H35+'Expense Detail (3)'!H50+'Expense Detail (3)'!H59+H62+'Expense Detail'!H56</f>
        <v>2450318</v>
      </c>
      <c r="I64" s="776"/>
      <c r="J64" s="794" t="n">
        <f aca="false">+'Expense Detail (2)'!J26+'Expense Detail (2)'!J46+'Expense Detail (3)'!J21+'Expense Detail (3)'!J35+'Expense Detail (3)'!J50+'Expense Detail (3)'!J59+J62+'Expense Detail'!J56</f>
        <v>1290662</v>
      </c>
      <c r="K64" s="776"/>
      <c r="L64" s="717"/>
    </row>
    <row r="65" customFormat="false" ht="6" hidden="false" customHeight="true" outlineLevel="0" collapsed="false">
      <c r="A65" s="715"/>
      <c r="B65" s="729"/>
      <c r="C65" s="438"/>
      <c r="D65" s="736"/>
      <c r="E65" s="736"/>
      <c r="F65" s="438"/>
      <c r="G65" s="438"/>
      <c r="H65" s="438"/>
      <c r="I65" s="438"/>
      <c r="J65" s="438"/>
      <c r="K65" s="438"/>
      <c r="L65" s="717"/>
    </row>
    <row r="66" customFormat="false" ht="18" hidden="false" customHeight="true" outlineLevel="0" collapsed="false">
      <c r="A66" s="715"/>
      <c r="B66" s="796" t="s">
        <v>615</v>
      </c>
      <c r="C66" s="797"/>
      <c r="D66" s="798"/>
      <c r="E66" s="798"/>
      <c r="F66" s="799" t="n">
        <f aca="false">+F64+'Expense Detail'!F10</f>
        <v>5194853</v>
      </c>
      <c r="G66" s="438"/>
      <c r="H66" s="799" t="n">
        <f aca="false">+H64+'Expense Detail'!H10</f>
        <v>5185610</v>
      </c>
      <c r="I66" s="799"/>
      <c r="J66" s="799" t="n">
        <f aca="false">+J64+'Expense Detail'!J10</f>
        <v>2674837</v>
      </c>
      <c r="K66" s="799"/>
      <c r="L66" s="717"/>
    </row>
    <row r="67" customFormat="false" ht="5.25" hidden="false" customHeight="true" outlineLevel="0" collapsed="false">
      <c r="A67" s="715"/>
      <c r="B67" s="729"/>
      <c r="C67" s="438"/>
      <c r="D67" s="736"/>
      <c r="E67" s="736"/>
      <c r="F67" s="754"/>
      <c r="G67" s="438"/>
      <c r="H67" s="754"/>
      <c r="I67" s="438"/>
      <c r="J67" s="754"/>
      <c r="K67" s="756"/>
      <c r="L67" s="717"/>
    </row>
    <row r="68" customFormat="false" ht="19.5" hidden="false" customHeight="true" outlineLevel="0" collapsed="false">
      <c r="A68" s="768"/>
      <c r="B68" s="769"/>
      <c r="C68" s="770"/>
      <c r="D68" s="771"/>
      <c r="E68" s="771"/>
      <c r="F68" s="770"/>
      <c r="G68" s="770"/>
      <c r="H68" s="770"/>
      <c r="I68" s="770"/>
      <c r="J68" s="770"/>
      <c r="K68" s="770"/>
      <c r="L68" s="772"/>
    </row>
    <row r="69" customFormat="false" ht="12.75" hidden="false" customHeight="false" outlineLevel="0" collapsed="false">
      <c r="B69" s="729"/>
      <c r="D69" s="736"/>
      <c r="E69" s="736"/>
    </row>
    <row r="70" customFormat="false" ht="12.75" hidden="false" customHeight="false" outlineLevel="0" collapsed="false">
      <c r="B70" s="729"/>
      <c r="D70" s="736"/>
      <c r="E70" s="736"/>
    </row>
    <row r="71" customFormat="false" ht="12.75" hidden="false" customHeight="false" outlineLevel="0" collapsed="false">
      <c r="B71" s="729"/>
      <c r="D71" s="736"/>
      <c r="E71" s="736"/>
    </row>
    <row r="72" customFormat="false" ht="12.75" hidden="false" customHeight="false" outlineLevel="0" collapsed="false">
      <c r="B72" s="729"/>
      <c r="D72" s="736"/>
      <c r="E72" s="736"/>
    </row>
    <row r="73" customFormat="false" ht="12.75" hidden="false" customHeight="false" outlineLevel="0" collapsed="false">
      <c r="D73" s="736"/>
      <c r="E73" s="736"/>
    </row>
    <row r="74" customFormat="false" ht="12.75" hidden="false" customHeight="false" outlineLevel="0" collapsed="false">
      <c r="D74" s="736"/>
      <c r="E74" s="736"/>
    </row>
    <row r="75" customFormat="false" ht="12.75" hidden="false" customHeight="false" outlineLevel="0" collapsed="false">
      <c r="D75" s="736"/>
      <c r="E75" s="736"/>
    </row>
    <row r="76" customFormat="false" ht="12.75" hidden="false" customHeight="false" outlineLevel="0" collapsed="false">
      <c r="D76" s="736"/>
      <c r="E76" s="736"/>
    </row>
    <row r="77" customFormat="false" ht="12.75" hidden="false" customHeight="false" outlineLevel="0" collapsed="false">
      <c r="D77" s="736"/>
      <c r="E77" s="736"/>
    </row>
  </sheetData>
  <mergeCells count="2">
    <mergeCell ref="B2:K2"/>
    <mergeCell ref="B4:K4"/>
  </mergeCells>
  <printOptions headings="false" gridLines="false" gridLinesSet="true" horizontalCentered="true" verticalCentered="false"/>
  <pageMargins left="0.39375" right="0.275694444444444" top="0.590277777777778" bottom="0.354166666666667" header="0.511811023622047" footer="0.157638888888889"/>
  <pageSetup paperSize="9" scale="100" fitToWidth="1" fitToHeight="1" pageOrder="downThenOver" orientation="landscape" blackAndWhite="false" draft="false" cellComments="none" horizontalDpi="300" verticalDpi="300" copies="1"/>
  <headerFooter differentFirst="false" differentOddEven="false">
    <oddHeader/>
    <oddFooter>&amp;L&amp;9Page 13&amp;C&amp;9 Source : Financial Planning and Analysis&amp;R&amp;9Printed : &amp;D &amp;T</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558"/>
  <sheetViews>
    <sheetView showFormulas="false" showGridLines="true" showRowColHeaders="true" showZeros="true" rightToLeft="false" tabSelected="false" showOutlineSymbols="true" defaultGridColor="true" view="normal" topLeftCell="A2" colorId="64" zoomScale="75" zoomScaleNormal="75" zoomScalePageLayoutView="100" workbookViewId="0">
      <selection pane="topLeft" activeCell="I36" activeCellId="0" sqref="I36"/>
    </sheetView>
  </sheetViews>
  <sheetFormatPr defaultColWidth="9.13671875" defaultRowHeight="12.75" customHeight="true" zeroHeight="false" outlineLevelRow="0" outlineLevelCol="0"/>
  <cols>
    <col collapsed="false" customWidth="false" hidden="false" outlineLevel="0" max="1" min="1" style="243" width="9.14"/>
    <col collapsed="false" customWidth="true" hidden="false" outlineLevel="0" max="2" min="2" style="243" width="15.13"/>
    <col collapsed="false" customWidth="true" hidden="false" outlineLevel="0" max="3" min="3" style="243" width="14.28"/>
    <col collapsed="false" customWidth="true" hidden="false" outlineLevel="0" max="4" min="4" style="243" width="14.41"/>
    <col collapsed="false" customWidth="true" hidden="true" outlineLevel="0" max="5" min="5" style="243" width="9.41"/>
    <col collapsed="false" customWidth="true" hidden="false" outlineLevel="0" max="6" min="6" style="243" width="13.7"/>
    <col collapsed="false" customWidth="true" hidden="false" outlineLevel="0" max="7" min="7" style="243" width="14.28"/>
    <col collapsed="false" customWidth="true" hidden="false" outlineLevel="0" max="8" min="8" style="243" width="1.56"/>
    <col collapsed="false" customWidth="true" hidden="false" outlineLevel="0" max="9" min="9" style="243" width="15.13"/>
    <col collapsed="false" customWidth="true" hidden="false" outlineLevel="0" max="10" min="10" style="243" width="16.28"/>
    <col collapsed="false" customWidth="true" hidden="false" outlineLevel="0" max="11" min="11" style="243" width="1.85"/>
    <col collapsed="false" customWidth="true" hidden="false" outlineLevel="0" max="12" min="12" style="243" width="14.99"/>
    <col collapsed="false" customWidth="true" hidden="false" outlineLevel="0" max="13" min="13" style="243" width="14.85"/>
    <col collapsed="false" customWidth="false" hidden="false" outlineLevel="0" max="103" min="14" style="1" width="9.14"/>
    <col collapsed="false" customWidth="false" hidden="false" outlineLevel="0" max="257" min="104" style="243" width="9.14"/>
  </cols>
  <sheetData>
    <row r="1" customFormat="false" ht="12.75" hidden="false" customHeight="false" outlineLevel="0" collapsed="false">
      <c r="A1" s="3"/>
      <c r="B1" s="4"/>
      <c r="C1" s="4"/>
      <c r="D1" s="4"/>
      <c r="E1" s="4"/>
      <c r="F1" s="4"/>
      <c r="G1" s="4"/>
      <c r="H1" s="4"/>
      <c r="I1" s="4"/>
      <c r="J1" s="4"/>
      <c r="K1" s="4"/>
      <c r="L1" s="4"/>
      <c r="M1" s="5"/>
    </row>
    <row r="2" customFormat="false" ht="12.75" hidden="false" customHeight="false" outlineLevel="0" collapsed="false">
      <c r="A2" s="6"/>
      <c r="B2" s="7"/>
      <c r="C2" s="7"/>
      <c r="D2" s="7"/>
      <c r="E2" s="7"/>
      <c r="F2" s="7"/>
      <c r="G2" s="7"/>
      <c r="H2" s="7"/>
      <c r="I2" s="7"/>
      <c r="J2" s="7"/>
      <c r="K2" s="7"/>
      <c r="L2" s="7"/>
      <c r="M2" s="8"/>
    </row>
    <row r="3" customFormat="false" ht="12.75" hidden="false" customHeight="false" outlineLevel="0" collapsed="false">
      <c r="A3" s="6"/>
      <c r="B3" s="7"/>
      <c r="C3" s="7"/>
      <c r="D3" s="7"/>
      <c r="E3" s="7"/>
      <c r="F3" s="7"/>
      <c r="G3" s="7"/>
      <c r="H3" s="7"/>
      <c r="I3" s="7"/>
      <c r="J3" s="7"/>
      <c r="K3" s="7"/>
      <c r="L3" s="7"/>
      <c r="M3" s="8"/>
    </row>
    <row r="4" customFormat="false" ht="12.75" hidden="false" customHeight="false" outlineLevel="0" collapsed="false">
      <c r="A4" s="6"/>
      <c r="B4" s="7"/>
      <c r="C4" s="7"/>
      <c r="D4" s="7"/>
      <c r="E4" s="7"/>
      <c r="F4" s="7"/>
      <c r="G4" s="7"/>
      <c r="H4" s="7"/>
      <c r="I4" s="7"/>
      <c r="J4" s="7"/>
      <c r="K4" s="7"/>
      <c r="L4" s="7"/>
      <c r="M4" s="8"/>
    </row>
    <row r="5" customFormat="false" ht="12.75" hidden="false" customHeight="false" outlineLevel="0" collapsed="false">
      <c r="A5" s="6"/>
      <c r="B5" s="7"/>
      <c r="C5" s="7"/>
      <c r="D5" s="7"/>
      <c r="E5" s="7"/>
      <c r="F5" s="7"/>
      <c r="G5" s="7"/>
      <c r="H5" s="7"/>
      <c r="I5" s="7"/>
      <c r="J5" s="7"/>
      <c r="K5" s="7"/>
      <c r="L5" s="7"/>
      <c r="M5" s="8"/>
    </row>
    <row r="6" customFormat="false" ht="12.75" hidden="false" customHeight="false" outlineLevel="0" collapsed="false">
      <c r="A6" s="6"/>
      <c r="B6" s="7"/>
      <c r="C6" s="7"/>
      <c r="D6" s="7"/>
      <c r="E6" s="7"/>
      <c r="F6" s="7"/>
      <c r="G6" s="7"/>
      <c r="H6" s="7"/>
      <c r="I6" s="7"/>
      <c r="J6" s="7"/>
      <c r="K6" s="7"/>
      <c r="L6" s="7"/>
      <c r="M6" s="8"/>
    </row>
    <row r="7" customFormat="false" ht="12.75" hidden="false" customHeight="false" outlineLevel="0" collapsed="false">
      <c r="A7" s="6"/>
      <c r="B7" s="7"/>
      <c r="C7" s="7"/>
      <c r="D7" s="7"/>
      <c r="E7" s="7"/>
      <c r="F7" s="7"/>
      <c r="G7" s="7"/>
      <c r="H7" s="7"/>
      <c r="I7" s="7"/>
      <c r="J7" s="7"/>
      <c r="K7" s="7"/>
      <c r="L7" s="7"/>
      <c r="M7" s="8"/>
    </row>
    <row r="8" customFormat="false" ht="13.5" hidden="false" customHeight="false" outlineLevel="0" collapsed="false">
      <c r="A8" s="677"/>
      <c r="B8" s="678"/>
      <c r="C8" s="7"/>
      <c r="D8" s="7"/>
      <c r="E8" s="7"/>
      <c r="F8" s="7"/>
      <c r="G8" s="7"/>
      <c r="H8" s="7"/>
      <c r="I8" s="7"/>
      <c r="J8" s="7"/>
      <c r="K8" s="678"/>
      <c r="L8" s="678"/>
      <c r="M8" s="679"/>
      <c r="N8" s="678"/>
    </row>
    <row r="9" customFormat="false" ht="13.5" hidden="false" customHeight="false" outlineLevel="0" collapsed="false">
      <c r="A9" s="677"/>
      <c r="B9" s="678"/>
      <c r="C9" s="7"/>
      <c r="D9" s="7"/>
      <c r="E9" s="7"/>
      <c r="F9" s="7"/>
      <c r="G9" s="678"/>
      <c r="H9" s="678"/>
      <c r="I9" s="678"/>
      <c r="J9" s="678"/>
      <c r="K9" s="678"/>
      <c r="L9" s="678"/>
      <c r="M9" s="679"/>
      <c r="N9" s="678"/>
    </row>
    <row r="10" customFormat="false" ht="14.25" hidden="false" customHeight="false" outlineLevel="0" collapsed="false">
      <c r="A10" s="677"/>
      <c r="B10" s="678"/>
      <c r="C10" s="678"/>
      <c r="D10" s="678"/>
      <c r="E10" s="678"/>
      <c r="F10" s="678"/>
      <c r="G10" s="678"/>
      <c r="H10" s="678"/>
      <c r="I10" s="678"/>
      <c r="J10" s="678"/>
      <c r="K10" s="678"/>
      <c r="L10" s="678"/>
      <c r="M10" s="679"/>
      <c r="N10" s="678"/>
    </row>
    <row r="11" customFormat="false" ht="13.5" hidden="false" customHeight="false" outlineLevel="0" collapsed="false">
      <c r="A11" s="800" t="s">
        <v>512</v>
      </c>
      <c r="B11" s="678"/>
      <c r="C11" s="801" t="s">
        <v>616</v>
      </c>
      <c r="D11" s="802" t="s">
        <v>617</v>
      </c>
      <c r="E11" s="802" t="s">
        <v>618</v>
      </c>
      <c r="F11" s="803" t="s">
        <v>619</v>
      </c>
      <c r="G11" s="803" t="s">
        <v>620</v>
      </c>
      <c r="H11" s="803"/>
      <c r="I11" s="803" t="s">
        <v>620</v>
      </c>
      <c r="J11" s="803" t="s">
        <v>621</v>
      </c>
      <c r="K11" s="803"/>
      <c r="L11" s="803" t="s">
        <v>620</v>
      </c>
      <c r="M11" s="804" t="s">
        <v>621</v>
      </c>
      <c r="N11" s="678"/>
    </row>
    <row r="12" customFormat="false" ht="14.25" hidden="false" customHeight="false" outlineLevel="0" collapsed="false">
      <c r="A12" s="800" t="s">
        <v>622</v>
      </c>
      <c r="B12" s="805"/>
      <c r="C12" s="806" t="s">
        <v>623</v>
      </c>
      <c r="D12" s="807" t="s">
        <v>624</v>
      </c>
      <c r="E12" s="807" t="s">
        <v>625</v>
      </c>
      <c r="F12" s="808" t="s">
        <v>626</v>
      </c>
      <c r="G12" s="808" t="s">
        <v>627</v>
      </c>
      <c r="H12" s="808"/>
      <c r="I12" s="808" t="s">
        <v>628</v>
      </c>
      <c r="J12" s="808" t="s">
        <v>629</v>
      </c>
      <c r="K12" s="808"/>
      <c r="L12" s="808" t="s">
        <v>44</v>
      </c>
      <c r="M12" s="809" t="s">
        <v>630</v>
      </c>
      <c r="N12" s="678"/>
    </row>
    <row r="13" customFormat="false" ht="13.5" hidden="true" customHeight="false" outlineLevel="0" collapsed="false">
      <c r="A13" s="677"/>
      <c r="B13" s="678"/>
      <c r="C13" s="810" t="s">
        <v>631</v>
      </c>
      <c r="D13" s="811" t="s">
        <v>632</v>
      </c>
      <c r="E13" s="811" t="s">
        <v>633</v>
      </c>
      <c r="F13" s="812" t="s">
        <v>634</v>
      </c>
      <c r="G13" s="813" t="s">
        <v>635</v>
      </c>
      <c r="H13" s="813" t="s">
        <v>636</v>
      </c>
      <c r="I13" s="814" t="s">
        <v>637</v>
      </c>
      <c r="J13" s="813" t="s">
        <v>638</v>
      </c>
      <c r="K13" s="813" t="s">
        <v>639</v>
      </c>
      <c r="L13" s="811" t="s">
        <v>640</v>
      </c>
      <c r="M13" s="815" t="s">
        <v>641</v>
      </c>
      <c r="N13" s="816"/>
    </row>
    <row r="14" customFormat="false" ht="13.5" hidden="false" customHeight="false" outlineLevel="0" collapsed="false">
      <c r="A14" s="677"/>
      <c r="B14" s="678"/>
      <c r="C14" s="817"/>
      <c r="D14" s="816"/>
      <c r="E14" s="816"/>
      <c r="F14" s="818"/>
      <c r="G14" s="819"/>
      <c r="H14" s="817"/>
      <c r="I14" s="820"/>
      <c r="J14" s="817"/>
      <c r="K14" s="817"/>
      <c r="L14" s="816"/>
      <c r="M14" s="821"/>
      <c r="N14" s="678"/>
    </row>
    <row r="15" customFormat="false" ht="13.5" hidden="false" customHeight="false" outlineLevel="0" collapsed="false">
      <c r="A15" s="677" t="s">
        <v>78</v>
      </c>
      <c r="B15" s="678"/>
      <c r="C15" s="822" t="n">
        <v>1823528</v>
      </c>
      <c r="D15" s="823" t="n">
        <f aca="false">+F15-C15</f>
        <v>-553500</v>
      </c>
      <c r="E15" s="823"/>
      <c r="F15" s="824" t="n">
        <f aca="false">+G15/12*8</f>
        <v>1270028</v>
      </c>
      <c r="G15" s="825" t="n">
        <v>1905042</v>
      </c>
      <c r="H15" s="822"/>
      <c r="I15" s="826" t="n">
        <f aca="false">+'Mnth Appendices 2002 Plan '!O24</f>
        <v>3074294.18666667</v>
      </c>
      <c r="J15" s="822" t="n">
        <f aca="false">$G15-I15</f>
        <v>-1169252.18666667</v>
      </c>
      <c r="K15" s="822"/>
      <c r="L15" s="823" t="n">
        <f aca="false">+'Adaytum by Month'!O47</f>
        <v>5290890.57835821</v>
      </c>
      <c r="M15" s="827" t="n">
        <f aca="false">$G15-L15</f>
        <v>-3385848.57835821</v>
      </c>
      <c r="N15" s="678"/>
    </row>
    <row r="16" customFormat="false" ht="13.5" hidden="false" customHeight="false" outlineLevel="0" collapsed="false">
      <c r="A16" s="677" t="s">
        <v>87</v>
      </c>
      <c r="B16" s="678"/>
      <c r="C16" s="822" t="n">
        <v>257381</v>
      </c>
      <c r="D16" s="823"/>
      <c r="E16" s="823"/>
      <c r="F16" s="824" t="n">
        <f aca="false">C16-D16-E16</f>
        <v>257381</v>
      </c>
      <c r="G16" s="825" t="n">
        <f aca="false">+F16/8*12</f>
        <v>386071.5</v>
      </c>
      <c r="H16" s="822"/>
      <c r="I16" s="826" t="n">
        <f aca="false">+'Mnth Appendices 2002 Plan '!O25</f>
        <v>1052440.31</v>
      </c>
      <c r="J16" s="822" t="n">
        <f aca="false">$G16-I16</f>
        <v>-666368.81</v>
      </c>
      <c r="K16" s="822"/>
      <c r="L16" s="823" t="n">
        <f aca="false">+'Adaytum by Month'!O48</f>
        <v>1994029.85074627</v>
      </c>
      <c r="M16" s="827" t="n">
        <f aca="false">$G16-L16</f>
        <v>-1607958.35074627</v>
      </c>
      <c r="N16" s="678"/>
    </row>
    <row r="17" customFormat="false" ht="13.5" hidden="false" customHeight="false" outlineLevel="0" collapsed="false">
      <c r="A17" s="677" t="s">
        <v>520</v>
      </c>
      <c r="B17" s="678"/>
      <c r="C17" s="822" t="n">
        <v>14092</v>
      </c>
      <c r="D17" s="823"/>
      <c r="E17" s="823"/>
      <c r="F17" s="824" t="n">
        <f aca="false">C17-D17-E17</f>
        <v>14092</v>
      </c>
      <c r="G17" s="825" t="n">
        <v>21138</v>
      </c>
      <c r="H17" s="822"/>
      <c r="I17" s="826" t="n">
        <f aca="false">+'Mnth Appendices 2002 Plan '!O26</f>
        <v>55114.75</v>
      </c>
      <c r="J17" s="822" t="n">
        <f aca="false">$G17-I17</f>
        <v>-33976.75</v>
      </c>
      <c r="K17" s="822"/>
      <c r="L17" s="823" t="n">
        <f aca="false">+'Adaytum by Month'!O49</f>
        <v>44776.1194029851</v>
      </c>
      <c r="M17" s="827" t="n">
        <f aca="false">$G17-L17</f>
        <v>-23638.1194029851</v>
      </c>
      <c r="N17" s="678"/>
    </row>
    <row r="18" customFormat="false" ht="13.5" hidden="false" customHeight="false" outlineLevel="0" collapsed="false">
      <c r="A18" s="677" t="s">
        <v>98</v>
      </c>
      <c r="B18" s="678"/>
      <c r="C18" s="822" t="n">
        <v>840666</v>
      </c>
      <c r="D18" s="823"/>
      <c r="E18" s="823"/>
      <c r="F18" s="824" t="n">
        <f aca="false">C18-D18-E18</f>
        <v>840666</v>
      </c>
      <c r="G18" s="825" t="n">
        <f aca="false">+F18/8*12</f>
        <v>1260999</v>
      </c>
      <c r="H18" s="822"/>
      <c r="I18" s="826" t="n">
        <f aca="false">+'Mnth Appendices 2002 Plan '!O27</f>
        <v>1340213.49</v>
      </c>
      <c r="J18" s="822" t="n">
        <f aca="false">$G18-I18</f>
        <v>-79214.49</v>
      </c>
      <c r="K18" s="822"/>
      <c r="L18" s="823" t="n">
        <f aca="false">+'Adaytum by Month'!O50</f>
        <v>1275922.3880597</v>
      </c>
      <c r="M18" s="827" t="n">
        <f aca="false">$G18-L18</f>
        <v>-14923.3880597018</v>
      </c>
      <c r="N18" s="678"/>
    </row>
    <row r="19" customFormat="false" ht="13.5" hidden="false" customHeight="false" outlineLevel="0" collapsed="false">
      <c r="A19" s="677" t="s">
        <v>522</v>
      </c>
      <c r="B19" s="678"/>
      <c r="C19" s="822" t="n">
        <v>255710</v>
      </c>
      <c r="D19" s="823"/>
      <c r="E19" s="823"/>
      <c r="F19" s="824" t="n">
        <f aca="false">C19-D19-E19</f>
        <v>255710</v>
      </c>
      <c r="G19" s="825" t="n">
        <f aca="false">+F19/8*12</f>
        <v>383565</v>
      </c>
      <c r="H19" s="822"/>
      <c r="I19" s="826" t="n">
        <f aca="false">+'Mnth Appendices 2002 Plan '!O28</f>
        <v>3074196.57</v>
      </c>
      <c r="J19" s="822" t="n">
        <f aca="false">$G19-I19</f>
        <v>-2690631.57</v>
      </c>
      <c r="K19" s="822"/>
      <c r="L19" s="823" t="n">
        <f aca="false">+'Adaytum by Month'!O51</f>
        <v>4455331.34328358</v>
      </c>
      <c r="M19" s="827" t="n">
        <f aca="false">$G19-L19</f>
        <v>-4071766.34328358</v>
      </c>
      <c r="N19" s="678"/>
    </row>
    <row r="20" customFormat="false" ht="13.5" hidden="false" customHeight="false" outlineLevel="0" collapsed="false">
      <c r="A20" s="677" t="s">
        <v>524</v>
      </c>
      <c r="B20" s="678"/>
      <c r="C20" s="822" t="n">
        <v>108346</v>
      </c>
      <c r="D20" s="823"/>
      <c r="E20" s="823"/>
      <c r="F20" s="824" t="n">
        <f aca="false">C20-D20-E20</f>
        <v>108346</v>
      </c>
      <c r="G20" s="825" t="n">
        <f aca="false">+F20/8*12</f>
        <v>162519</v>
      </c>
      <c r="H20" s="822"/>
      <c r="I20" s="826" t="n">
        <f aca="false">+'Mnth Appendices 2002 Plan '!O29</f>
        <v>128415.76</v>
      </c>
      <c r="J20" s="822" t="n">
        <f aca="false">$G20-I20</f>
        <v>34103.24</v>
      </c>
      <c r="K20" s="822"/>
      <c r="L20" s="823" t="n">
        <f aca="false">+'Adaytum by Month'!O52</f>
        <v>0</v>
      </c>
      <c r="M20" s="827" t="n">
        <f aca="false">$G20-L20</f>
        <v>162519</v>
      </c>
      <c r="N20" s="678"/>
    </row>
    <row r="21" customFormat="false" ht="13.5" hidden="false" customHeight="false" outlineLevel="0" collapsed="false">
      <c r="A21" s="677" t="s">
        <v>112</v>
      </c>
      <c r="B21" s="678"/>
      <c r="C21" s="822" t="n">
        <v>156303</v>
      </c>
      <c r="D21" s="823"/>
      <c r="E21" s="823"/>
      <c r="F21" s="824" t="n">
        <f aca="false">C21-D21-E21</f>
        <v>156303</v>
      </c>
      <c r="G21" s="825" t="n">
        <v>195750</v>
      </c>
      <c r="H21" s="822"/>
      <c r="I21" s="826" t="n">
        <f aca="false">+'Mnth Appendices 2002 Plan '!O30</f>
        <v>220578.87</v>
      </c>
      <c r="J21" s="822" t="n">
        <f aca="false">$G21-I21</f>
        <v>-24828.87</v>
      </c>
      <c r="K21" s="822"/>
      <c r="L21" s="823" t="n">
        <f aca="false">+'Adaytum by Month'!O53</f>
        <v>305970.149253732</v>
      </c>
      <c r="M21" s="827" t="n">
        <f aca="false">$G21-L21</f>
        <v>-110220.149253732</v>
      </c>
      <c r="N21" s="678"/>
    </row>
    <row r="22" customFormat="false" ht="13.5" hidden="false" customHeight="false" outlineLevel="0" collapsed="false">
      <c r="A22" s="677" t="s">
        <v>527</v>
      </c>
      <c r="B22" s="678"/>
      <c r="C22" s="822" t="n">
        <v>26850</v>
      </c>
      <c r="D22" s="823"/>
      <c r="E22" s="823"/>
      <c r="F22" s="824" t="n">
        <f aca="false">C22-D22-E22</f>
        <v>26850</v>
      </c>
      <c r="G22" s="825" t="n">
        <f aca="false">+F22/8*12</f>
        <v>40275</v>
      </c>
      <c r="H22" s="822"/>
      <c r="I22" s="826" t="n">
        <f aca="false">+'Mnth Appendices 2002 Plan '!O31</f>
        <v>67193.47</v>
      </c>
      <c r="J22" s="822" t="n">
        <f aca="false">$G22-I22</f>
        <v>-26918.47</v>
      </c>
      <c r="K22" s="822"/>
      <c r="L22" s="823" t="n">
        <f aca="false">+'Adaytum by Month'!O54</f>
        <v>134328.358208956</v>
      </c>
      <c r="M22" s="827" t="n">
        <f aca="false">$G22-L22</f>
        <v>-94053.3582089556</v>
      </c>
      <c r="N22" s="678"/>
    </row>
    <row r="23" customFormat="false" ht="13.5" hidden="false" customHeight="false" outlineLevel="0" collapsed="false">
      <c r="A23" s="677" t="s">
        <v>529</v>
      </c>
      <c r="B23" s="678"/>
      <c r="C23" s="828" t="n">
        <v>0</v>
      </c>
      <c r="D23" s="829"/>
      <c r="E23" s="829"/>
      <c r="F23" s="830" t="n">
        <f aca="false">C23-D23-E23</f>
        <v>0</v>
      </c>
      <c r="G23" s="831" t="n">
        <f aca="false">+F23/8*12</f>
        <v>0</v>
      </c>
      <c r="H23" s="828"/>
      <c r="I23" s="830" t="n">
        <f aca="false">+'Mnth Appendices 2002 Plan '!O32</f>
        <v>0</v>
      </c>
      <c r="J23" s="828" t="n">
        <f aca="false">$G23-I23</f>
        <v>0</v>
      </c>
      <c r="K23" s="828"/>
      <c r="L23" s="828" t="n">
        <f aca="false">+'Adaytum by Month'!O55</f>
        <v>0</v>
      </c>
      <c r="M23" s="832" t="n">
        <f aca="false">$G23-L23</f>
        <v>0</v>
      </c>
      <c r="N23" s="678"/>
    </row>
    <row r="24" customFormat="false" ht="13.5" hidden="false" customHeight="false" outlineLevel="0" collapsed="false">
      <c r="A24" s="677"/>
      <c r="B24" s="678"/>
      <c r="C24" s="822"/>
      <c r="D24" s="823"/>
      <c r="E24" s="823"/>
      <c r="F24" s="824"/>
      <c r="G24" s="825"/>
      <c r="H24" s="822"/>
      <c r="I24" s="826"/>
      <c r="J24" s="822"/>
      <c r="K24" s="822"/>
      <c r="L24" s="823"/>
      <c r="M24" s="827"/>
      <c r="N24" s="678"/>
    </row>
    <row r="25" customFormat="false" ht="13.5" hidden="false" customHeight="false" outlineLevel="0" collapsed="false">
      <c r="A25" s="677" t="s">
        <v>530</v>
      </c>
      <c r="B25" s="678"/>
      <c r="C25" s="822" t="n">
        <f aca="false">SUM(C15:C23)</f>
        <v>3482876</v>
      </c>
      <c r="D25" s="823" t="n">
        <f aca="false">SUM(D15:D23)</f>
        <v>-553500</v>
      </c>
      <c r="E25" s="823" t="n">
        <f aca="false">SUM(E15:E23)</f>
        <v>0</v>
      </c>
      <c r="F25" s="824" t="n">
        <f aca="false">SUM(F15:F23)</f>
        <v>2929376</v>
      </c>
      <c r="G25" s="833" t="n">
        <f aca="false">+SUM(G15:G24)</f>
        <v>4355359.5</v>
      </c>
      <c r="H25" s="822"/>
      <c r="I25" s="826" t="n">
        <f aca="false">SUM(I15:I23)</f>
        <v>9012447.40666667</v>
      </c>
      <c r="J25" s="822" t="n">
        <f aca="false">SUM(J15:J23)</f>
        <v>-4657087.90666667</v>
      </c>
      <c r="K25" s="822"/>
      <c r="L25" s="823" t="n">
        <f aca="false">SUM(L15:L23)</f>
        <v>13501248.7873134</v>
      </c>
      <c r="M25" s="827" t="n">
        <f aca="false">SUM(M15:M23)</f>
        <v>-9145889.28731343</v>
      </c>
      <c r="N25" s="678"/>
    </row>
    <row r="26" customFormat="false" ht="13.5" hidden="false" customHeight="false" outlineLevel="0" collapsed="false">
      <c r="A26" s="677"/>
      <c r="B26" s="678"/>
      <c r="C26" s="822"/>
      <c r="D26" s="823"/>
      <c r="E26" s="823"/>
      <c r="F26" s="824"/>
      <c r="G26" s="825"/>
      <c r="H26" s="822"/>
      <c r="I26" s="826"/>
      <c r="J26" s="822"/>
      <c r="K26" s="822"/>
      <c r="L26" s="823"/>
      <c r="M26" s="827"/>
      <c r="N26" s="678"/>
    </row>
    <row r="27" customFormat="false" ht="13.5" hidden="false" customHeight="false" outlineLevel="0" collapsed="false">
      <c r="A27" s="677" t="s">
        <v>125</v>
      </c>
      <c r="B27" s="678"/>
      <c r="C27" s="822" t="n">
        <v>0</v>
      </c>
      <c r="D27" s="823"/>
      <c r="E27" s="823"/>
      <c r="F27" s="824" t="n">
        <f aca="false">C27-D27-E27</f>
        <v>0</v>
      </c>
      <c r="G27" s="825" t="n">
        <v>0</v>
      </c>
      <c r="H27" s="822"/>
      <c r="I27" s="826"/>
      <c r="J27" s="822" t="n">
        <f aca="false">$G27-I27</f>
        <v>0</v>
      </c>
      <c r="K27" s="822"/>
      <c r="L27" s="823"/>
      <c r="M27" s="827" t="n">
        <f aca="false">$G27-L27</f>
        <v>0</v>
      </c>
      <c r="N27" s="678"/>
    </row>
    <row r="28" customFormat="false" ht="13.5" hidden="false" customHeight="false" outlineLevel="0" collapsed="false">
      <c r="A28" s="677" t="s">
        <v>126</v>
      </c>
      <c r="B28" s="678"/>
      <c r="C28" s="828" t="n">
        <v>0</v>
      </c>
      <c r="D28" s="829"/>
      <c r="E28" s="829"/>
      <c r="F28" s="830" t="n">
        <f aca="false">C28-D28-E28</f>
        <v>0</v>
      </c>
      <c r="G28" s="831" t="n">
        <v>0</v>
      </c>
      <c r="H28" s="828"/>
      <c r="I28" s="834"/>
      <c r="J28" s="828" t="n">
        <f aca="false">$G28-I28</f>
        <v>0</v>
      </c>
      <c r="K28" s="828"/>
      <c r="L28" s="829"/>
      <c r="M28" s="832" t="n">
        <f aca="false">$G28-L28</f>
        <v>0</v>
      </c>
      <c r="N28" s="678"/>
    </row>
    <row r="29" customFormat="false" ht="13.5" hidden="false" customHeight="false" outlineLevel="0" collapsed="false">
      <c r="A29" s="677"/>
      <c r="B29" s="678"/>
      <c r="C29" s="822"/>
      <c r="D29" s="823"/>
      <c r="E29" s="823"/>
      <c r="F29" s="824"/>
      <c r="G29" s="825"/>
      <c r="H29" s="822"/>
      <c r="I29" s="826"/>
      <c r="J29" s="822"/>
      <c r="K29" s="822"/>
      <c r="L29" s="823"/>
      <c r="M29" s="827"/>
      <c r="N29" s="678"/>
    </row>
    <row r="30" customFormat="false" ht="13.5" hidden="false" customHeight="false" outlineLevel="0" collapsed="false">
      <c r="A30" s="677" t="s">
        <v>532</v>
      </c>
      <c r="B30" s="678"/>
      <c r="C30" s="828" t="n">
        <f aca="false">SUM(C25:C28)</f>
        <v>3482876</v>
      </c>
      <c r="D30" s="829" t="n">
        <f aca="false">SUM(D25:D28)</f>
        <v>-553500</v>
      </c>
      <c r="E30" s="829" t="n">
        <f aca="false">SUM(E25:E28)</f>
        <v>0</v>
      </c>
      <c r="F30" s="830" t="n">
        <f aca="false">SUM(F25:F28)</f>
        <v>2929376</v>
      </c>
      <c r="G30" s="835" t="n">
        <f aca="false">SUM(G25:G28)</f>
        <v>4355359.5</v>
      </c>
      <c r="H30" s="828"/>
      <c r="I30" s="834" t="n">
        <f aca="false">SUM(I25:I28)</f>
        <v>9012447.40666667</v>
      </c>
      <c r="J30" s="828" t="n">
        <f aca="false">SUM(J25:J28)</f>
        <v>-4657087.90666667</v>
      </c>
      <c r="K30" s="828"/>
      <c r="L30" s="829" t="n">
        <f aca="false">SUM(L25:L28)</f>
        <v>13501248.7873134</v>
      </c>
      <c r="M30" s="832" t="n">
        <f aca="false">SUM(M25:M28)</f>
        <v>-9145889.28731343</v>
      </c>
      <c r="N30" s="678"/>
    </row>
    <row r="31" customFormat="false" ht="14.25" hidden="false" customHeight="false" outlineLevel="0" collapsed="false">
      <c r="A31" s="836"/>
      <c r="B31" s="837"/>
      <c r="C31" s="837"/>
      <c r="D31" s="837"/>
      <c r="E31" s="837"/>
      <c r="F31" s="837"/>
      <c r="G31" s="837"/>
      <c r="H31" s="837"/>
      <c r="I31" s="837"/>
      <c r="J31" s="837"/>
      <c r="K31" s="837"/>
      <c r="L31" s="837"/>
      <c r="M31" s="838"/>
      <c r="N31" s="678"/>
    </row>
    <row r="32" customFormat="false" ht="12.75" hidden="false" customHeight="false" outlineLevel="0" collapsed="false">
      <c r="A32" s="1"/>
      <c r="B32" s="1"/>
      <c r="C32" s="1"/>
      <c r="D32" s="1"/>
      <c r="E32" s="1"/>
      <c r="F32" s="1"/>
      <c r="G32" s="1"/>
      <c r="H32" s="1"/>
      <c r="I32" s="7"/>
      <c r="J32" s="1"/>
      <c r="K32" s="1"/>
      <c r="L32" s="1"/>
      <c r="M32" s="1"/>
    </row>
    <row r="33" customFormat="false" ht="12.75" hidden="false" customHeight="false" outlineLevel="0" collapsed="false">
      <c r="A33" s="1"/>
      <c r="B33" s="1"/>
      <c r="C33" s="1"/>
      <c r="D33" s="1"/>
      <c r="E33" s="1"/>
      <c r="F33" s="1"/>
      <c r="G33" s="1"/>
      <c r="H33" s="1"/>
      <c r="I33" s="1"/>
      <c r="J33" s="1"/>
      <c r="K33" s="1"/>
      <c r="L33" s="1"/>
      <c r="M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row>
    <row r="34" customFormat="false" ht="12.75" hidden="false" customHeight="false" outlineLevel="0" collapsed="false">
      <c r="A34" s="1"/>
      <c r="B34" s="1"/>
      <c r="C34" s="1"/>
      <c r="D34" s="1"/>
      <c r="E34" s="1"/>
      <c r="F34" s="1"/>
      <c r="G34" s="1"/>
      <c r="H34" s="1"/>
      <c r="I34" s="1"/>
      <c r="J34" s="1"/>
      <c r="K34" s="1"/>
      <c r="L34" s="1"/>
      <c r="M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row>
    <row r="35" customFormat="false" ht="12.75" hidden="false" customHeight="false" outlineLevel="0" collapsed="false">
      <c r="A35" s="1"/>
      <c r="B35" s="1"/>
      <c r="C35" s="1"/>
      <c r="D35" s="1"/>
      <c r="E35" s="1"/>
      <c r="F35" s="1"/>
      <c r="G35" s="1"/>
      <c r="H35" s="1"/>
      <c r="I35" s="1"/>
      <c r="J35" s="1"/>
      <c r="K35" s="1"/>
      <c r="L35" s="1"/>
      <c r="M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row>
    <row r="36" customFormat="false" ht="12.75" hidden="false" customHeight="false" outlineLevel="0" collapsed="false">
      <c r="A36" s="1"/>
      <c r="B36" s="1"/>
      <c r="C36" s="1"/>
      <c r="D36" s="1"/>
      <c r="E36" s="1"/>
      <c r="F36" s="1"/>
      <c r="G36" s="1"/>
      <c r="H36" s="1"/>
      <c r="I36" s="1"/>
      <c r="J36" s="1"/>
      <c r="K36" s="1"/>
      <c r="L36" s="1"/>
      <c r="M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row>
    <row r="37" customFormat="false" ht="12.75" hidden="false" customHeight="false" outlineLevel="0" collapsed="false">
      <c r="A37" s="1"/>
      <c r="B37" s="1"/>
      <c r="C37" s="1"/>
      <c r="D37" s="1"/>
      <c r="E37" s="1"/>
      <c r="F37" s="1"/>
      <c r="G37" s="1"/>
      <c r="H37" s="1"/>
      <c r="I37" s="1"/>
      <c r="J37" s="1"/>
      <c r="K37" s="1"/>
      <c r="L37" s="1"/>
      <c r="M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row>
    <row r="38" customFormat="false" ht="12.75" hidden="false" customHeight="false" outlineLevel="0" collapsed="false">
      <c r="A38" s="1"/>
      <c r="B38" s="1"/>
      <c r="C38" s="1"/>
      <c r="D38" s="1"/>
      <c r="E38" s="1"/>
      <c r="F38" s="1"/>
      <c r="G38" s="1"/>
      <c r="H38" s="1"/>
      <c r="I38" s="1"/>
      <c r="J38" s="1"/>
      <c r="K38" s="1"/>
      <c r="L38" s="1"/>
      <c r="M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row>
    <row r="39" customFormat="false" ht="12.75" hidden="false" customHeight="false" outlineLevel="0" collapsed="false">
      <c r="A39" s="1"/>
      <c r="B39" s="1"/>
      <c r="C39" s="1"/>
      <c r="D39" s="1"/>
      <c r="E39" s="1"/>
      <c r="F39" s="1"/>
      <c r="G39" s="1"/>
      <c r="H39" s="1"/>
      <c r="I39" s="1"/>
      <c r="J39" s="1"/>
      <c r="K39" s="1"/>
      <c r="L39" s="1"/>
      <c r="M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row>
    <row r="40" customFormat="false" ht="12.75" hidden="false" customHeight="false" outlineLevel="0" collapsed="false">
      <c r="A40" s="1"/>
      <c r="B40" s="1"/>
      <c r="C40" s="1"/>
      <c r="D40" s="1"/>
      <c r="E40" s="1"/>
      <c r="F40" s="1"/>
      <c r="G40" s="1"/>
      <c r="H40" s="1"/>
      <c r="I40" s="1"/>
      <c r="J40" s="1"/>
      <c r="K40" s="1"/>
      <c r="L40" s="1"/>
      <c r="M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row>
    <row r="41" customFormat="false" ht="12.75" hidden="false" customHeight="false" outlineLevel="0" collapsed="false">
      <c r="A41" s="1"/>
      <c r="B41" s="1"/>
      <c r="C41" s="1"/>
      <c r="D41" s="1"/>
      <c r="E41" s="1"/>
      <c r="F41" s="1"/>
      <c r="G41" s="1"/>
      <c r="H41" s="1"/>
      <c r="I41" s="1"/>
      <c r="J41" s="1"/>
      <c r="K41" s="1"/>
      <c r="L41" s="1"/>
      <c r="M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row>
    <row r="42" customFormat="false" ht="12.75" hidden="false" customHeight="false" outlineLevel="0" collapsed="false">
      <c r="A42" s="1"/>
      <c r="B42" s="1"/>
      <c r="C42" s="1"/>
      <c r="D42" s="1"/>
      <c r="E42" s="1"/>
      <c r="F42" s="1"/>
      <c r="G42" s="1"/>
      <c r="H42" s="1"/>
      <c r="I42" s="1"/>
      <c r="J42" s="1"/>
      <c r="K42" s="1"/>
      <c r="L42" s="1"/>
      <c r="M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row>
    <row r="43" customFormat="false" ht="12.75" hidden="false" customHeight="false" outlineLevel="0" collapsed="false">
      <c r="A43" s="1"/>
      <c r="B43" s="1"/>
      <c r="C43" s="1"/>
      <c r="D43" s="1"/>
      <c r="E43" s="1"/>
      <c r="F43" s="1"/>
      <c r="G43" s="1"/>
      <c r="H43" s="1"/>
      <c r="I43" s="1"/>
      <c r="J43" s="1"/>
      <c r="K43" s="1"/>
      <c r="L43" s="1"/>
      <c r="M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row>
    <row r="44" customFormat="false" ht="12.75" hidden="false" customHeight="false" outlineLevel="0" collapsed="false">
      <c r="A44" s="1"/>
      <c r="B44" s="1"/>
      <c r="C44" s="1"/>
      <c r="D44" s="1"/>
      <c r="E44" s="1"/>
      <c r="F44" s="1"/>
      <c r="G44" s="1"/>
      <c r="H44" s="1"/>
      <c r="I44" s="1"/>
      <c r="J44" s="1"/>
      <c r="K44" s="1"/>
      <c r="L44" s="1"/>
      <c r="M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row>
    <row r="45" customFormat="false" ht="12.75" hidden="false" customHeight="false" outlineLevel="0" collapsed="false">
      <c r="A45" s="1"/>
      <c r="B45" s="1"/>
      <c r="C45" s="1"/>
      <c r="D45" s="1"/>
      <c r="E45" s="1"/>
      <c r="F45" s="1"/>
      <c r="G45" s="1"/>
      <c r="H45" s="1"/>
      <c r="I45" s="1"/>
      <c r="J45" s="1"/>
      <c r="K45" s="1"/>
      <c r="L45" s="1"/>
      <c r="M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row>
    <row r="46" customFormat="false" ht="12.75" hidden="false" customHeight="false" outlineLevel="0" collapsed="false">
      <c r="A46" s="1"/>
      <c r="B46" s="1"/>
      <c r="C46" s="1"/>
      <c r="D46" s="1"/>
      <c r="E46" s="1"/>
      <c r="F46" s="1"/>
      <c r="G46" s="1"/>
      <c r="H46" s="1"/>
      <c r="I46" s="1"/>
      <c r="J46" s="1"/>
      <c r="K46" s="1"/>
      <c r="L46" s="1"/>
      <c r="M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row>
    <row r="47" customFormat="false" ht="12.75" hidden="false" customHeight="false" outlineLevel="0" collapsed="false">
      <c r="A47" s="1"/>
      <c r="B47" s="1"/>
      <c r="C47" s="1"/>
      <c r="D47" s="1"/>
      <c r="E47" s="1"/>
      <c r="F47" s="1"/>
      <c r="G47" s="1"/>
      <c r="H47" s="1"/>
      <c r="I47" s="1"/>
      <c r="J47" s="1"/>
      <c r="K47" s="1"/>
      <c r="L47" s="1"/>
      <c r="M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row>
    <row r="48" customFormat="false" ht="12.75" hidden="false" customHeight="false" outlineLevel="0" collapsed="false">
      <c r="A48" s="1"/>
      <c r="B48" s="1"/>
      <c r="C48" s="1"/>
      <c r="D48" s="1"/>
      <c r="E48" s="1"/>
      <c r="F48" s="1"/>
      <c r="G48" s="1"/>
      <c r="H48" s="1"/>
      <c r="I48" s="1"/>
      <c r="J48" s="1"/>
      <c r="K48" s="1"/>
      <c r="L48" s="1"/>
      <c r="M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row>
    <row r="49" customFormat="false" ht="12.75" hidden="false" customHeight="false" outlineLevel="0" collapsed="false">
      <c r="A49" s="1"/>
      <c r="B49" s="1"/>
      <c r="C49" s="1"/>
      <c r="D49" s="1"/>
      <c r="E49" s="1"/>
      <c r="F49" s="1"/>
      <c r="G49" s="1"/>
      <c r="H49" s="1"/>
      <c r="I49" s="1"/>
      <c r="J49" s="1"/>
      <c r="K49" s="1"/>
      <c r="L49" s="1"/>
      <c r="M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row>
    <row r="50" customFormat="false" ht="12.75" hidden="false" customHeight="false" outlineLevel="0" collapsed="false">
      <c r="A50" s="1"/>
      <c r="B50" s="1"/>
      <c r="C50" s="1"/>
      <c r="D50" s="1"/>
      <c r="E50" s="1"/>
      <c r="F50" s="1"/>
      <c r="G50" s="1"/>
      <c r="H50" s="1"/>
      <c r="I50" s="1"/>
      <c r="J50" s="1"/>
      <c r="K50" s="1"/>
      <c r="L50" s="1"/>
      <c r="M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row>
    <row r="51" customFormat="false" ht="12.75" hidden="false" customHeight="false" outlineLevel="0" collapsed="false">
      <c r="A51" s="1"/>
      <c r="B51" s="1"/>
      <c r="C51" s="1"/>
      <c r="D51" s="1"/>
      <c r="E51" s="1"/>
      <c r="F51" s="1"/>
      <c r="G51" s="1"/>
      <c r="H51" s="1"/>
      <c r="I51" s="1"/>
      <c r="J51" s="1"/>
      <c r="K51" s="1"/>
      <c r="L51" s="1"/>
      <c r="M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row>
    <row r="52" customFormat="false" ht="12.75" hidden="false" customHeight="false" outlineLevel="0" collapsed="false">
      <c r="A52" s="1"/>
      <c r="B52" s="1"/>
      <c r="C52" s="1"/>
      <c r="D52" s="1"/>
      <c r="E52" s="1"/>
      <c r="F52" s="1"/>
      <c r="G52" s="1"/>
      <c r="H52" s="1"/>
      <c r="I52" s="1"/>
      <c r="J52" s="1"/>
      <c r="K52" s="1"/>
      <c r="L52" s="1"/>
      <c r="M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row>
    <row r="53" customFormat="false" ht="12.75" hidden="false" customHeight="false" outlineLevel="0" collapsed="false">
      <c r="A53" s="1"/>
      <c r="B53" s="1"/>
      <c r="C53" s="1"/>
      <c r="D53" s="1"/>
      <c r="E53" s="1"/>
      <c r="F53" s="1"/>
      <c r="G53" s="1"/>
      <c r="H53" s="1"/>
      <c r="I53" s="1"/>
      <c r="J53" s="1"/>
      <c r="K53" s="1"/>
      <c r="L53" s="1"/>
      <c r="M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row>
    <row r="54" customFormat="false" ht="12.75" hidden="false" customHeight="false" outlineLevel="0" collapsed="false">
      <c r="A54" s="1"/>
      <c r="B54" s="1"/>
      <c r="C54" s="1"/>
      <c r="D54" s="1"/>
      <c r="E54" s="1"/>
      <c r="F54" s="1"/>
      <c r="G54" s="1"/>
      <c r="H54" s="1"/>
      <c r="I54" s="1"/>
      <c r="J54" s="1"/>
      <c r="K54" s="1"/>
      <c r="L54" s="1"/>
      <c r="M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row>
    <row r="55" customFormat="false" ht="12.75" hidden="false" customHeight="false" outlineLevel="0" collapsed="false">
      <c r="A55" s="1"/>
      <c r="B55" s="1"/>
      <c r="C55" s="1"/>
      <c r="D55" s="1"/>
      <c r="E55" s="1"/>
      <c r="F55" s="1"/>
      <c r="G55" s="1"/>
      <c r="H55" s="1"/>
      <c r="I55" s="1"/>
      <c r="J55" s="1"/>
      <c r="K55" s="1"/>
      <c r="L55" s="1"/>
      <c r="M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row>
    <row r="56" customFormat="false" ht="12.75" hidden="false" customHeight="false" outlineLevel="0" collapsed="false">
      <c r="A56" s="1"/>
      <c r="B56" s="1"/>
      <c r="C56" s="1"/>
      <c r="D56" s="1"/>
      <c r="E56" s="1"/>
      <c r="F56" s="1"/>
      <c r="G56" s="1"/>
      <c r="H56" s="1"/>
      <c r="I56" s="1"/>
      <c r="J56" s="1"/>
      <c r="K56" s="1"/>
      <c r="L56" s="1"/>
      <c r="M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row>
    <row r="57" customFormat="false" ht="12.75" hidden="false" customHeight="false" outlineLevel="0" collapsed="false">
      <c r="A57" s="1"/>
      <c r="B57" s="1"/>
      <c r="C57" s="1"/>
      <c r="D57" s="1"/>
      <c r="E57" s="1"/>
      <c r="F57" s="1"/>
      <c r="G57" s="1"/>
      <c r="H57" s="1"/>
      <c r="I57" s="1"/>
      <c r="J57" s="1"/>
      <c r="K57" s="1"/>
      <c r="L57" s="1"/>
      <c r="M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row>
    <row r="58" customFormat="false" ht="12.75" hidden="false" customHeight="false" outlineLevel="0" collapsed="false">
      <c r="A58" s="1"/>
      <c r="B58" s="1"/>
      <c r="C58" s="1"/>
      <c r="D58" s="1"/>
      <c r="E58" s="1"/>
      <c r="F58" s="1"/>
      <c r="G58" s="1"/>
      <c r="H58" s="1"/>
      <c r="I58" s="1"/>
      <c r="J58" s="1"/>
      <c r="K58" s="1"/>
      <c r="L58" s="1"/>
      <c r="M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row>
    <row r="59" customFormat="false" ht="12.75" hidden="false" customHeight="false" outlineLevel="0" collapsed="false">
      <c r="A59" s="1"/>
      <c r="B59" s="1"/>
      <c r="C59" s="1"/>
      <c r="D59" s="1"/>
      <c r="E59" s="1"/>
      <c r="F59" s="1"/>
      <c r="G59" s="1"/>
      <c r="H59" s="1"/>
      <c r="I59" s="1"/>
      <c r="J59" s="1"/>
      <c r="K59" s="1"/>
      <c r="L59" s="1"/>
      <c r="M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row>
    <row r="60" customFormat="false" ht="12.75" hidden="false" customHeight="false" outlineLevel="0" collapsed="false">
      <c r="A60" s="1"/>
      <c r="B60" s="1"/>
      <c r="C60" s="1"/>
      <c r="D60" s="1"/>
      <c r="E60" s="1"/>
      <c r="F60" s="1"/>
      <c r="G60" s="1"/>
      <c r="H60" s="1"/>
      <c r="I60" s="1"/>
      <c r="J60" s="1"/>
      <c r="K60" s="1"/>
      <c r="L60" s="1"/>
      <c r="M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row>
    <row r="61" customFormat="false" ht="12.75" hidden="false" customHeight="false" outlineLevel="0" collapsed="false">
      <c r="A61" s="1"/>
      <c r="B61" s="1"/>
      <c r="C61" s="1"/>
      <c r="D61" s="1"/>
      <c r="E61" s="1"/>
      <c r="F61" s="1"/>
      <c r="G61" s="1"/>
      <c r="H61" s="1"/>
      <c r="I61" s="1"/>
      <c r="J61" s="1"/>
      <c r="K61" s="1"/>
      <c r="L61" s="1"/>
      <c r="M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row>
    <row r="62" customFormat="false" ht="12.75" hidden="false" customHeight="false" outlineLevel="0" collapsed="false">
      <c r="A62" s="1"/>
      <c r="B62" s="1"/>
      <c r="C62" s="1"/>
      <c r="D62" s="1"/>
      <c r="E62" s="1"/>
      <c r="F62" s="1"/>
      <c r="G62" s="1"/>
      <c r="H62" s="1"/>
      <c r="I62" s="1"/>
      <c r="J62" s="1"/>
      <c r="K62" s="1"/>
      <c r="L62" s="1"/>
      <c r="M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row>
    <row r="63" customFormat="false" ht="12.75" hidden="false" customHeight="false" outlineLevel="0" collapsed="false">
      <c r="A63" s="1"/>
      <c r="B63" s="1"/>
      <c r="C63" s="1"/>
      <c r="D63" s="1"/>
      <c r="E63" s="1"/>
      <c r="F63" s="1"/>
      <c r="G63" s="1"/>
      <c r="H63" s="1"/>
      <c r="I63" s="1"/>
      <c r="J63" s="1"/>
      <c r="K63" s="1"/>
      <c r="L63" s="1"/>
      <c r="M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row>
    <row r="64" customFormat="false" ht="12.75" hidden="false" customHeight="false" outlineLevel="0" collapsed="false">
      <c r="A64" s="1"/>
      <c r="B64" s="1"/>
      <c r="C64" s="1"/>
      <c r="D64" s="1"/>
      <c r="E64" s="1"/>
      <c r="F64" s="1"/>
      <c r="G64" s="1"/>
      <c r="H64" s="1"/>
      <c r="I64" s="1"/>
      <c r="J64" s="1"/>
      <c r="K64" s="1"/>
      <c r="L64" s="1"/>
      <c r="M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row>
    <row r="65" customFormat="false" ht="12.75" hidden="false" customHeight="false" outlineLevel="0" collapsed="false">
      <c r="A65" s="1"/>
      <c r="B65" s="1"/>
      <c r="C65" s="1"/>
      <c r="D65" s="1"/>
      <c r="E65" s="1"/>
      <c r="F65" s="1"/>
      <c r="G65" s="1"/>
      <c r="H65" s="1"/>
      <c r="I65" s="1"/>
      <c r="J65" s="1"/>
      <c r="K65" s="1"/>
      <c r="L65" s="1"/>
      <c r="M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row>
    <row r="66" customFormat="false" ht="12.75" hidden="false" customHeight="false" outlineLevel="0" collapsed="false">
      <c r="A66" s="1"/>
      <c r="B66" s="1"/>
      <c r="C66" s="1"/>
      <c r="D66" s="1"/>
      <c r="E66" s="1"/>
      <c r="F66" s="1"/>
      <c r="G66" s="1"/>
      <c r="H66" s="1"/>
      <c r="I66" s="1"/>
      <c r="J66" s="1"/>
      <c r="K66" s="1"/>
      <c r="L66" s="1"/>
      <c r="M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row>
    <row r="67" customFormat="false" ht="12.75" hidden="false" customHeight="false" outlineLevel="0" collapsed="false">
      <c r="A67" s="1"/>
      <c r="B67" s="1"/>
      <c r="C67" s="1"/>
      <c r="D67" s="1"/>
      <c r="E67" s="1"/>
      <c r="F67" s="1"/>
      <c r="G67" s="1"/>
      <c r="H67" s="1"/>
      <c r="I67" s="1"/>
      <c r="J67" s="1"/>
      <c r="K67" s="1"/>
      <c r="L67" s="1"/>
      <c r="M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row>
    <row r="68" customFormat="false" ht="12.75" hidden="false" customHeight="false" outlineLevel="0" collapsed="false">
      <c r="A68" s="1"/>
      <c r="B68" s="1"/>
      <c r="C68" s="1"/>
      <c r="D68" s="1"/>
      <c r="E68" s="1"/>
      <c r="F68" s="1"/>
      <c r="G68" s="1"/>
      <c r="H68" s="1"/>
      <c r="I68" s="1"/>
      <c r="J68" s="1"/>
      <c r="K68" s="1"/>
      <c r="L68" s="1"/>
      <c r="M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row>
    <row r="69" customFormat="false" ht="12.75" hidden="false" customHeight="false" outlineLevel="0" collapsed="false">
      <c r="A69" s="1"/>
      <c r="B69" s="1"/>
      <c r="C69" s="1"/>
      <c r="D69" s="1"/>
      <c r="E69" s="1"/>
      <c r="F69" s="1"/>
      <c r="G69" s="1"/>
      <c r="H69" s="1"/>
      <c r="I69" s="1"/>
      <c r="J69" s="1"/>
      <c r="K69" s="1"/>
      <c r="L69" s="1"/>
      <c r="M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row>
    <row r="70" customFormat="false" ht="12.75" hidden="false" customHeight="false" outlineLevel="0" collapsed="false">
      <c r="A70" s="1"/>
      <c r="B70" s="1"/>
      <c r="C70" s="1"/>
      <c r="D70" s="1"/>
      <c r="E70" s="1"/>
      <c r="F70" s="1"/>
      <c r="G70" s="1"/>
      <c r="H70" s="1"/>
      <c r="I70" s="1"/>
      <c r="J70" s="1"/>
      <c r="K70" s="1"/>
      <c r="L70" s="1"/>
      <c r="M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row>
    <row r="71" customFormat="false" ht="12.75" hidden="false" customHeight="false" outlineLevel="0" collapsed="false">
      <c r="A71" s="1"/>
      <c r="B71" s="1"/>
      <c r="C71" s="1"/>
      <c r="D71" s="1"/>
      <c r="E71" s="1"/>
      <c r="F71" s="1"/>
      <c r="G71" s="1"/>
      <c r="H71" s="1"/>
      <c r="I71" s="1"/>
      <c r="J71" s="1"/>
      <c r="K71" s="1"/>
      <c r="L71" s="1"/>
      <c r="M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row>
    <row r="72" customFormat="false" ht="12.75" hidden="false" customHeight="false" outlineLevel="0" collapsed="false">
      <c r="A72" s="1"/>
      <c r="B72" s="1"/>
      <c r="C72" s="1"/>
      <c r="D72" s="1"/>
      <c r="E72" s="1"/>
      <c r="F72" s="1"/>
      <c r="G72" s="1"/>
      <c r="H72" s="1"/>
      <c r="I72" s="1"/>
      <c r="J72" s="1"/>
      <c r="K72" s="1"/>
      <c r="L72" s="1"/>
      <c r="M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row>
    <row r="73" customFormat="false" ht="12.75" hidden="false" customHeight="false" outlineLevel="0" collapsed="false">
      <c r="A73" s="1"/>
      <c r="B73" s="1"/>
      <c r="C73" s="1"/>
      <c r="D73" s="1"/>
      <c r="E73" s="1"/>
      <c r="F73" s="1"/>
      <c r="G73" s="1"/>
      <c r="H73" s="1"/>
      <c r="I73" s="1"/>
      <c r="J73" s="1"/>
      <c r="K73" s="1"/>
      <c r="L73" s="1"/>
      <c r="M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row>
    <row r="74" customFormat="false" ht="12.75" hidden="false" customHeight="false" outlineLevel="0" collapsed="false">
      <c r="A74" s="1"/>
      <c r="B74" s="1"/>
      <c r="C74" s="1"/>
      <c r="D74" s="1"/>
      <c r="E74" s="1"/>
      <c r="F74" s="1"/>
      <c r="G74" s="1"/>
      <c r="H74" s="1"/>
      <c r="I74" s="1"/>
      <c r="J74" s="1"/>
      <c r="K74" s="1"/>
      <c r="L74" s="1"/>
      <c r="M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row>
    <row r="75" customFormat="false" ht="12.75" hidden="false" customHeight="false" outlineLevel="0" collapsed="false">
      <c r="A75" s="1"/>
      <c r="B75" s="1"/>
      <c r="C75" s="1"/>
      <c r="D75" s="1"/>
      <c r="E75" s="1"/>
      <c r="F75" s="1"/>
      <c r="G75" s="1"/>
      <c r="H75" s="1"/>
      <c r="I75" s="1"/>
      <c r="J75" s="1"/>
      <c r="K75" s="1"/>
      <c r="L75" s="1"/>
      <c r="M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row>
    <row r="76" customFormat="false" ht="12.75" hidden="false" customHeight="false" outlineLevel="0" collapsed="false">
      <c r="A76" s="1"/>
      <c r="B76" s="1"/>
      <c r="C76" s="1"/>
      <c r="D76" s="1"/>
      <c r="E76" s="1"/>
      <c r="F76" s="1"/>
      <c r="G76" s="1"/>
      <c r="H76" s="1"/>
      <c r="I76" s="1"/>
      <c r="J76" s="1"/>
      <c r="K76" s="1"/>
      <c r="L76" s="1"/>
      <c r="M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row>
    <row r="77" customFormat="false" ht="12.75" hidden="false" customHeight="false" outlineLevel="0" collapsed="false">
      <c r="A77" s="1"/>
      <c r="B77" s="1"/>
      <c r="C77" s="1"/>
      <c r="D77" s="1"/>
      <c r="E77" s="1"/>
      <c r="F77" s="1"/>
      <c r="G77" s="1"/>
      <c r="H77" s="1"/>
      <c r="I77" s="1"/>
      <c r="J77" s="1"/>
      <c r="K77" s="1"/>
      <c r="L77" s="1"/>
      <c r="M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row>
    <row r="78" customFormat="false" ht="12.75" hidden="false" customHeight="false" outlineLevel="0" collapsed="false">
      <c r="A78" s="1"/>
      <c r="B78" s="1"/>
      <c r="C78" s="1"/>
      <c r="D78" s="1"/>
      <c r="E78" s="1"/>
      <c r="F78" s="1"/>
      <c r="G78" s="1"/>
      <c r="H78" s="1"/>
      <c r="I78" s="1"/>
      <c r="J78" s="1"/>
      <c r="K78" s="1"/>
      <c r="L78" s="1"/>
      <c r="M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row>
    <row r="79" customFormat="false" ht="12.75" hidden="false" customHeight="false" outlineLevel="0" collapsed="false">
      <c r="A79" s="1"/>
      <c r="B79" s="1"/>
      <c r="C79" s="1"/>
      <c r="D79" s="1"/>
      <c r="E79" s="1"/>
      <c r="F79" s="1"/>
      <c r="G79" s="1"/>
      <c r="H79" s="1"/>
      <c r="I79" s="1"/>
      <c r="J79" s="1"/>
      <c r="K79" s="1"/>
      <c r="L79" s="1"/>
      <c r="M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row>
    <row r="80" customFormat="false" ht="12.75" hidden="false" customHeight="false" outlineLevel="0" collapsed="false">
      <c r="A80" s="1"/>
      <c r="B80" s="1"/>
      <c r="C80" s="1"/>
      <c r="D80" s="1"/>
      <c r="E80" s="1"/>
      <c r="F80" s="1"/>
      <c r="G80" s="1"/>
      <c r="H80" s="1"/>
      <c r="I80" s="1"/>
      <c r="J80" s="1"/>
      <c r="K80" s="1"/>
      <c r="L80" s="1"/>
      <c r="M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row>
    <row r="81" customFormat="false" ht="12.75" hidden="false" customHeight="false" outlineLevel="0" collapsed="false">
      <c r="A81" s="1"/>
      <c r="B81" s="1"/>
      <c r="C81" s="1"/>
      <c r="D81" s="1"/>
      <c r="E81" s="1"/>
      <c r="F81" s="1"/>
      <c r="G81" s="1"/>
      <c r="H81" s="1"/>
      <c r="I81" s="1"/>
      <c r="J81" s="1"/>
      <c r="K81" s="1"/>
      <c r="L81" s="1"/>
      <c r="M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row>
    <row r="82" customFormat="false" ht="12.75" hidden="false" customHeight="false" outlineLevel="0" collapsed="false">
      <c r="A82" s="1"/>
      <c r="B82" s="1"/>
      <c r="C82" s="1"/>
      <c r="D82" s="1"/>
      <c r="E82" s="1"/>
      <c r="F82" s="1"/>
      <c r="G82" s="1"/>
      <c r="H82" s="1"/>
      <c r="I82" s="1"/>
      <c r="J82" s="1"/>
      <c r="K82" s="1"/>
      <c r="L82" s="1"/>
      <c r="M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row>
    <row r="83" customFormat="false" ht="12.75" hidden="false" customHeight="false" outlineLevel="0" collapsed="false">
      <c r="A83" s="1"/>
      <c r="B83" s="1"/>
      <c r="C83" s="1"/>
      <c r="D83" s="1"/>
      <c r="E83" s="1"/>
      <c r="F83" s="1"/>
      <c r="G83" s="1"/>
      <c r="H83" s="1"/>
      <c r="I83" s="1"/>
      <c r="J83" s="1"/>
      <c r="K83" s="1"/>
      <c r="L83" s="1"/>
      <c r="M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row>
    <row r="84" customFormat="false" ht="12.75" hidden="false" customHeight="false" outlineLevel="0" collapsed="false">
      <c r="A84" s="1"/>
      <c r="B84" s="1"/>
      <c r="C84" s="1"/>
      <c r="D84" s="1"/>
      <c r="E84" s="1"/>
      <c r="F84" s="1"/>
      <c r="G84" s="1"/>
      <c r="H84" s="1"/>
      <c r="I84" s="1"/>
      <c r="J84" s="1"/>
      <c r="K84" s="1"/>
      <c r="L84" s="1"/>
      <c r="M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row>
    <row r="85" customFormat="false" ht="12.75" hidden="false" customHeight="false" outlineLevel="0" collapsed="false">
      <c r="A85" s="1"/>
      <c r="B85" s="1"/>
      <c r="C85" s="1"/>
      <c r="D85" s="1"/>
      <c r="E85" s="1"/>
      <c r="F85" s="1"/>
      <c r="G85" s="1"/>
      <c r="H85" s="1"/>
      <c r="I85" s="1"/>
      <c r="J85" s="1"/>
      <c r="K85" s="1"/>
      <c r="L85" s="1"/>
      <c r="M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row>
    <row r="86" customFormat="false" ht="12.75" hidden="false" customHeight="false" outlineLevel="0" collapsed="false">
      <c r="A86" s="1"/>
      <c r="B86" s="1"/>
      <c r="C86" s="1"/>
      <c r="D86" s="1"/>
      <c r="E86" s="1"/>
      <c r="F86" s="1"/>
      <c r="G86" s="1"/>
      <c r="H86" s="1"/>
      <c r="I86" s="1"/>
      <c r="J86" s="1"/>
      <c r="K86" s="1"/>
      <c r="L86" s="1"/>
      <c r="M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row>
    <row r="87" customFormat="false" ht="12.75" hidden="false" customHeight="false" outlineLevel="0" collapsed="false">
      <c r="A87" s="1"/>
      <c r="B87" s="1"/>
      <c r="C87" s="1"/>
      <c r="D87" s="1"/>
      <c r="E87" s="1"/>
      <c r="F87" s="1"/>
      <c r="G87" s="1"/>
      <c r="H87" s="1"/>
      <c r="I87" s="1"/>
      <c r="J87" s="1"/>
      <c r="K87" s="1"/>
      <c r="L87" s="1"/>
      <c r="M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row>
    <row r="88" customFormat="false" ht="12.75" hidden="false" customHeight="false" outlineLevel="0" collapsed="false">
      <c r="A88" s="1"/>
      <c r="B88" s="1"/>
      <c r="C88" s="1"/>
      <c r="D88" s="1"/>
      <c r="E88" s="1"/>
      <c r="F88" s="1"/>
      <c r="G88" s="1"/>
      <c r="H88" s="1"/>
      <c r="I88" s="1"/>
      <c r="J88" s="1"/>
      <c r="K88" s="1"/>
      <c r="L88" s="1"/>
      <c r="M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row>
    <row r="89" customFormat="false" ht="12.75" hidden="false" customHeight="false" outlineLevel="0" collapsed="false">
      <c r="A89" s="1"/>
      <c r="B89" s="1"/>
      <c r="C89" s="1"/>
      <c r="D89" s="1"/>
      <c r="E89" s="1"/>
      <c r="F89" s="1"/>
      <c r="G89" s="1"/>
      <c r="H89" s="1"/>
      <c r="I89" s="1"/>
      <c r="J89" s="1"/>
      <c r="K89" s="1"/>
      <c r="L89" s="1"/>
      <c r="M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row>
    <row r="90" customFormat="false" ht="12.75" hidden="false" customHeight="false" outlineLevel="0" collapsed="false">
      <c r="A90" s="1"/>
      <c r="B90" s="1"/>
      <c r="C90" s="1"/>
      <c r="D90" s="1"/>
      <c r="E90" s="1"/>
      <c r="F90" s="1"/>
      <c r="G90" s="1"/>
      <c r="H90" s="1"/>
      <c r="I90" s="1"/>
      <c r="J90" s="1"/>
      <c r="K90" s="1"/>
      <c r="L90" s="1"/>
      <c r="M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row>
    <row r="91" customFormat="false" ht="12.75" hidden="false" customHeight="false" outlineLevel="0" collapsed="false">
      <c r="A91" s="1"/>
      <c r="B91" s="1"/>
      <c r="C91" s="1"/>
      <c r="D91" s="1"/>
      <c r="E91" s="1"/>
      <c r="F91" s="1"/>
      <c r="G91" s="1"/>
      <c r="H91" s="1"/>
      <c r="I91" s="1"/>
      <c r="J91" s="1"/>
      <c r="K91" s="1"/>
      <c r="L91" s="1"/>
      <c r="M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row>
    <row r="92" customFormat="false" ht="12.75" hidden="false" customHeight="false" outlineLevel="0" collapsed="false">
      <c r="A92" s="1"/>
      <c r="B92" s="1"/>
      <c r="C92" s="1"/>
      <c r="D92" s="1"/>
      <c r="E92" s="1"/>
      <c r="F92" s="1"/>
      <c r="G92" s="1"/>
      <c r="H92" s="1"/>
      <c r="I92" s="1"/>
      <c r="J92" s="1"/>
      <c r="K92" s="1"/>
      <c r="L92" s="1"/>
      <c r="M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row>
    <row r="93" customFormat="false" ht="12.75" hidden="false" customHeight="false" outlineLevel="0" collapsed="false">
      <c r="A93" s="1"/>
      <c r="B93" s="1"/>
      <c r="C93" s="1"/>
      <c r="D93" s="1"/>
      <c r="E93" s="1"/>
      <c r="F93" s="1"/>
      <c r="G93" s="1"/>
      <c r="H93" s="1"/>
      <c r="I93" s="1"/>
      <c r="J93" s="1"/>
      <c r="K93" s="1"/>
      <c r="L93" s="1"/>
      <c r="M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row>
    <row r="94" customFormat="false" ht="12.75" hidden="false" customHeight="false" outlineLevel="0" collapsed="false">
      <c r="A94" s="1"/>
      <c r="B94" s="1"/>
      <c r="C94" s="1"/>
      <c r="D94" s="1"/>
      <c r="E94" s="1"/>
      <c r="F94" s="1"/>
      <c r="G94" s="1"/>
      <c r="H94" s="1"/>
      <c r="I94" s="1"/>
      <c r="J94" s="1"/>
      <c r="K94" s="1"/>
      <c r="L94" s="1"/>
      <c r="M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row>
    <row r="95" customFormat="false" ht="12.75" hidden="false" customHeight="false" outlineLevel="0" collapsed="false">
      <c r="A95" s="1"/>
      <c r="B95" s="1"/>
      <c r="C95" s="1"/>
      <c r="D95" s="1"/>
      <c r="E95" s="1"/>
      <c r="F95" s="1"/>
      <c r="G95" s="1"/>
      <c r="H95" s="1"/>
      <c r="I95" s="1"/>
      <c r="J95" s="1"/>
      <c r="K95" s="1"/>
      <c r="L95" s="1"/>
      <c r="M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row>
    <row r="96" customFormat="false" ht="12.75" hidden="false" customHeight="false" outlineLevel="0" collapsed="false">
      <c r="A96" s="1"/>
      <c r="B96" s="1"/>
      <c r="C96" s="1"/>
      <c r="D96" s="1"/>
      <c r="E96" s="1"/>
      <c r="F96" s="1"/>
      <c r="G96" s="1"/>
      <c r="H96" s="1"/>
      <c r="I96" s="1"/>
      <c r="J96" s="1"/>
      <c r="K96" s="1"/>
      <c r="L96" s="1"/>
      <c r="M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row>
    <row r="97" customFormat="false" ht="12.75" hidden="false" customHeight="false" outlineLevel="0" collapsed="false">
      <c r="A97" s="1"/>
      <c r="B97" s="1"/>
      <c r="C97" s="1"/>
      <c r="D97" s="1"/>
      <c r="E97" s="1"/>
      <c r="F97" s="1"/>
      <c r="G97" s="1"/>
      <c r="H97" s="1"/>
      <c r="I97" s="1"/>
      <c r="J97" s="1"/>
      <c r="K97" s="1"/>
      <c r="L97" s="1"/>
      <c r="M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row>
    <row r="98" customFormat="false" ht="12.75" hidden="false" customHeight="false" outlineLevel="0" collapsed="false">
      <c r="A98" s="1"/>
      <c r="B98" s="1"/>
      <c r="C98" s="1"/>
      <c r="D98" s="1"/>
      <c r="E98" s="1"/>
      <c r="F98" s="1"/>
      <c r="G98" s="1"/>
      <c r="H98" s="1"/>
      <c r="I98" s="1"/>
      <c r="J98" s="1"/>
      <c r="K98" s="1"/>
      <c r="L98" s="1"/>
      <c r="M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row>
    <row r="99" customFormat="false" ht="12.75" hidden="false" customHeight="false" outlineLevel="0" collapsed="false">
      <c r="A99" s="1"/>
      <c r="B99" s="1"/>
      <c r="C99" s="1"/>
      <c r="D99" s="1"/>
      <c r="E99" s="1"/>
      <c r="F99" s="1"/>
      <c r="G99" s="1"/>
      <c r="H99" s="1"/>
      <c r="I99" s="1"/>
      <c r="J99" s="1"/>
      <c r="K99" s="1"/>
      <c r="L99" s="1"/>
      <c r="M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row>
    <row r="100" customFormat="false" ht="12.75" hidden="false" customHeight="false" outlineLevel="0" collapsed="false">
      <c r="A100" s="1"/>
      <c r="B100" s="1"/>
      <c r="C100" s="1"/>
      <c r="D100" s="1"/>
      <c r="E100" s="1"/>
      <c r="F100" s="1"/>
      <c r="G100" s="1"/>
      <c r="H100" s="1"/>
      <c r="I100" s="1"/>
      <c r="J100" s="1"/>
      <c r="K100" s="1"/>
      <c r="L100" s="1"/>
      <c r="M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row>
    <row r="101" customFormat="false" ht="12.75" hidden="false" customHeight="false" outlineLevel="0" collapsed="false">
      <c r="A101" s="1"/>
      <c r="B101" s="1"/>
      <c r="C101" s="1"/>
      <c r="D101" s="1"/>
      <c r="E101" s="1"/>
      <c r="F101" s="1"/>
      <c r="G101" s="1"/>
      <c r="H101" s="1"/>
      <c r="I101" s="1"/>
      <c r="J101" s="1"/>
      <c r="K101" s="1"/>
      <c r="L101" s="1"/>
      <c r="M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row>
    <row r="102" customFormat="false" ht="12.75" hidden="false" customHeight="false" outlineLevel="0" collapsed="false">
      <c r="A102" s="1"/>
      <c r="B102" s="1"/>
      <c r="C102" s="1"/>
      <c r="D102" s="1"/>
      <c r="E102" s="1"/>
      <c r="F102" s="1"/>
      <c r="G102" s="1"/>
      <c r="H102" s="1"/>
      <c r="I102" s="1"/>
      <c r="J102" s="1"/>
      <c r="K102" s="1"/>
      <c r="L102" s="1"/>
      <c r="M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row>
    <row r="103" customFormat="false" ht="12.75" hidden="false" customHeight="false" outlineLevel="0" collapsed="false">
      <c r="A103" s="1"/>
      <c r="B103" s="1"/>
      <c r="C103" s="1"/>
      <c r="D103" s="1"/>
      <c r="E103" s="1"/>
      <c r="F103" s="1"/>
      <c r="G103" s="1"/>
      <c r="H103" s="1"/>
      <c r="I103" s="1"/>
      <c r="J103" s="1"/>
      <c r="K103" s="1"/>
      <c r="L103" s="1"/>
      <c r="M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row>
    <row r="104" customFormat="false" ht="12.75" hidden="false" customHeight="false" outlineLevel="0" collapsed="false">
      <c r="A104" s="1"/>
      <c r="B104" s="1"/>
      <c r="C104" s="1"/>
      <c r="D104" s="1"/>
      <c r="E104" s="1"/>
      <c r="F104" s="1"/>
      <c r="G104" s="1"/>
      <c r="H104" s="1"/>
      <c r="I104" s="1"/>
      <c r="J104" s="1"/>
      <c r="K104" s="1"/>
      <c r="L104" s="1"/>
      <c r="M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row>
    <row r="105" customFormat="false" ht="12.75" hidden="false" customHeight="false" outlineLevel="0" collapsed="false">
      <c r="A105" s="1"/>
      <c r="B105" s="1"/>
      <c r="C105" s="1"/>
      <c r="D105" s="1"/>
      <c r="E105" s="1"/>
      <c r="F105" s="1"/>
      <c r="G105" s="1"/>
      <c r="H105" s="1"/>
      <c r="I105" s="1"/>
      <c r="J105" s="1"/>
      <c r="K105" s="1"/>
      <c r="L105" s="1"/>
      <c r="M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row>
    <row r="106" customFormat="false" ht="12.75" hidden="false" customHeight="false" outlineLevel="0" collapsed="false">
      <c r="A106" s="1"/>
      <c r="B106" s="1"/>
      <c r="C106" s="1"/>
      <c r="D106" s="1"/>
      <c r="E106" s="1"/>
      <c r="F106" s="1"/>
      <c r="G106" s="1"/>
      <c r="H106" s="1"/>
      <c r="I106" s="1"/>
      <c r="J106" s="1"/>
      <c r="K106" s="1"/>
      <c r="L106" s="1"/>
      <c r="M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row>
    <row r="107" customFormat="false" ht="12.75" hidden="false" customHeight="false" outlineLevel="0" collapsed="false">
      <c r="A107" s="1"/>
      <c r="B107" s="1"/>
      <c r="C107" s="1"/>
      <c r="D107" s="1"/>
      <c r="E107" s="1"/>
      <c r="F107" s="1"/>
      <c r="G107" s="1"/>
      <c r="H107" s="1"/>
      <c r="I107" s="1"/>
      <c r="J107" s="1"/>
      <c r="K107" s="1"/>
      <c r="L107" s="1"/>
      <c r="M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row>
    <row r="108" customFormat="false" ht="12.75" hidden="false" customHeight="false" outlineLevel="0" collapsed="false">
      <c r="A108" s="1"/>
      <c r="B108" s="1"/>
      <c r="C108" s="1"/>
      <c r="D108" s="1"/>
      <c r="E108" s="1"/>
      <c r="F108" s="1"/>
      <c r="G108" s="1"/>
      <c r="H108" s="1"/>
      <c r="I108" s="1"/>
      <c r="J108" s="1"/>
      <c r="K108" s="1"/>
      <c r="L108" s="1"/>
      <c r="M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row>
    <row r="109" customFormat="false" ht="12.75" hidden="false" customHeight="false" outlineLevel="0" collapsed="false">
      <c r="A109" s="1"/>
      <c r="B109" s="1"/>
      <c r="C109" s="1"/>
      <c r="D109" s="1"/>
      <c r="E109" s="1"/>
      <c r="F109" s="1"/>
      <c r="G109" s="1"/>
      <c r="H109" s="1"/>
      <c r="I109" s="1"/>
      <c r="J109" s="1"/>
      <c r="K109" s="1"/>
      <c r="L109" s="1"/>
      <c r="M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row>
    <row r="110" customFormat="false" ht="12.75" hidden="false" customHeight="false" outlineLevel="0" collapsed="false">
      <c r="A110" s="1"/>
      <c r="B110" s="1"/>
      <c r="C110" s="1"/>
      <c r="D110" s="1"/>
      <c r="E110" s="1"/>
      <c r="F110" s="1"/>
      <c r="G110" s="1"/>
      <c r="H110" s="1"/>
      <c r="I110" s="1"/>
      <c r="J110" s="1"/>
      <c r="K110" s="1"/>
      <c r="L110" s="1"/>
      <c r="M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row>
    <row r="111" customFormat="false" ht="12.75" hidden="false" customHeight="false" outlineLevel="0" collapsed="false">
      <c r="A111" s="1"/>
      <c r="B111" s="1"/>
      <c r="C111" s="1"/>
      <c r="D111" s="1"/>
      <c r="E111" s="1"/>
      <c r="F111" s="1"/>
      <c r="G111" s="1"/>
      <c r="H111" s="1"/>
      <c r="I111" s="1"/>
      <c r="J111" s="1"/>
      <c r="K111" s="1"/>
      <c r="L111" s="1"/>
      <c r="M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row>
    <row r="112" customFormat="false" ht="12.75" hidden="false" customHeight="false" outlineLevel="0" collapsed="false">
      <c r="A112" s="1"/>
      <c r="B112" s="1"/>
      <c r="C112" s="1"/>
      <c r="D112" s="1"/>
      <c r="E112" s="1"/>
      <c r="F112" s="1"/>
      <c r="G112" s="1"/>
      <c r="H112" s="1"/>
      <c r="I112" s="1"/>
      <c r="J112" s="1"/>
      <c r="K112" s="1"/>
      <c r="L112" s="1"/>
      <c r="M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row>
    <row r="113" customFormat="false" ht="12.75" hidden="false" customHeight="false" outlineLevel="0" collapsed="false">
      <c r="A113" s="1"/>
      <c r="B113" s="1"/>
      <c r="C113" s="1"/>
      <c r="D113" s="1"/>
      <c r="E113" s="1"/>
      <c r="F113" s="1"/>
      <c r="G113" s="1"/>
      <c r="H113" s="1"/>
      <c r="I113" s="1"/>
      <c r="J113" s="1"/>
      <c r="K113" s="1"/>
      <c r="L113" s="1"/>
      <c r="M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row>
    <row r="114" customFormat="false" ht="12.75" hidden="false" customHeight="false" outlineLevel="0" collapsed="false">
      <c r="A114" s="1"/>
      <c r="B114" s="1"/>
      <c r="C114" s="1"/>
      <c r="D114" s="1"/>
      <c r="E114" s="1"/>
      <c r="F114" s="1"/>
      <c r="G114" s="1"/>
      <c r="H114" s="1"/>
      <c r="I114" s="1"/>
      <c r="J114" s="1"/>
      <c r="K114" s="1"/>
      <c r="L114" s="1"/>
      <c r="M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row>
    <row r="115" customFormat="false" ht="12.75" hidden="false" customHeight="false" outlineLevel="0" collapsed="false">
      <c r="A115" s="1"/>
      <c r="B115" s="1"/>
      <c r="C115" s="1"/>
      <c r="D115" s="1"/>
      <c r="E115" s="1"/>
      <c r="F115" s="1"/>
      <c r="G115" s="1"/>
      <c r="H115" s="1"/>
      <c r="I115" s="1"/>
      <c r="J115" s="1"/>
      <c r="K115" s="1"/>
      <c r="L115" s="1"/>
      <c r="M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row>
    <row r="116" customFormat="false" ht="12.75" hidden="false" customHeight="false" outlineLevel="0" collapsed="false">
      <c r="A116" s="1"/>
      <c r="B116" s="1"/>
      <c r="C116" s="1"/>
      <c r="D116" s="1"/>
      <c r="E116" s="1"/>
      <c r="F116" s="1"/>
      <c r="G116" s="1"/>
      <c r="H116" s="1"/>
      <c r="I116" s="1"/>
      <c r="J116" s="1"/>
      <c r="K116" s="1"/>
      <c r="L116" s="1"/>
      <c r="M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row>
    <row r="117" customFormat="false" ht="12.75" hidden="false" customHeight="false" outlineLevel="0" collapsed="false">
      <c r="A117" s="1"/>
      <c r="B117" s="1"/>
      <c r="C117" s="1"/>
      <c r="D117" s="1"/>
      <c r="E117" s="1"/>
      <c r="F117" s="1"/>
      <c r="G117" s="1"/>
      <c r="H117" s="1"/>
      <c r="I117" s="1"/>
      <c r="J117" s="1"/>
      <c r="K117" s="1"/>
      <c r="L117" s="1"/>
      <c r="M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row>
    <row r="118" customFormat="false" ht="12.75" hidden="false" customHeight="false" outlineLevel="0" collapsed="false">
      <c r="A118" s="1"/>
      <c r="B118" s="1"/>
      <c r="C118" s="1"/>
      <c r="D118" s="1"/>
      <c r="E118" s="1"/>
      <c r="F118" s="1"/>
      <c r="G118" s="1"/>
      <c r="H118" s="1"/>
      <c r="I118" s="1"/>
      <c r="J118" s="1"/>
      <c r="K118" s="1"/>
      <c r="L118" s="1"/>
      <c r="M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row>
    <row r="119" customFormat="false" ht="12.75" hidden="false" customHeight="false" outlineLevel="0" collapsed="false">
      <c r="A119" s="1"/>
      <c r="B119" s="1"/>
      <c r="C119" s="1"/>
      <c r="D119" s="1"/>
      <c r="E119" s="1"/>
      <c r="F119" s="1"/>
      <c r="G119" s="1"/>
      <c r="H119" s="1"/>
      <c r="I119" s="1"/>
      <c r="J119" s="1"/>
      <c r="K119" s="1"/>
      <c r="L119" s="1"/>
      <c r="M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row>
    <row r="120" customFormat="false" ht="12.75" hidden="false" customHeight="false" outlineLevel="0" collapsed="false">
      <c r="A120" s="1"/>
      <c r="B120" s="1"/>
      <c r="C120" s="1"/>
      <c r="D120" s="1"/>
      <c r="E120" s="1"/>
      <c r="F120" s="1"/>
      <c r="G120" s="1"/>
      <c r="H120" s="1"/>
      <c r="I120" s="1"/>
      <c r="J120" s="1"/>
      <c r="K120" s="1"/>
      <c r="L120" s="1"/>
      <c r="M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row>
    <row r="121" customFormat="false" ht="12.75" hidden="false" customHeight="false" outlineLevel="0" collapsed="false">
      <c r="A121" s="1"/>
      <c r="B121" s="1"/>
      <c r="C121" s="1"/>
      <c r="D121" s="1"/>
      <c r="E121" s="1"/>
      <c r="F121" s="1"/>
      <c r="G121" s="1"/>
      <c r="H121" s="1"/>
      <c r="I121" s="1"/>
      <c r="J121" s="1"/>
      <c r="K121" s="1"/>
      <c r="L121" s="1"/>
      <c r="M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row>
    <row r="122" customFormat="false" ht="12.75" hidden="false" customHeight="false" outlineLevel="0" collapsed="false">
      <c r="A122" s="1"/>
      <c r="B122" s="1"/>
      <c r="C122" s="1"/>
      <c r="D122" s="1"/>
      <c r="E122" s="1"/>
      <c r="F122" s="1"/>
      <c r="G122" s="1"/>
      <c r="H122" s="1"/>
      <c r="I122" s="1"/>
      <c r="J122" s="1"/>
      <c r="K122" s="1"/>
      <c r="L122" s="1"/>
      <c r="M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row>
    <row r="123" customFormat="false" ht="12.75" hidden="false" customHeight="false" outlineLevel="0" collapsed="false">
      <c r="A123" s="1"/>
      <c r="B123" s="1"/>
      <c r="C123" s="1"/>
      <c r="D123" s="1"/>
      <c r="E123" s="1"/>
      <c r="F123" s="1"/>
      <c r="G123" s="1"/>
      <c r="H123" s="1"/>
      <c r="I123" s="1"/>
      <c r="J123" s="1"/>
      <c r="K123" s="1"/>
      <c r="L123" s="1"/>
      <c r="M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row>
    <row r="124" customFormat="false" ht="12.75" hidden="false" customHeight="false" outlineLevel="0" collapsed="false">
      <c r="A124" s="1"/>
      <c r="B124" s="1"/>
      <c r="C124" s="1"/>
      <c r="D124" s="1"/>
      <c r="E124" s="1"/>
      <c r="F124" s="1"/>
      <c r="G124" s="1"/>
      <c r="H124" s="1"/>
      <c r="I124" s="1"/>
      <c r="J124" s="1"/>
      <c r="K124" s="1"/>
      <c r="L124" s="1"/>
      <c r="M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row>
    <row r="125" customFormat="false" ht="12.75" hidden="false" customHeight="false" outlineLevel="0" collapsed="false">
      <c r="A125" s="1"/>
      <c r="B125" s="1"/>
      <c r="C125" s="1"/>
      <c r="D125" s="1"/>
      <c r="E125" s="1"/>
      <c r="F125" s="1"/>
      <c r="G125" s="1"/>
      <c r="H125" s="1"/>
      <c r="I125" s="1"/>
      <c r="J125" s="1"/>
      <c r="K125" s="1"/>
      <c r="L125" s="1"/>
      <c r="M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row>
    <row r="126" customFormat="false" ht="12.75" hidden="false" customHeight="false" outlineLevel="0" collapsed="false">
      <c r="A126" s="1"/>
      <c r="B126" s="1"/>
      <c r="C126" s="1"/>
      <c r="D126" s="1"/>
      <c r="E126" s="1"/>
      <c r="F126" s="1"/>
      <c r="G126" s="1"/>
      <c r="H126" s="1"/>
      <c r="I126" s="1"/>
      <c r="J126" s="1"/>
      <c r="K126" s="1"/>
      <c r="L126" s="1"/>
      <c r="M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row>
    <row r="127" customFormat="false" ht="12.75" hidden="false" customHeight="false" outlineLevel="0" collapsed="false">
      <c r="A127" s="1"/>
      <c r="B127" s="1"/>
      <c r="C127" s="1"/>
      <c r="D127" s="1"/>
      <c r="E127" s="1"/>
      <c r="F127" s="1"/>
      <c r="G127" s="1"/>
      <c r="H127" s="1"/>
      <c r="I127" s="1"/>
      <c r="J127" s="1"/>
      <c r="K127" s="1"/>
      <c r="L127" s="1"/>
      <c r="M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row>
    <row r="128" customFormat="false" ht="12.75" hidden="false" customHeight="false" outlineLevel="0" collapsed="false">
      <c r="A128" s="1"/>
      <c r="B128" s="1"/>
      <c r="C128" s="1"/>
      <c r="D128" s="1"/>
      <c r="E128" s="1"/>
      <c r="F128" s="1"/>
      <c r="G128" s="1"/>
      <c r="H128" s="1"/>
      <c r="I128" s="1"/>
      <c r="J128" s="1"/>
      <c r="K128" s="1"/>
      <c r="L128" s="1"/>
      <c r="M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row>
    <row r="129" customFormat="false" ht="12.75" hidden="false" customHeight="false" outlineLevel="0" collapsed="false">
      <c r="A129" s="1"/>
      <c r="B129" s="1"/>
      <c r="C129" s="1"/>
      <c r="D129" s="1"/>
      <c r="E129" s="1"/>
      <c r="F129" s="1"/>
      <c r="G129" s="1"/>
      <c r="H129" s="1"/>
      <c r="I129" s="1"/>
      <c r="J129" s="1"/>
      <c r="K129" s="1"/>
      <c r="L129" s="1"/>
      <c r="M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row>
    <row r="130" customFormat="false" ht="12.75" hidden="false" customHeight="false" outlineLevel="0" collapsed="false">
      <c r="A130" s="1"/>
      <c r="B130" s="1"/>
      <c r="C130" s="1"/>
      <c r="D130" s="1"/>
      <c r="E130" s="1"/>
      <c r="F130" s="1"/>
      <c r="G130" s="1"/>
      <c r="H130" s="1"/>
      <c r="I130" s="1"/>
      <c r="J130" s="1"/>
      <c r="K130" s="1"/>
      <c r="L130" s="1"/>
      <c r="M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row>
    <row r="131" customFormat="false" ht="12.75" hidden="false" customHeight="false" outlineLevel="0" collapsed="false">
      <c r="A131" s="1"/>
      <c r="B131" s="1"/>
      <c r="C131" s="1"/>
      <c r="D131" s="1"/>
      <c r="E131" s="1"/>
      <c r="F131" s="1"/>
      <c r="G131" s="1"/>
      <c r="H131" s="1"/>
      <c r="I131" s="1"/>
      <c r="J131" s="1"/>
      <c r="K131" s="1"/>
      <c r="L131" s="1"/>
      <c r="M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row>
    <row r="132" customFormat="false" ht="12.75" hidden="false" customHeight="false" outlineLevel="0" collapsed="false">
      <c r="A132" s="1"/>
      <c r="B132" s="1"/>
      <c r="C132" s="1"/>
      <c r="D132" s="1"/>
      <c r="E132" s="1"/>
      <c r="F132" s="1"/>
      <c r="G132" s="1"/>
      <c r="H132" s="1"/>
      <c r="I132" s="1"/>
      <c r="J132" s="1"/>
      <c r="K132" s="1"/>
      <c r="L132" s="1"/>
      <c r="M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row>
    <row r="133" customFormat="false" ht="12.75" hidden="false" customHeight="false" outlineLevel="0" collapsed="false">
      <c r="A133" s="1"/>
      <c r="B133" s="1"/>
      <c r="C133" s="1"/>
      <c r="D133" s="1"/>
      <c r="E133" s="1"/>
      <c r="F133" s="1"/>
      <c r="G133" s="1"/>
      <c r="H133" s="1"/>
      <c r="I133" s="1"/>
      <c r="J133" s="1"/>
      <c r="K133" s="1"/>
      <c r="L133" s="1"/>
      <c r="M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row>
    <row r="134" customFormat="false" ht="12.75" hidden="false" customHeight="false" outlineLevel="0" collapsed="false">
      <c r="A134" s="1"/>
      <c r="B134" s="1"/>
      <c r="C134" s="1"/>
      <c r="D134" s="1"/>
      <c r="E134" s="1"/>
      <c r="F134" s="1"/>
      <c r="G134" s="1"/>
      <c r="H134" s="1"/>
      <c r="I134" s="1"/>
      <c r="J134" s="1"/>
      <c r="K134" s="1"/>
      <c r="L134" s="1"/>
      <c r="M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row>
    <row r="135" customFormat="false" ht="12.75" hidden="false" customHeight="false" outlineLevel="0" collapsed="false">
      <c r="A135" s="1"/>
      <c r="B135" s="1"/>
      <c r="C135" s="1"/>
      <c r="D135" s="1"/>
      <c r="E135" s="1"/>
      <c r="F135" s="1"/>
      <c r="G135" s="1"/>
      <c r="H135" s="1"/>
      <c r="I135" s="1"/>
      <c r="J135" s="1"/>
      <c r="K135" s="1"/>
      <c r="L135" s="1"/>
      <c r="M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row>
    <row r="136" customFormat="false" ht="12.75" hidden="false" customHeight="false" outlineLevel="0" collapsed="false">
      <c r="A136" s="1"/>
      <c r="B136" s="1"/>
      <c r="C136" s="1"/>
      <c r="D136" s="1"/>
      <c r="E136" s="1"/>
      <c r="F136" s="1"/>
      <c r="G136" s="1"/>
      <c r="H136" s="1"/>
      <c r="I136" s="1"/>
      <c r="J136" s="1"/>
      <c r="K136" s="1"/>
      <c r="L136" s="1"/>
      <c r="M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row>
    <row r="137" customFormat="false" ht="12.75" hidden="false" customHeight="false" outlineLevel="0" collapsed="false">
      <c r="A137" s="1"/>
      <c r="B137" s="1"/>
      <c r="C137" s="1"/>
      <c r="D137" s="1"/>
      <c r="E137" s="1"/>
      <c r="F137" s="1"/>
      <c r="G137" s="1"/>
      <c r="H137" s="1"/>
      <c r="I137" s="1"/>
      <c r="J137" s="1"/>
      <c r="K137" s="1"/>
      <c r="L137" s="1"/>
      <c r="M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row>
    <row r="138" customFormat="false" ht="12.75" hidden="false" customHeight="false" outlineLevel="0" collapsed="false">
      <c r="A138" s="1"/>
      <c r="B138" s="1"/>
      <c r="C138" s="1"/>
      <c r="D138" s="1"/>
      <c r="E138" s="1"/>
      <c r="F138" s="1"/>
      <c r="G138" s="1"/>
      <c r="H138" s="1"/>
      <c r="I138" s="1"/>
      <c r="J138" s="1"/>
      <c r="K138" s="1"/>
      <c r="L138" s="1"/>
      <c r="M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row>
    <row r="139" customFormat="false" ht="12.75" hidden="false" customHeight="false" outlineLevel="0" collapsed="false">
      <c r="A139" s="1"/>
      <c r="B139" s="1"/>
      <c r="C139" s="1"/>
      <c r="D139" s="1"/>
      <c r="E139" s="1"/>
      <c r="F139" s="1"/>
      <c r="G139" s="1"/>
      <c r="H139" s="1"/>
      <c r="I139" s="1"/>
      <c r="J139" s="1"/>
      <c r="K139" s="1"/>
      <c r="L139" s="1"/>
      <c r="M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row>
    <row r="140" customFormat="false" ht="12.75" hidden="false" customHeight="false" outlineLevel="0" collapsed="false">
      <c r="A140" s="1"/>
      <c r="B140" s="1"/>
      <c r="C140" s="1"/>
      <c r="D140" s="1"/>
      <c r="E140" s="1"/>
      <c r="F140" s="1"/>
      <c r="G140" s="1"/>
      <c r="H140" s="1"/>
      <c r="I140" s="1"/>
      <c r="J140" s="1"/>
      <c r="K140" s="1"/>
      <c r="L140" s="1"/>
      <c r="M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row>
    <row r="141" customFormat="false" ht="12.75" hidden="false" customHeight="false" outlineLevel="0" collapsed="false">
      <c r="A141" s="1"/>
      <c r="B141" s="1"/>
      <c r="C141" s="1"/>
      <c r="D141" s="1"/>
      <c r="E141" s="1"/>
      <c r="F141" s="1"/>
      <c r="G141" s="1"/>
      <c r="H141" s="1"/>
      <c r="I141" s="1"/>
      <c r="J141" s="1"/>
      <c r="K141" s="1"/>
      <c r="L141" s="1"/>
      <c r="M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row>
    <row r="142" customFormat="false" ht="12.75" hidden="false" customHeight="false" outlineLevel="0" collapsed="false">
      <c r="A142" s="1"/>
      <c r="B142" s="1"/>
      <c r="C142" s="1"/>
      <c r="D142" s="1"/>
      <c r="E142" s="1"/>
      <c r="F142" s="1"/>
      <c r="G142" s="1"/>
      <c r="H142" s="1"/>
      <c r="I142" s="1"/>
      <c r="J142" s="1"/>
      <c r="K142" s="1"/>
      <c r="L142" s="1"/>
      <c r="M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row>
    <row r="143" customFormat="false" ht="12.75" hidden="false" customHeight="false" outlineLevel="0" collapsed="false">
      <c r="A143" s="1"/>
      <c r="B143" s="1"/>
      <c r="C143" s="1"/>
      <c r="D143" s="1"/>
      <c r="E143" s="1"/>
      <c r="F143" s="1"/>
      <c r="G143" s="1"/>
      <c r="H143" s="1"/>
      <c r="I143" s="1"/>
      <c r="J143" s="1"/>
      <c r="K143" s="1"/>
      <c r="L143" s="1"/>
      <c r="M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row>
    <row r="144" customFormat="false" ht="12.75" hidden="false" customHeight="false" outlineLevel="0" collapsed="false">
      <c r="A144" s="1"/>
      <c r="B144" s="1"/>
      <c r="C144" s="1"/>
      <c r="D144" s="1"/>
      <c r="E144" s="1"/>
      <c r="F144" s="1"/>
      <c r="G144" s="1"/>
      <c r="H144" s="1"/>
      <c r="I144" s="1"/>
      <c r="J144" s="1"/>
      <c r="K144" s="1"/>
      <c r="L144" s="1"/>
      <c r="M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row>
    <row r="145" customFormat="false" ht="12.75" hidden="false" customHeight="false" outlineLevel="0" collapsed="false">
      <c r="A145" s="1"/>
      <c r="B145" s="1"/>
      <c r="C145" s="1"/>
      <c r="D145" s="1"/>
      <c r="E145" s="1"/>
      <c r="F145" s="1"/>
      <c r="G145" s="1"/>
      <c r="H145" s="1"/>
      <c r="I145" s="1"/>
      <c r="J145" s="1"/>
      <c r="K145" s="1"/>
      <c r="L145" s="1"/>
      <c r="M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row>
    <row r="146" customFormat="false" ht="12.75" hidden="false" customHeight="false" outlineLevel="0" collapsed="false">
      <c r="A146" s="1"/>
      <c r="B146" s="1"/>
      <c r="C146" s="1"/>
      <c r="D146" s="1"/>
      <c r="E146" s="1"/>
      <c r="F146" s="1"/>
      <c r="G146" s="1"/>
      <c r="H146" s="1"/>
      <c r="I146" s="1"/>
      <c r="J146" s="1"/>
      <c r="K146" s="1"/>
      <c r="L146" s="1"/>
      <c r="M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row>
    <row r="147" customFormat="false" ht="12.75" hidden="false" customHeight="false" outlineLevel="0" collapsed="false">
      <c r="A147" s="1"/>
      <c r="B147" s="1"/>
      <c r="C147" s="1"/>
      <c r="D147" s="1"/>
      <c r="E147" s="1"/>
      <c r="F147" s="1"/>
      <c r="G147" s="1"/>
      <c r="H147" s="1"/>
      <c r="I147" s="1"/>
      <c r="J147" s="1"/>
      <c r="K147" s="1"/>
      <c r="L147" s="1"/>
      <c r="M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row>
    <row r="148" customFormat="false" ht="12.75" hidden="false" customHeight="false" outlineLevel="0" collapsed="false">
      <c r="A148" s="1"/>
      <c r="B148" s="1"/>
      <c r="C148" s="1"/>
      <c r="D148" s="1"/>
      <c r="E148" s="1"/>
      <c r="F148" s="1"/>
      <c r="G148" s="1"/>
      <c r="H148" s="1"/>
      <c r="I148" s="1"/>
      <c r="J148" s="1"/>
      <c r="K148" s="1"/>
      <c r="L148" s="1"/>
      <c r="M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row>
    <row r="149" customFormat="false" ht="12.75" hidden="false" customHeight="false" outlineLevel="0" collapsed="false">
      <c r="A149" s="1"/>
      <c r="B149" s="1"/>
      <c r="C149" s="1"/>
      <c r="D149" s="1"/>
      <c r="E149" s="1"/>
      <c r="F149" s="1"/>
      <c r="G149" s="1"/>
      <c r="H149" s="1"/>
      <c r="I149" s="1"/>
      <c r="J149" s="1"/>
      <c r="K149" s="1"/>
      <c r="L149" s="1"/>
      <c r="M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row>
    <row r="150" customFormat="false" ht="12.75" hidden="false" customHeight="false" outlineLevel="0" collapsed="false">
      <c r="A150" s="1"/>
      <c r="B150" s="1"/>
      <c r="C150" s="1"/>
      <c r="D150" s="1"/>
      <c r="E150" s="1"/>
      <c r="F150" s="1"/>
      <c r="G150" s="1"/>
      <c r="H150" s="1"/>
      <c r="I150" s="1"/>
      <c r="J150" s="1"/>
      <c r="K150" s="1"/>
      <c r="L150" s="1"/>
      <c r="M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row>
    <row r="151" customFormat="false" ht="12.75" hidden="false" customHeight="false" outlineLevel="0" collapsed="false">
      <c r="A151" s="1"/>
      <c r="B151" s="1"/>
      <c r="C151" s="1"/>
      <c r="D151" s="1"/>
      <c r="E151" s="1"/>
      <c r="F151" s="1"/>
      <c r="G151" s="1"/>
      <c r="H151" s="1"/>
      <c r="I151" s="1"/>
      <c r="J151" s="1"/>
      <c r="K151" s="1"/>
      <c r="L151" s="1"/>
      <c r="M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row>
    <row r="152" customFormat="false" ht="12.75" hidden="false" customHeight="false" outlineLevel="0" collapsed="false">
      <c r="A152" s="1"/>
      <c r="B152" s="1"/>
      <c r="C152" s="1"/>
      <c r="D152" s="1"/>
      <c r="E152" s="1"/>
      <c r="F152" s="1"/>
      <c r="G152" s="1"/>
      <c r="H152" s="1"/>
      <c r="I152" s="1"/>
      <c r="J152" s="1"/>
      <c r="K152" s="1"/>
      <c r="L152" s="1"/>
      <c r="M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row>
    <row r="153" customFormat="false" ht="12.75" hidden="false" customHeight="false" outlineLevel="0" collapsed="false">
      <c r="A153" s="1"/>
      <c r="B153" s="1"/>
      <c r="C153" s="1"/>
      <c r="D153" s="1"/>
      <c r="E153" s="1"/>
      <c r="F153" s="1"/>
      <c r="G153" s="1"/>
      <c r="H153" s="1"/>
      <c r="I153" s="1"/>
      <c r="J153" s="1"/>
      <c r="K153" s="1"/>
      <c r="L153" s="1"/>
      <c r="M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row>
    <row r="154" customFormat="false" ht="12.75" hidden="false" customHeight="false" outlineLevel="0" collapsed="false">
      <c r="A154" s="1"/>
      <c r="B154" s="1"/>
      <c r="C154" s="1"/>
      <c r="D154" s="1"/>
      <c r="E154" s="1"/>
      <c r="F154" s="1"/>
      <c r="G154" s="1"/>
      <c r="H154" s="1"/>
      <c r="I154" s="1"/>
      <c r="J154" s="1"/>
      <c r="K154" s="1"/>
      <c r="L154" s="1"/>
      <c r="M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row>
    <row r="155" customFormat="false" ht="12.75" hidden="false" customHeight="false" outlineLevel="0" collapsed="false">
      <c r="A155" s="1"/>
      <c r="B155" s="1"/>
      <c r="C155" s="1"/>
      <c r="D155" s="1"/>
      <c r="E155" s="1"/>
      <c r="F155" s="1"/>
      <c r="G155" s="1"/>
      <c r="H155" s="1"/>
      <c r="I155" s="1"/>
      <c r="J155" s="1"/>
      <c r="K155" s="1"/>
      <c r="L155" s="1"/>
      <c r="M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row>
    <row r="156" customFormat="false" ht="12.75" hidden="false" customHeight="false" outlineLevel="0" collapsed="false">
      <c r="A156" s="1"/>
      <c r="B156" s="1"/>
      <c r="C156" s="1"/>
      <c r="D156" s="1"/>
      <c r="E156" s="1"/>
      <c r="F156" s="1"/>
      <c r="G156" s="1"/>
      <c r="H156" s="1"/>
      <c r="I156" s="1"/>
      <c r="J156" s="1"/>
      <c r="K156" s="1"/>
      <c r="L156" s="1"/>
      <c r="M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row>
    <row r="157" customFormat="false" ht="12.75" hidden="false" customHeight="false" outlineLevel="0" collapsed="false">
      <c r="A157" s="1"/>
      <c r="B157" s="1"/>
      <c r="C157" s="1"/>
      <c r="D157" s="1"/>
      <c r="E157" s="1"/>
      <c r="F157" s="1"/>
      <c r="G157" s="1"/>
      <c r="H157" s="1"/>
      <c r="I157" s="1"/>
      <c r="J157" s="1"/>
      <c r="K157" s="1"/>
      <c r="L157" s="1"/>
      <c r="M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row>
    <row r="158" customFormat="false" ht="12.75" hidden="false" customHeight="false" outlineLevel="0" collapsed="false">
      <c r="A158" s="1"/>
      <c r="B158" s="1"/>
      <c r="C158" s="1"/>
      <c r="D158" s="1"/>
      <c r="E158" s="1"/>
      <c r="F158" s="1"/>
      <c r="G158" s="1"/>
      <c r="H158" s="1"/>
      <c r="I158" s="1"/>
      <c r="J158" s="1"/>
      <c r="K158" s="1"/>
      <c r="L158" s="1"/>
      <c r="M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row>
    <row r="159" customFormat="false" ht="12.75" hidden="false" customHeight="false" outlineLevel="0" collapsed="false">
      <c r="A159" s="1"/>
      <c r="B159" s="1"/>
      <c r="C159" s="1"/>
      <c r="D159" s="1"/>
      <c r="E159" s="1"/>
      <c r="F159" s="1"/>
      <c r="G159" s="1"/>
      <c r="H159" s="1"/>
      <c r="I159" s="1"/>
      <c r="J159" s="1"/>
      <c r="K159" s="1"/>
      <c r="L159" s="1"/>
      <c r="M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row>
    <row r="160" customFormat="false" ht="12.75" hidden="false" customHeight="false" outlineLevel="0" collapsed="false">
      <c r="A160" s="1"/>
      <c r="B160" s="1"/>
      <c r="C160" s="1"/>
      <c r="D160" s="1"/>
      <c r="E160" s="1"/>
      <c r="F160" s="1"/>
      <c r="G160" s="1"/>
      <c r="H160" s="1"/>
      <c r="I160" s="1"/>
      <c r="J160" s="1"/>
      <c r="K160" s="1"/>
      <c r="L160" s="1"/>
      <c r="M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row>
    <row r="161" customFormat="false" ht="12.75" hidden="false" customHeight="false" outlineLevel="0" collapsed="false">
      <c r="A161" s="1"/>
      <c r="B161" s="1"/>
      <c r="C161" s="1"/>
      <c r="D161" s="1"/>
      <c r="E161" s="1"/>
      <c r="F161" s="1"/>
      <c r="G161" s="1"/>
      <c r="H161" s="1"/>
      <c r="I161" s="1"/>
      <c r="J161" s="1"/>
      <c r="K161" s="1"/>
      <c r="L161" s="1"/>
      <c r="M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row>
    <row r="162" customFormat="false" ht="12.75" hidden="false" customHeight="false" outlineLevel="0" collapsed="false">
      <c r="A162" s="1"/>
      <c r="B162" s="1"/>
      <c r="C162" s="1"/>
      <c r="D162" s="1"/>
      <c r="E162" s="1"/>
      <c r="F162" s="1"/>
      <c r="G162" s="1"/>
      <c r="H162" s="1"/>
      <c r="I162" s="1"/>
      <c r="J162" s="1"/>
      <c r="K162" s="1"/>
      <c r="L162" s="1"/>
      <c r="M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row>
    <row r="163" customFormat="false" ht="12.75" hidden="false" customHeight="false" outlineLevel="0" collapsed="false">
      <c r="A163" s="1"/>
      <c r="B163" s="1"/>
      <c r="C163" s="1"/>
      <c r="D163" s="1"/>
      <c r="E163" s="1"/>
      <c r="F163" s="1"/>
      <c r="G163" s="1"/>
      <c r="H163" s="1"/>
      <c r="I163" s="1"/>
      <c r="J163" s="1"/>
      <c r="K163" s="1"/>
      <c r="L163" s="1"/>
      <c r="M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row>
    <row r="164" customFormat="false" ht="12.75" hidden="false" customHeight="false" outlineLevel="0" collapsed="false">
      <c r="A164" s="1"/>
      <c r="B164" s="1"/>
      <c r="C164" s="1"/>
      <c r="D164" s="1"/>
      <c r="E164" s="1"/>
      <c r="F164" s="1"/>
      <c r="G164" s="1"/>
      <c r="H164" s="1"/>
      <c r="I164" s="1"/>
      <c r="J164" s="1"/>
      <c r="K164" s="1"/>
      <c r="L164" s="1"/>
      <c r="M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row>
    <row r="165" customFormat="false" ht="12.75" hidden="false" customHeight="false" outlineLevel="0" collapsed="false">
      <c r="A165" s="1"/>
      <c r="B165" s="1"/>
      <c r="C165" s="1"/>
      <c r="D165" s="1"/>
      <c r="E165" s="1"/>
      <c r="F165" s="1"/>
      <c r="G165" s="1"/>
      <c r="H165" s="1"/>
      <c r="I165" s="1"/>
      <c r="J165" s="1"/>
      <c r="K165" s="1"/>
      <c r="L165" s="1"/>
      <c r="M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row>
    <row r="166" customFormat="false" ht="12.75" hidden="false" customHeight="false" outlineLevel="0" collapsed="false">
      <c r="A166" s="1"/>
      <c r="B166" s="1"/>
      <c r="C166" s="1"/>
      <c r="D166" s="1"/>
      <c r="E166" s="1"/>
      <c r="F166" s="1"/>
      <c r="G166" s="1"/>
      <c r="H166" s="1"/>
      <c r="I166" s="1"/>
      <c r="J166" s="1"/>
      <c r="K166" s="1"/>
      <c r="L166" s="1"/>
      <c r="M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row>
    <row r="167" customFormat="false" ht="12.75" hidden="false" customHeight="false" outlineLevel="0" collapsed="false">
      <c r="A167" s="1"/>
      <c r="B167" s="1"/>
      <c r="C167" s="1"/>
      <c r="D167" s="1"/>
      <c r="E167" s="1"/>
      <c r="F167" s="1"/>
      <c r="G167" s="1"/>
      <c r="H167" s="1"/>
      <c r="I167" s="1"/>
      <c r="J167" s="1"/>
      <c r="K167" s="1"/>
      <c r="L167" s="1"/>
      <c r="M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row>
    <row r="168" customFormat="false" ht="12.75" hidden="false" customHeight="false" outlineLevel="0" collapsed="false">
      <c r="A168" s="1"/>
      <c r="B168" s="1"/>
      <c r="C168" s="1"/>
      <c r="D168" s="1"/>
      <c r="E168" s="1"/>
      <c r="F168" s="1"/>
      <c r="G168" s="1"/>
      <c r="H168" s="1"/>
      <c r="I168" s="1"/>
      <c r="J168" s="1"/>
      <c r="K168" s="1"/>
      <c r="L168" s="1"/>
      <c r="M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row>
    <row r="169" customFormat="false" ht="12.75" hidden="false" customHeight="false" outlineLevel="0" collapsed="false">
      <c r="A169" s="1"/>
      <c r="B169" s="1"/>
      <c r="C169" s="1"/>
      <c r="D169" s="1"/>
      <c r="E169" s="1"/>
      <c r="F169" s="1"/>
      <c r="G169" s="1"/>
      <c r="H169" s="1"/>
      <c r="I169" s="1"/>
      <c r="J169" s="1"/>
      <c r="K169" s="1"/>
      <c r="L169" s="1"/>
      <c r="M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row>
    <row r="170" customFormat="false" ht="12.75" hidden="false" customHeight="false" outlineLevel="0" collapsed="false">
      <c r="A170" s="1"/>
      <c r="B170" s="1"/>
      <c r="C170" s="1"/>
      <c r="D170" s="1"/>
      <c r="E170" s="1"/>
      <c r="F170" s="1"/>
      <c r="G170" s="1"/>
      <c r="H170" s="1"/>
      <c r="I170" s="1"/>
      <c r="J170" s="1"/>
      <c r="K170" s="1"/>
      <c r="L170" s="1"/>
      <c r="M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row>
    <row r="171" customFormat="false" ht="12.75" hidden="false" customHeight="false" outlineLevel="0" collapsed="false">
      <c r="A171" s="1"/>
      <c r="B171" s="1"/>
      <c r="C171" s="1"/>
      <c r="D171" s="1"/>
      <c r="E171" s="1"/>
      <c r="F171" s="1"/>
      <c r="G171" s="1"/>
      <c r="H171" s="1"/>
      <c r="I171" s="1"/>
      <c r="J171" s="1"/>
      <c r="K171" s="1"/>
      <c r="L171" s="1"/>
      <c r="M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row>
    <row r="172" customFormat="false" ht="12.75" hidden="false" customHeight="false" outlineLevel="0" collapsed="false">
      <c r="A172" s="1"/>
      <c r="B172" s="1"/>
      <c r="C172" s="1"/>
      <c r="D172" s="1"/>
      <c r="E172" s="1"/>
      <c r="F172" s="1"/>
      <c r="G172" s="1"/>
      <c r="H172" s="1"/>
      <c r="I172" s="1"/>
      <c r="J172" s="1"/>
      <c r="K172" s="1"/>
      <c r="L172" s="1"/>
      <c r="M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row>
    <row r="173" customFormat="false" ht="12.75" hidden="false" customHeight="false" outlineLevel="0" collapsed="false">
      <c r="A173" s="1"/>
      <c r="B173" s="1"/>
      <c r="C173" s="1"/>
      <c r="D173" s="1"/>
      <c r="E173" s="1"/>
      <c r="F173" s="1"/>
      <c r="G173" s="1"/>
      <c r="H173" s="1"/>
      <c r="I173" s="1"/>
      <c r="J173" s="1"/>
      <c r="K173" s="1"/>
      <c r="L173" s="1"/>
      <c r="M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row>
    <row r="174" customFormat="false" ht="12.75" hidden="false" customHeight="false" outlineLevel="0" collapsed="false">
      <c r="A174" s="1"/>
      <c r="B174" s="1"/>
      <c r="C174" s="1"/>
      <c r="D174" s="1"/>
      <c r="E174" s="1"/>
      <c r="F174" s="1"/>
      <c r="G174" s="1"/>
      <c r="H174" s="1"/>
      <c r="I174" s="1"/>
      <c r="J174" s="1"/>
      <c r="K174" s="1"/>
      <c r="L174" s="1"/>
      <c r="M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row>
    <row r="175" customFormat="false" ht="12.75" hidden="false" customHeight="false" outlineLevel="0" collapsed="false">
      <c r="A175" s="1"/>
      <c r="B175" s="1"/>
      <c r="C175" s="1"/>
      <c r="D175" s="1"/>
      <c r="E175" s="1"/>
      <c r="F175" s="1"/>
      <c r="G175" s="1"/>
      <c r="H175" s="1"/>
      <c r="I175" s="1"/>
      <c r="J175" s="1"/>
      <c r="K175" s="1"/>
      <c r="L175" s="1"/>
      <c r="M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row>
    <row r="176" customFormat="false" ht="12.75" hidden="false" customHeight="false" outlineLevel="0" collapsed="false">
      <c r="A176" s="1"/>
      <c r="B176" s="1"/>
      <c r="C176" s="1"/>
      <c r="D176" s="1"/>
      <c r="E176" s="1"/>
      <c r="F176" s="1"/>
      <c r="G176" s="1"/>
      <c r="H176" s="1"/>
      <c r="I176" s="1"/>
      <c r="J176" s="1"/>
      <c r="K176" s="1"/>
      <c r="L176" s="1"/>
      <c r="M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row>
    <row r="177" customFormat="false" ht="12.75" hidden="false" customHeight="false" outlineLevel="0" collapsed="false">
      <c r="A177" s="1"/>
      <c r="B177" s="1"/>
      <c r="C177" s="1"/>
      <c r="D177" s="1"/>
      <c r="E177" s="1"/>
      <c r="F177" s="1"/>
      <c r="G177" s="1"/>
      <c r="H177" s="1"/>
      <c r="I177" s="1"/>
      <c r="J177" s="1"/>
      <c r="K177" s="1"/>
      <c r="L177" s="1"/>
      <c r="M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row>
    <row r="178" customFormat="false" ht="12.75" hidden="false" customHeight="false" outlineLevel="0" collapsed="false">
      <c r="A178" s="1"/>
      <c r="B178" s="1"/>
      <c r="C178" s="1"/>
      <c r="D178" s="1"/>
      <c r="E178" s="1"/>
      <c r="F178" s="1"/>
      <c r="G178" s="1"/>
      <c r="H178" s="1"/>
      <c r="I178" s="1"/>
      <c r="J178" s="1"/>
      <c r="K178" s="1"/>
      <c r="L178" s="1"/>
      <c r="M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row>
    <row r="179" customFormat="false" ht="12.75" hidden="false" customHeight="false" outlineLevel="0" collapsed="false">
      <c r="A179" s="1"/>
      <c r="B179" s="1"/>
      <c r="C179" s="1"/>
      <c r="D179" s="1"/>
      <c r="E179" s="1"/>
      <c r="F179" s="1"/>
      <c r="G179" s="1"/>
      <c r="H179" s="1"/>
      <c r="I179" s="1"/>
      <c r="J179" s="1"/>
      <c r="K179" s="1"/>
      <c r="L179" s="1"/>
      <c r="M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row>
    <row r="180" customFormat="false" ht="12.75" hidden="false" customHeight="false" outlineLevel="0" collapsed="false">
      <c r="A180" s="1"/>
      <c r="B180" s="1"/>
      <c r="C180" s="1"/>
      <c r="D180" s="1"/>
      <c r="E180" s="1"/>
      <c r="F180" s="1"/>
      <c r="G180" s="1"/>
      <c r="H180" s="1"/>
      <c r="I180" s="1"/>
      <c r="J180" s="1"/>
      <c r="K180" s="1"/>
      <c r="L180" s="1"/>
      <c r="M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row>
    <row r="181" customFormat="false" ht="12.75" hidden="false" customHeight="false" outlineLevel="0" collapsed="false">
      <c r="A181" s="1"/>
      <c r="B181" s="1"/>
      <c r="C181" s="1"/>
      <c r="D181" s="1"/>
      <c r="E181" s="1"/>
      <c r="F181" s="1"/>
      <c r="G181" s="1"/>
      <c r="H181" s="1"/>
      <c r="I181" s="1"/>
      <c r="J181" s="1"/>
      <c r="K181" s="1"/>
      <c r="L181" s="1"/>
      <c r="M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row>
    <row r="182" customFormat="false" ht="12.75" hidden="false" customHeight="false" outlineLevel="0" collapsed="false">
      <c r="A182" s="1"/>
      <c r="B182" s="1"/>
      <c r="C182" s="1"/>
      <c r="D182" s="1"/>
      <c r="E182" s="1"/>
      <c r="F182" s="1"/>
      <c r="G182" s="1"/>
      <c r="H182" s="1"/>
      <c r="I182" s="1"/>
      <c r="J182" s="1"/>
      <c r="K182" s="1"/>
      <c r="L182" s="1"/>
      <c r="M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row>
    <row r="183" customFormat="false" ht="12.75" hidden="false" customHeight="false" outlineLevel="0" collapsed="false">
      <c r="A183" s="1"/>
      <c r="B183" s="1"/>
      <c r="C183" s="1"/>
      <c r="D183" s="1"/>
      <c r="E183" s="1"/>
      <c r="F183" s="1"/>
      <c r="G183" s="1"/>
      <c r="H183" s="1"/>
      <c r="I183" s="1"/>
      <c r="J183" s="1"/>
      <c r="K183" s="1"/>
      <c r="L183" s="1"/>
      <c r="M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row>
    <row r="184" customFormat="false" ht="12.75" hidden="false" customHeight="false" outlineLevel="0" collapsed="false">
      <c r="A184" s="1"/>
      <c r="B184" s="1"/>
      <c r="C184" s="1"/>
      <c r="D184" s="1"/>
      <c r="E184" s="1"/>
      <c r="F184" s="1"/>
      <c r="G184" s="1"/>
      <c r="H184" s="1"/>
      <c r="I184" s="1"/>
      <c r="J184" s="1"/>
      <c r="K184" s="1"/>
      <c r="L184" s="1"/>
      <c r="M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row>
    <row r="185" customFormat="false" ht="12.75" hidden="false" customHeight="false" outlineLevel="0" collapsed="false">
      <c r="A185" s="1"/>
      <c r="B185" s="1"/>
      <c r="C185" s="1"/>
      <c r="D185" s="1"/>
      <c r="E185" s="1"/>
      <c r="F185" s="1"/>
      <c r="G185" s="1"/>
      <c r="H185" s="1"/>
      <c r="I185" s="1"/>
      <c r="J185" s="1"/>
      <c r="K185" s="1"/>
      <c r="L185" s="1"/>
      <c r="M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row>
    <row r="186" customFormat="false" ht="12.75" hidden="false" customHeight="false" outlineLevel="0" collapsed="false">
      <c r="A186" s="1"/>
      <c r="B186" s="1"/>
      <c r="C186" s="1"/>
      <c r="D186" s="1"/>
      <c r="E186" s="1"/>
      <c r="F186" s="1"/>
      <c r="G186" s="1"/>
      <c r="H186" s="1"/>
      <c r="I186" s="1"/>
      <c r="J186" s="1"/>
      <c r="K186" s="1"/>
      <c r="L186" s="1"/>
      <c r="M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row>
    <row r="187" customFormat="false" ht="12.75" hidden="false" customHeight="false" outlineLevel="0" collapsed="false">
      <c r="A187" s="1"/>
      <c r="B187" s="1"/>
      <c r="C187" s="1"/>
      <c r="D187" s="1"/>
      <c r="E187" s="1"/>
      <c r="F187" s="1"/>
      <c r="G187" s="1"/>
      <c r="H187" s="1"/>
      <c r="I187" s="1"/>
      <c r="J187" s="1"/>
      <c r="K187" s="1"/>
      <c r="L187" s="1"/>
      <c r="M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row>
    <row r="188" customFormat="false" ht="12.75" hidden="false" customHeight="false" outlineLevel="0" collapsed="false">
      <c r="A188" s="1"/>
      <c r="B188" s="1"/>
      <c r="C188" s="1"/>
      <c r="D188" s="1"/>
      <c r="E188" s="1"/>
      <c r="F188" s="1"/>
      <c r="G188" s="1"/>
      <c r="H188" s="1"/>
      <c r="I188" s="1"/>
      <c r="J188" s="1"/>
      <c r="K188" s="1"/>
      <c r="L188" s="1"/>
      <c r="M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row>
    <row r="189" customFormat="false" ht="12.75" hidden="false" customHeight="false" outlineLevel="0" collapsed="false">
      <c r="A189" s="1"/>
      <c r="B189" s="1"/>
      <c r="C189" s="1"/>
      <c r="D189" s="1"/>
      <c r="E189" s="1"/>
      <c r="F189" s="1"/>
      <c r="G189" s="1"/>
      <c r="H189" s="1"/>
      <c r="I189" s="1"/>
      <c r="J189" s="1"/>
      <c r="K189" s="1"/>
      <c r="L189" s="1"/>
      <c r="M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row>
    <row r="190" customFormat="false" ht="12.75" hidden="false" customHeight="false" outlineLevel="0" collapsed="false">
      <c r="A190" s="1"/>
      <c r="B190" s="1"/>
      <c r="C190" s="1"/>
      <c r="D190" s="1"/>
      <c r="E190" s="1"/>
      <c r="F190" s="1"/>
      <c r="G190" s="1"/>
      <c r="H190" s="1"/>
      <c r="I190" s="1"/>
      <c r="J190" s="1"/>
      <c r="K190" s="1"/>
      <c r="L190" s="1"/>
      <c r="M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row>
    <row r="191" customFormat="false" ht="12.75" hidden="false" customHeight="false" outlineLevel="0" collapsed="false">
      <c r="A191" s="1"/>
      <c r="B191" s="1"/>
      <c r="C191" s="1"/>
      <c r="D191" s="1"/>
      <c r="E191" s="1"/>
      <c r="F191" s="1"/>
      <c r="G191" s="1"/>
      <c r="H191" s="1"/>
      <c r="I191" s="1"/>
      <c r="J191" s="1"/>
      <c r="K191" s="1"/>
      <c r="L191" s="1"/>
      <c r="M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row>
    <row r="192" customFormat="false" ht="12.75" hidden="false" customHeight="false" outlineLevel="0" collapsed="false">
      <c r="A192" s="1"/>
      <c r="B192" s="1"/>
      <c r="C192" s="1"/>
      <c r="D192" s="1"/>
      <c r="E192" s="1"/>
      <c r="F192" s="1"/>
      <c r="G192" s="1"/>
      <c r="H192" s="1"/>
      <c r="I192" s="1"/>
      <c r="J192" s="1"/>
      <c r="K192" s="1"/>
      <c r="L192" s="1"/>
      <c r="M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row>
    <row r="193" customFormat="false" ht="12.75" hidden="false" customHeight="false" outlineLevel="0" collapsed="false">
      <c r="A193" s="1"/>
      <c r="B193" s="1"/>
      <c r="C193" s="1"/>
      <c r="D193" s="1"/>
      <c r="E193" s="1"/>
      <c r="F193" s="1"/>
      <c r="G193" s="1"/>
      <c r="H193" s="1"/>
      <c r="I193" s="1"/>
      <c r="J193" s="1"/>
      <c r="K193" s="1"/>
      <c r="L193" s="1"/>
      <c r="M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row>
    <row r="194" customFormat="false" ht="12.75" hidden="false" customHeight="false" outlineLevel="0" collapsed="false">
      <c r="A194" s="1"/>
      <c r="B194" s="1"/>
      <c r="C194" s="1"/>
      <c r="D194" s="1"/>
      <c r="E194" s="1"/>
      <c r="F194" s="1"/>
      <c r="G194" s="1"/>
      <c r="H194" s="1"/>
      <c r="I194" s="1"/>
      <c r="J194" s="1"/>
      <c r="K194" s="1"/>
      <c r="L194" s="1"/>
      <c r="M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row>
    <row r="195" customFormat="false" ht="12.75" hidden="false" customHeight="false" outlineLevel="0" collapsed="false">
      <c r="A195" s="1"/>
      <c r="B195" s="1"/>
      <c r="C195" s="1"/>
      <c r="D195" s="1"/>
      <c r="E195" s="1"/>
      <c r="F195" s="1"/>
      <c r="G195" s="1"/>
      <c r="H195" s="1"/>
      <c r="I195" s="1"/>
      <c r="J195" s="1"/>
      <c r="K195" s="1"/>
      <c r="L195" s="1"/>
      <c r="M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row>
    <row r="196" customFormat="false" ht="12.75" hidden="false" customHeight="false" outlineLevel="0" collapsed="false">
      <c r="A196" s="1"/>
      <c r="B196" s="1"/>
      <c r="C196" s="1"/>
      <c r="D196" s="1"/>
      <c r="E196" s="1"/>
      <c r="F196" s="1"/>
      <c r="G196" s="1"/>
      <c r="H196" s="1"/>
      <c r="I196" s="1"/>
      <c r="J196" s="1"/>
      <c r="K196" s="1"/>
      <c r="L196" s="1"/>
      <c r="M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row>
    <row r="197" customFormat="false" ht="12.75" hidden="false" customHeight="false" outlineLevel="0" collapsed="false">
      <c r="A197" s="1"/>
      <c r="B197" s="1"/>
      <c r="C197" s="1"/>
      <c r="D197" s="1"/>
      <c r="E197" s="1"/>
      <c r="F197" s="1"/>
      <c r="G197" s="1"/>
      <c r="H197" s="1"/>
      <c r="I197" s="1"/>
      <c r="J197" s="1"/>
      <c r="K197" s="1"/>
      <c r="L197" s="1"/>
      <c r="M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row>
    <row r="198" customFormat="false" ht="12.75" hidden="false" customHeight="false" outlineLevel="0" collapsed="false">
      <c r="A198" s="1"/>
      <c r="B198" s="1"/>
      <c r="C198" s="1"/>
      <c r="D198" s="1"/>
      <c r="E198" s="1"/>
      <c r="F198" s="1"/>
      <c r="G198" s="1"/>
      <c r="H198" s="1"/>
      <c r="I198" s="1"/>
      <c r="J198" s="1"/>
      <c r="K198" s="1"/>
      <c r="L198" s="1"/>
      <c r="M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row>
    <row r="199" customFormat="false" ht="12.75" hidden="false" customHeight="false" outlineLevel="0" collapsed="false">
      <c r="A199" s="1"/>
      <c r="B199" s="1"/>
      <c r="C199" s="1"/>
      <c r="D199" s="1"/>
      <c r="E199" s="1"/>
      <c r="F199" s="1"/>
      <c r="G199" s="1"/>
      <c r="H199" s="1"/>
      <c r="I199" s="1"/>
      <c r="J199" s="1"/>
      <c r="K199" s="1"/>
      <c r="L199" s="1"/>
      <c r="M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row>
    <row r="200" customFormat="false" ht="12.75" hidden="false" customHeight="false" outlineLevel="0" collapsed="false">
      <c r="A200" s="1"/>
      <c r="B200" s="1"/>
      <c r="C200" s="1"/>
      <c r="D200" s="1"/>
      <c r="E200" s="1"/>
      <c r="F200" s="1"/>
      <c r="G200" s="1"/>
      <c r="H200" s="1"/>
      <c r="I200" s="1"/>
      <c r="J200" s="1"/>
      <c r="K200" s="1"/>
      <c r="L200" s="1"/>
      <c r="M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row>
    <row r="201" customFormat="false" ht="12.75" hidden="false" customHeight="false" outlineLevel="0" collapsed="false">
      <c r="A201" s="1"/>
      <c r="B201" s="1"/>
      <c r="C201" s="1"/>
      <c r="D201" s="1"/>
      <c r="E201" s="1"/>
      <c r="F201" s="1"/>
      <c r="G201" s="1"/>
      <c r="H201" s="1"/>
      <c r="I201" s="1"/>
      <c r="J201" s="1"/>
      <c r="K201" s="1"/>
      <c r="L201" s="1"/>
      <c r="M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row>
    <row r="202" customFormat="false" ht="12.75" hidden="false" customHeight="false" outlineLevel="0" collapsed="false">
      <c r="A202" s="1"/>
      <c r="B202" s="1"/>
      <c r="C202" s="1"/>
      <c r="D202" s="1"/>
      <c r="E202" s="1"/>
      <c r="F202" s="1"/>
      <c r="G202" s="1"/>
      <c r="H202" s="1"/>
      <c r="I202" s="1"/>
      <c r="J202" s="1"/>
      <c r="K202" s="1"/>
      <c r="L202" s="1"/>
      <c r="M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row>
    <row r="203" customFormat="false" ht="12.75" hidden="false" customHeight="false" outlineLevel="0" collapsed="false">
      <c r="A203" s="1"/>
      <c r="B203" s="1"/>
      <c r="C203" s="1"/>
      <c r="D203" s="1"/>
      <c r="E203" s="1"/>
      <c r="F203" s="1"/>
      <c r="G203" s="1"/>
      <c r="H203" s="1"/>
      <c r="I203" s="1"/>
      <c r="J203" s="1"/>
      <c r="K203" s="1"/>
      <c r="L203" s="1"/>
      <c r="M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row>
    <row r="204" customFormat="false" ht="12.75" hidden="false" customHeight="false" outlineLevel="0" collapsed="false">
      <c r="A204" s="1"/>
      <c r="B204" s="1"/>
      <c r="C204" s="1"/>
      <c r="D204" s="1"/>
      <c r="E204" s="1"/>
      <c r="F204" s="1"/>
      <c r="G204" s="1"/>
      <c r="H204" s="1"/>
      <c r="I204" s="1"/>
      <c r="J204" s="1"/>
      <c r="K204" s="1"/>
      <c r="L204" s="1"/>
      <c r="M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row>
    <row r="205" customFormat="false" ht="12.75" hidden="false" customHeight="false" outlineLevel="0" collapsed="false">
      <c r="A205" s="1"/>
      <c r="B205" s="1"/>
      <c r="C205" s="1"/>
      <c r="D205" s="1"/>
      <c r="E205" s="1"/>
      <c r="F205" s="1"/>
      <c r="G205" s="1"/>
      <c r="H205" s="1"/>
      <c r="I205" s="1"/>
      <c r="J205" s="1"/>
      <c r="K205" s="1"/>
      <c r="L205" s="1"/>
      <c r="M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row>
    <row r="206" customFormat="false" ht="12.75" hidden="false" customHeight="false" outlineLevel="0" collapsed="false">
      <c r="A206" s="1"/>
      <c r="B206" s="1"/>
      <c r="C206" s="1"/>
      <c r="D206" s="1"/>
      <c r="E206" s="1"/>
      <c r="F206" s="1"/>
      <c r="G206" s="1"/>
      <c r="H206" s="1"/>
      <c r="I206" s="1"/>
      <c r="J206" s="1"/>
      <c r="K206" s="1"/>
      <c r="L206" s="1"/>
      <c r="M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row>
    <row r="207" customFormat="false" ht="12.75" hidden="false" customHeight="false" outlineLevel="0" collapsed="false">
      <c r="A207" s="1"/>
      <c r="B207" s="1"/>
      <c r="C207" s="1"/>
      <c r="D207" s="1"/>
      <c r="E207" s="1"/>
      <c r="F207" s="1"/>
      <c r="G207" s="1"/>
      <c r="H207" s="1"/>
      <c r="I207" s="1"/>
      <c r="J207" s="1"/>
      <c r="K207" s="1"/>
      <c r="L207" s="1"/>
      <c r="M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row>
    <row r="208" customFormat="false" ht="12.75" hidden="false" customHeight="false" outlineLevel="0" collapsed="false">
      <c r="A208" s="1"/>
      <c r="B208" s="1"/>
      <c r="C208" s="1"/>
      <c r="D208" s="1"/>
      <c r="E208" s="1"/>
      <c r="F208" s="1"/>
      <c r="G208" s="1"/>
      <c r="H208" s="1"/>
      <c r="I208" s="1"/>
      <c r="J208" s="1"/>
      <c r="K208" s="1"/>
      <c r="L208" s="1"/>
      <c r="M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row>
    <row r="209" customFormat="false" ht="12.75" hidden="false" customHeight="false" outlineLevel="0" collapsed="false">
      <c r="A209" s="1"/>
      <c r="B209" s="1"/>
      <c r="C209" s="1"/>
      <c r="D209" s="1"/>
      <c r="E209" s="1"/>
      <c r="F209" s="1"/>
      <c r="G209" s="1"/>
      <c r="H209" s="1"/>
      <c r="I209" s="1"/>
      <c r="J209" s="1"/>
      <c r="K209" s="1"/>
      <c r="L209" s="1"/>
      <c r="M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row>
    <row r="210" customFormat="false" ht="12.75" hidden="false" customHeight="false" outlineLevel="0" collapsed="false">
      <c r="A210" s="1"/>
      <c r="B210" s="1"/>
      <c r="C210" s="1"/>
      <c r="D210" s="1"/>
      <c r="E210" s="1"/>
      <c r="F210" s="1"/>
      <c r="G210" s="1"/>
      <c r="H210" s="1"/>
      <c r="I210" s="1"/>
      <c r="J210" s="1"/>
      <c r="K210" s="1"/>
      <c r="L210" s="1"/>
      <c r="M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row>
    <row r="211" customFormat="false" ht="12.75" hidden="false" customHeight="false" outlineLevel="0" collapsed="false">
      <c r="A211" s="1"/>
      <c r="B211" s="1"/>
      <c r="C211" s="1"/>
      <c r="D211" s="1"/>
      <c r="E211" s="1"/>
      <c r="F211" s="1"/>
      <c r="G211" s="1"/>
      <c r="H211" s="1"/>
      <c r="I211" s="1"/>
      <c r="J211" s="1"/>
      <c r="K211" s="1"/>
      <c r="L211" s="1"/>
      <c r="M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row>
    <row r="212" customFormat="false" ht="12.75" hidden="false" customHeight="false" outlineLevel="0" collapsed="false">
      <c r="A212" s="1"/>
      <c r="B212" s="1"/>
      <c r="C212" s="1"/>
      <c r="D212" s="1"/>
      <c r="E212" s="1"/>
      <c r="F212" s="1"/>
      <c r="G212" s="1"/>
      <c r="H212" s="1"/>
      <c r="I212" s="1"/>
      <c r="J212" s="1"/>
      <c r="K212" s="1"/>
      <c r="L212" s="1"/>
      <c r="M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row>
    <row r="213" customFormat="false" ht="12.75" hidden="false" customHeight="false" outlineLevel="0" collapsed="false">
      <c r="A213" s="1"/>
      <c r="B213" s="1"/>
      <c r="C213" s="1"/>
      <c r="D213" s="1"/>
      <c r="E213" s="1"/>
      <c r="F213" s="1"/>
      <c r="G213" s="1"/>
      <c r="H213" s="1"/>
      <c r="I213" s="1"/>
      <c r="J213" s="1"/>
      <c r="K213" s="1"/>
      <c r="L213" s="1"/>
      <c r="M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row>
    <row r="214" customFormat="false" ht="12.75" hidden="false" customHeight="false" outlineLevel="0" collapsed="false">
      <c r="A214" s="1"/>
      <c r="B214" s="1"/>
      <c r="C214" s="1"/>
      <c r="D214" s="1"/>
      <c r="E214" s="1"/>
      <c r="F214" s="1"/>
      <c r="G214" s="1"/>
      <c r="H214" s="1"/>
      <c r="I214" s="1"/>
      <c r="J214" s="1"/>
      <c r="K214" s="1"/>
      <c r="L214" s="1"/>
      <c r="M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row>
    <row r="215" customFormat="false" ht="12.75" hidden="false" customHeight="false" outlineLevel="0" collapsed="false">
      <c r="A215" s="1"/>
      <c r="B215" s="1"/>
      <c r="C215" s="1"/>
      <c r="D215" s="1"/>
      <c r="E215" s="1"/>
      <c r="F215" s="1"/>
      <c r="G215" s="1"/>
      <c r="H215" s="1"/>
      <c r="I215" s="1"/>
      <c r="J215" s="1"/>
      <c r="K215" s="1"/>
      <c r="L215" s="1"/>
      <c r="M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row>
    <row r="216" customFormat="false" ht="12.75" hidden="false" customHeight="false" outlineLevel="0" collapsed="false">
      <c r="A216" s="1"/>
      <c r="B216" s="1"/>
      <c r="C216" s="1"/>
      <c r="D216" s="1"/>
      <c r="E216" s="1"/>
      <c r="F216" s="1"/>
      <c r="G216" s="1"/>
      <c r="H216" s="1"/>
      <c r="I216" s="1"/>
      <c r="J216" s="1"/>
      <c r="K216" s="1"/>
      <c r="L216" s="1"/>
      <c r="M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row>
    <row r="217" customFormat="false" ht="12.75" hidden="false" customHeight="false" outlineLevel="0" collapsed="false">
      <c r="A217" s="1"/>
      <c r="B217" s="1"/>
      <c r="C217" s="1"/>
      <c r="D217" s="1"/>
      <c r="E217" s="1"/>
      <c r="F217" s="1"/>
      <c r="G217" s="1"/>
      <c r="H217" s="1"/>
      <c r="I217" s="1"/>
      <c r="J217" s="1"/>
      <c r="K217" s="1"/>
      <c r="L217" s="1"/>
      <c r="M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row>
    <row r="218" customFormat="false" ht="12.75" hidden="false" customHeight="false" outlineLevel="0" collapsed="false">
      <c r="A218" s="1"/>
      <c r="B218" s="1"/>
      <c r="C218" s="1"/>
      <c r="D218" s="1"/>
      <c r="E218" s="1"/>
      <c r="F218" s="1"/>
      <c r="G218" s="1"/>
      <c r="H218" s="1"/>
      <c r="I218" s="1"/>
      <c r="J218" s="1"/>
      <c r="K218" s="1"/>
      <c r="L218" s="1"/>
      <c r="M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row>
    <row r="219" customFormat="false" ht="12.75" hidden="false" customHeight="false" outlineLevel="0" collapsed="false">
      <c r="A219" s="1"/>
      <c r="B219" s="1"/>
      <c r="C219" s="1"/>
      <c r="D219" s="1"/>
      <c r="E219" s="1"/>
      <c r="F219" s="1"/>
      <c r="G219" s="1"/>
      <c r="H219" s="1"/>
      <c r="I219" s="1"/>
      <c r="J219" s="1"/>
      <c r="K219" s="1"/>
      <c r="L219" s="1"/>
      <c r="M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row>
    <row r="220" customFormat="false" ht="12.75" hidden="false" customHeight="false" outlineLevel="0" collapsed="false">
      <c r="A220" s="1"/>
      <c r="B220" s="1"/>
      <c r="C220" s="1"/>
      <c r="D220" s="1"/>
      <c r="E220" s="1"/>
      <c r="F220" s="1"/>
      <c r="G220" s="1"/>
      <c r="H220" s="1"/>
      <c r="I220" s="1"/>
      <c r="J220" s="1"/>
      <c r="K220" s="1"/>
      <c r="L220" s="1"/>
      <c r="M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row>
    <row r="221" customFormat="false" ht="12.75" hidden="false" customHeight="false" outlineLevel="0" collapsed="false">
      <c r="A221" s="1"/>
      <c r="B221" s="1"/>
      <c r="C221" s="1"/>
      <c r="D221" s="1"/>
      <c r="E221" s="1"/>
      <c r="F221" s="1"/>
      <c r="G221" s="1"/>
      <c r="H221" s="1"/>
      <c r="I221" s="1"/>
      <c r="J221" s="1"/>
      <c r="K221" s="1"/>
      <c r="L221" s="1"/>
      <c r="M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row>
    <row r="222" customFormat="false" ht="12.75" hidden="false" customHeight="false" outlineLevel="0" collapsed="false">
      <c r="A222" s="1"/>
      <c r="B222" s="1"/>
      <c r="C222" s="1"/>
      <c r="D222" s="1"/>
      <c r="E222" s="1"/>
      <c r="F222" s="1"/>
      <c r="G222" s="1"/>
      <c r="H222" s="1"/>
      <c r="I222" s="1"/>
      <c r="J222" s="1"/>
      <c r="K222" s="1"/>
      <c r="L222" s="1"/>
      <c r="M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row>
    <row r="223" customFormat="false" ht="12.75" hidden="false" customHeight="false" outlineLevel="0" collapsed="false">
      <c r="A223" s="1"/>
      <c r="B223" s="1"/>
      <c r="C223" s="1"/>
      <c r="D223" s="1"/>
      <c r="E223" s="1"/>
      <c r="F223" s="1"/>
      <c r="G223" s="1"/>
      <c r="H223" s="1"/>
      <c r="I223" s="1"/>
      <c r="J223" s="1"/>
      <c r="K223" s="1"/>
      <c r="L223" s="1"/>
      <c r="M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row>
    <row r="224" customFormat="false" ht="12.75" hidden="false" customHeight="false" outlineLevel="0" collapsed="false">
      <c r="A224" s="1"/>
      <c r="B224" s="1"/>
      <c r="C224" s="1"/>
      <c r="D224" s="1"/>
      <c r="E224" s="1"/>
      <c r="F224" s="1"/>
      <c r="G224" s="1"/>
      <c r="H224" s="1"/>
      <c r="I224" s="1"/>
      <c r="J224" s="1"/>
      <c r="K224" s="1"/>
      <c r="L224" s="1"/>
      <c r="M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row>
    <row r="225" customFormat="false" ht="12.75" hidden="false" customHeight="false" outlineLevel="0" collapsed="false">
      <c r="A225" s="1"/>
      <c r="B225" s="1"/>
      <c r="C225" s="1"/>
      <c r="D225" s="1"/>
      <c r="E225" s="1"/>
      <c r="F225" s="1"/>
      <c r="G225" s="1"/>
      <c r="H225" s="1"/>
      <c r="I225" s="1"/>
      <c r="J225" s="1"/>
      <c r="K225" s="1"/>
      <c r="L225" s="1"/>
      <c r="M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row>
    <row r="226" customFormat="false" ht="12.75" hidden="false" customHeight="false" outlineLevel="0" collapsed="false">
      <c r="A226" s="1"/>
      <c r="B226" s="1"/>
      <c r="C226" s="1"/>
      <c r="D226" s="1"/>
      <c r="E226" s="1"/>
      <c r="F226" s="1"/>
      <c r="G226" s="1"/>
      <c r="H226" s="1"/>
      <c r="I226" s="1"/>
      <c r="J226" s="1"/>
      <c r="K226" s="1"/>
      <c r="L226" s="1"/>
      <c r="M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row>
    <row r="227" customFormat="false" ht="12.75" hidden="false" customHeight="false" outlineLevel="0" collapsed="false">
      <c r="A227" s="1"/>
      <c r="B227" s="1"/>
      <c r="C227" s="1"/>
      <c r="D227" s="1"/>
      <c r="E227" s="1"/>
      <c r="F227" s="1"/>
      <c r="G227" s="1"/>
      <c r="H227" s="1"/>
      <c r="I227" s="1"/>
      <c r="J227" s="1"/>
      <c r="K227" s="1"/>
      <c r="L227" s="1"/>
      <c r="M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row>
    <row r="228" customFormat="false" ht="12.75" hidden="false" customHeight="false" outlineLevel="0" collapsed="false">
      <c r="A228" s="1"/>
      <c r="B228" s="1"/>
      <c r="C228" s="1"/>
      <c r="D228" s="1"/>
      <c r="E228" s="1"/>
      <c r="F228" s="1"/>
      <c r="G228" s="1"/>
      <c r="H228" s="1"/>
      <c r="I228" s="1"/>
      <c r="J228" s="1"/>
      <c r="K228" s="1"/>
      <c r="L228" s="1"/>
      <c r="M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row>
    <row r="229" customFormat="false" ht="12.75" hidden="false" customHeight="false" outlineLevel="0" collapsed="false">
      <c r="A229" s="1"/>
      <c r="B229" s="1"/>
      <c r="C229" s="1"/>
      <c r="D229" s="1"/>
      <c r="E229" s="1"/>
      <c r="F229" s="1"/>
      <c r="G229" s="1"/>
      <c r="H229" s="1"/>
      <c r="I229" s="1"/>
      <c r="J229" s="1"/>
      <c r="K229" s="1"/>
      <c r="L229" s="1"/>
      <c r="M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row>
    <row r="230" customFormat="false" ht="12.75" hidden="false" customHeight="false" outlineLevel="0" collapsed="false">
      <c r="A230" s="1"/>
      <c r="B230" s="1"/>
      <c r="C230" s="1"/>
      <c r="D230" s="1"/>
      <c r="E230" s="1"/>
      <c r="F230" s="1"/>
      <c r="G230" s="1"/>
      <c r="H230" s="1"/>
      <c r="I230" s="1"/>
      <c r="J230" s="1"/>
      <c r="K230" s="1"/>
      <c r="L230" s="1"/>
      <c r="M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row>
    <row r="231" customFormat="false" ht="12.75" hidden="false" customHeight="false" outlineLevel="0" collapsed="false">
      <c r="A231" s="1"/>
      <c r="B231" s="1"/>
      <c r="C231" s="1"/>
      <c r="D231" s="1"/>
      <c r="E231" s="1"/>
      <c r="F231" s="1"/>
      <c r="G231" s="1"/>
      <c r="H231" s="1"/>
      <c r="I231" s="1"/>
      <c r="J231" s="1"/>
      <c r="K231" s="1"/>
      <c r="L231" s="1"/>
      <c r="M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row>
    <row r="232" customFormat="false" ht="12.75" hidden="false" customHeight="false" outlineLevel="0" collapsed="false">
      <c r="A232" s="1"/>
      <c r="B232" s="1"/>
      <c r="C232" s="1"/>
      <c r="D232" s="1"/>
      <c r="E232" s="1"/>
      <c r="F232" s="1"/>
      <c r="G232" s="1"/>
      <c r="H232" s="1"/>
      <c r="I232" s="1"/>
      <c r="J232" s="1"/>
      <c r="K232" s="1"/>
      <c r="L232" s="1"/>
      <c r="M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row>
    <row r="233" customFormat="false" ht="12.75" hidden="false" customHeight="false" outlineLevel="0" collapsed="false">
      <c r="A233" s="1"/>
      <c r="B233" s="1"/>
      <c r="C233" s="1"/>
      <c r="D233" s="1"/>
      <c r="E233" s="1"/>
      <c r="F233" s="1"/>
      <c r="G233" s="1"/>
      <c r="H233" s="1"/>
      <c r="I233" s="1"/>
      <c r="J233" s="1"/>
      <c r="K233" s="1"/>
      <c r="L233" s="1"/>
      <c r="M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row>
    <row r="234" customFormat="false" ht="12.75" hidden="false" customHeight="false" outlineLevel="0" collapsed="false">
      <c r="A234" s="1"/>
      <c r="B234" s="1"/>
      <c r="C234" s="1"/>
      <c r="D234" s="1"/>
      <c r="E234" s="1"/>
      <c r="F234" s="1"/>
      <c r="G234" s="1"/>
      <c r="H234" s="1"/>
      <c r="I234" s="1"/>
      <c r="J234" s="1"/>
      <c r="K234" s="1"/>
      <c r="L234" s="1"/>
      <c r="M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row>
    <row r="235" customFormat="false" ht="12.75" hidden="false" customHeight="false" outlineLevel="0" collapsed="false">
      <c r="A235" s="1"/>
      <c r="B235" s="1"/>
      <c r="C235" s="1"/>
      <c r="D235" s="1"/>
      <c r="E235" s="1"/>
      <c r="F235" s="1"/>
      <c r="G235" s="1"/>
      <c r="H235" s="1"/>
      <c r="I235" s="1"/>
      <c r="J235" s="1"/>
      <c r="K235" s="1"/>
      <c r="L235" s="1"/>
      <c r="M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row>
    <row r="236" customFormat="false" ht="12.75" hidden="false" customHeight="false" outlineLevel="0" collapsed="false">
      <c r="A236" s="1"/>
      <c r="B236" s="1"/>
      <c r="C236" s="1"/>
      <c r="D236" s="1"/>
      <c r="E236" s="1"/>
      <c r="F236" s="1"/>
      <c r="G236" s="1"/>
      <c r="H236" s="1"/>
      <c r="I236" s="1"/>
      <c r="J236" s="1"/>
      <c r="K236" s="1"/>
      <c r="L236" s="1"/>
      <c r="M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row>
    <row r="237" customFormat="false" ht="12.75" hidden="false" customHeight="false" outlineLevel="0" collapsed="false">
      <c r="A237" s="1"/>
      <c r="B237" s="1"/>
      <c r="C237" s="1"/>
      <c r="D237" s="1"/>
      <c r="E237" s="1"/>
      <c r="F237" s="1"/>
      <c r="G237" s="1"/>
      <c r="H237" s="1"/>
      <c r="I237" s="1"/>
      <c r="J237" s="1"/>
      <c r="K237" s="1"/>
      <c r="L237" s="1"/>
      <c r="M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row>
    <row r="238" customFormat="false" ht="12.75" hidden="false" customHeight="false" outlineLevel="0" collapsed="false">
      <c r="A238" s="1"/>
      <c r="B238" s="1"/>
      <c r="C238" s="1"/>
      <c r="D238" s="1"/>
      <c r="E238" s="1"/>
      <c r="F238" s="1"/>
      <c r="G238" s="1"/>
      <c r="H238" s="1"/>
      <c r="I238" s="1"/>
      <c r="J238" s="1"/>
      <c r="K238" s="1"/>
      <c r="L238" s="1"/>
      <c r="M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row>
    <row r="239" customFormat="false" ht="12.75" hidden="false" customHeight="false" outlineLevel="0" collapsed="false">
      <c r="A239" s="1"/>
      <c r="B239" s="1"/>
      <c r="C239" s="1"/>
      <c r="D239" s="1"/>
      <c r="E239" s="1"/>
      <c r="F239" s="1"/>
      <c r="G239" s="1"/>
      <c r="H239" s="1"/>
      <c r="I239" s="1"/>
      <c r="J239" s="1"/>
      <c r="K239" s="1"/>
      <c r="L239" s="1"/>
      <c r="M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row>
    <row r="240" customFormat="false" ht="12.75" hidden="false" customHeight="false" outlineLevel="0" collapsed="false">
      <c r="A240" s="1"/>
      <c r="B240" s="1"/>
      <c r="C240" s="1"/>
      <c r="D240" s="1"/>
      <c r="E240" s="1"/>
      <c r="F240" s="1"/>
      <c r="G240" s="1"/>
      <c r="H240" s="1"/>
      <c r="I240" s="1"/>
      <c r="J240" s="1"/>
      <c r="K240" s="1"/>
      <c r="L240" s="1"/>
      <c r="M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row>
    <row r="241" customFormat="false" ht="12.75" hidden="false" customHeight="false" outlineLevel="0" collapsed="false">
      <c r="A241" s="1"/>
      <c r="B241" s="1"/>
      <c r="C241" s="1"/>
      <c r="D241" s="1"/>
      <c r="E241" s="1"/>
      <c r="F241" s="1"/>
      <c r="G241" s="1"/>
      <c r="H241" s="1"/>
      <c r="I241" s="1"/>
      <c r="J241" s="1"/>
      <c r="K241" s="1"/>
      <c r="L241" s="1"/>
      <c r="M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row>
    <row r="242" customFormat="false" ht="12.75" hidden="false" customHeight="false" outlineLevel="0" collapsed="false">
      <c r="A242" s="1"/>
      <c r="B242" s="1"/>
      <c r="C242" s="1"/>
      <c r="D242" s="1"/>
      <c r="E242" s="1"/>
      <c r="F242" s="1"/>
      <c r="G242" s="1"/>
      <c r="H242" s="1"/>
      <c r="I242" s="1"/>
      <c r="J242" s="1"/>
      <c r="K242" s="1"/>
      <c r="L242" s="1"/>
      <c r="M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row>
    <row r="243" customFormat="false" ht="12.75" hidden="false" customHeight="false" outlineLevel="0" collapsed="false">
      <c r="A243" s="1"/>
      <c r="B243" s="1"/>
      <c r="C243" s="1"/>
      <c r="D243" s="1"/>
      <c r="E243" s="1"/>
      <c r="F243" s="1"/>
      <c r="G243" s="1"/>
      <c r="H243" s="1"/>
      <c r="I243" s="1"/>
      <c r="J243" s="1"/>
      <c r="K243" s="1"/>
      <c r="L243" s="1"/>
      <c r="M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row>
    <row r="244" customFormat="false" ht="12.75" hidden="false" customHeight="false" outlineLevel="0" collapsed="false">
      <c r="A244" s="1"/>
      <c r="B244" s="1"/>
      <c r="C244" s="1"/>
      <c r="D244" s="1"/>
      <c r="E244" s="1"/>
      <c r="F244" s="1"/>
      <c r="G244" s="1"/>
      <c r="H244" s="1"/>
      <c r="I244" s="1"/>
      <c r="J244" s="1"/>
      <c r="K244" s="1"/>
      <c r="L244" s="1"/>
      <c r="M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row>
    <row r="245" customFormat="false" ht="12.75" hidden="false" customHeight="false" outlineLevel="0" collapsed="false">
      <c r="A245" s="1"/>
      <c r="B245" s="1"/>
      <c r="C245" s="1"/>
      <c r="D245" s="1"/>
      <c r="E245" s="1"/>
      <c r="F245" s="1"/>
      <c r="G245" s="1"/>
      <c r="H245" s="1"/>
      <c r="I245" s="1"/>
      <c r="J245" s="1"/>
      <c r="K245" s="1"/>
      <c r="L245" s="1"/>
      <c r="M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row>
    <row r="246" customFormat="false" ht="12.75" hidden="false" customHeight="false" outlineLevel="0" collapsed="false">
      <c r="A246" s="1"/>
      <c r="B246" s="1"/>
      <c r="C246" s="1"/>
      <c r="D246" s="1"/>
      <c r="E246" s="1"/>
      <c r="F246" s="1"/>
      <c r="G246" s="1"/>
      <c r="H246" s="1"/>
      <c r="I246" s="1"/>
      <c r="J246" s="1"/>
      <c r="K246" s="1"/>
      <c r="L246" s="1"/>
      <c r="M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row>
    <row r="247" customFormat="false" ht="12.75" hidden="false" customHeight="false" outlineLevel="0" collapsed="false">
      <c r="A247" s="1"/>
      <c r="B247" s="1"/>
      <c r="C247" s="1"/>
      <c r="D247" s="1"/>
      <c r="E247" s="1"/>
      <c r="F247" s="1"/>
      <c r="G247" s="1"/>
      <c r="H247" s="1"/>
      <c r="I247" s="1"/>
      <c r="J247" s="1"/>
      <c r="K247" s="1"/>
      <c r="L247" s="1"/>
      <c r="M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row>
    <row r="248" customFormat="false" ht="12.75" hidden="false" customHeight="false" outlineLevel="0" collapsed="false">
      <c r="A248" s="1"/>
      <c r="B248" s="1"/>
      <c r="C248" s="1"/>
      <c r="D248" s="1"/>
      <c r="E248" s="1"/>
      <c r="F248" s="1"/>
      <c r="G248" s="1"/>
      <c r="H248" s="1"/>
      <c r="I248" s="1"/>
      <c r="J248" s="1"/>
      <c r="K248" s="1"/>
      <c r="L248" s="1"/>
      <c r="M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row>
    <row r="249" customFormat="false" ht="12.75" hidden="false" customHeight="false" outlineLevel="0" collapsed="false">
      <c r="A249" s="1"/>
      <c r="B249" s="1"/>
      <c r="C249" s="1"/>
      <c r="D249" s="1"/>
      <c r="E249" s="1"/>
      <c r="F249" s="1"/>
      <c r="G249" s="1"/>
      <c r="H249" s="1"/>
      <c r="I249" s="1"/>
      <c r="J249" s="1"/>
      <c r="K249" s="1"/>
      <c r="L249" s="1"/>
      <c r="M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row>
    <row r="250" customFormat="false" ht="12.75" hidden="false" customHeight="false" outlineLevel="0" collapsed="false">
      <c r="A250" s="1"/>
      <c r="B250" s="1"/>
      <c r="C250" s="1"/>
      <c r="D250" s="1"/>
      <c r="E250" s="1"/>
      <c r="F250" s="1"/>
      <c r="G250" s="1"/>
      <c r="H250" s="1"/>
      <c r="I250" s="1"/>
      <c r="J250" s="1"/>
      <c r="K250" s="1"/>
      <c r="L250" s="1"/>
      <c r="M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row>
    <row r="251" customFormat="false" ht="12.75" hidden="false" customHeight="false" outlineLevel="0" collapsed="false">
      <c r="A251" s="1"/>
      <c r="B251" s="1"/>
      <c r="C251" s="1"/>
      <c r="D251" s="1"/>
      <c r="E251" s="1"/>
      <c r="F251" s="1"/>
      <c r="G251" s="1"/>
      <c r="H251" s="1"/>
      <c r="I251" s="1"/>
      <c r="J251" s="1"/>
      <c r="K251" s="1"/>
      <c r="L251" s="1"/>
      <c r="M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row>
    <row r="252" customFormat="false" ht="12.75" hidden="false" customHeight="false" outlineLevel="0" collapsed="false">
      <c r="A252" s="1"/>
      <c r="B252" s="1"/>
      <c r="C252" s="1"/>
      <c r="D252" s="1"/>
      <c r="E252" s="1"/>
      <c r="F252" s="1"/>
      <c r="G252" s="1"/>
      <c r="H252" s="1"/>
      <c r="I252" s="1"/>
      <c r="J252" s="1"/>
      <c r="K252" s="1"/>
      <c r="L252" s="1"/>
      <c r="M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row>
    <row r="253" customFormat="false" ht="12.75" hidden="false" customHeight="false" outlineLevel="0" collapsed="false">
      <c r="A253" s="1"/>
      <c r="B253" s="1"/>
      <c r="C253" s="1"/>
      <c r="D253" s="1"/>
      <c r="E253" s="1"/>
      <c r="F253" s="1"/>
      <c r="G253" s="1"/>
      <c r="H253" s="1"/>
      <c r="I253" s="1"/>
      <c r="J253" s="1"/>
      <c r="K253" s="1"/>
      <c r="L253" s="1"/>
      <c r="M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row>
    <row r="254" customFormat="false" ht="12.75" hidden="false" customHeight="false" outlineLevel="0" collapsed="false">
      <c r="A254" s="1"/>
      <c r="B254" s="1"/>
      <c r="C254" s="1"/>
      <c r="D254" s="1"/>
      <c r="E254" s="1"/>
      <c r="F254" s="1"/>
      <c r="G254" s="1"/>
      <c r="H254" s="1"/>
      <c r="I254" s="1"/>
      <c r="J254" s="1"/>
      <c r="K254" s="1"/>
      <c r="L254" s="1"/>
      <c r="M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row>
    <row r="255" customFormat="false" ht="12.75" hidden="false" customHeight="false" outlineLevel="0" collapsed="false">
      <c r="A255" s="1"/>
      <c r="B255" s="1"/>
      <c r="C255" s="1"/>
      <c r="D255" s="1"/>
      <c r="E255" s="1"/>
      <c r="F255" s="1"/>
      <c r="G255" s="1"/>
      <c r="H255" s="1"/>
      <c r="I255" s="1"/>
      <c r="J255" s="1"/>
      <c r="K255" s="1"/>
      <c r="L255" s="1"/>
      <c r="M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row>
    <row r="256" customFormat="false" ht="12.75" hidden="false" customHeight="false" outlineLevel="0" collapsed="false">
      <c r="A256" s="1"/>
      <c r="B256" s="1"/>
      <c r="C256" s="1"/>
      <c r="D256" s="1"/>
      <c r="E256" s="1"/>
      <c r="F256" s="1"/>
      <c r="G256" s="1"/>
      <c r="H256" s="1"/>
      <c r="I256" s="1"/>
      <c r="J256" s="1"/>
      <c r="K256" s="1"/>
      <c r="L256" s="1"/>
      <c r="M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row>
    <row r="257" customFormat="false" ht="12.75" hidden="false" customHeight="false" outlineLevel="0" collapsed="false">
      <c r="A257" s="1"/>
      <c r="B257" s="1"/>
      <c r="C257" s="1"/>
      <c r="D257" s="1"/>
      <c r="E257" s="1"/>
      <c r="F257" s="1"/>
      <c r="G257" s="1"/>
      <c r="H257" s="1"/>
      <c r="I257" s="1"/>
      <c r="J257" s="1"/>
      <c r="K257" s="1"/>
      <c r="L257" s="1"/>
      <c r="M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row>
    <row r="258" customFormat="false" ht="12.75" hidden="false" customHeight="false" outlineLevel="0" collapsed="false">
      <c r="A258" s="1"/>
      <c r="B258" s="1"/>
      <c r="C258" s="1"/>
      <c r="D258" s="1"/>
      <c r="E258" s="1"/>
      <c r="F258" s="1"/>
      <c r="G258" s="1"/>
      <c r="H258" s="1"/>
      <c r="I258" s="1"/>
      <c r="J258" s="1"/>
      <c r="K258" s="1"/>
      <c r="L258" s="1"/>
      <c r="M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row>
    <row r="259" customFormat="false" ht="12.75" hidden="false" customHeight="false" outlineLevel="0" collapsed="false">
      <c r="A259" s="1"/>
      <c r="B259" s="1"/>
      <c r="C259" s="1"/>
      <c r="D259" s="1"/>
      <c r="E259" s="1"/>
      <c r="F259" s="1"/>
      <c r="G259" s="1"/>
      <c r="H259" s="1"/>
      <c r="I259" s="1"/>
      <c r="J259" s="1"/>
      <c r="K259" s="1"/>
      <c r="L259" s="1"/>
      <c r="M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row>
    <row r="260" customFormat="false" ht="12.75" hidden="false" customHeight="false" outlineLevel="0" collapsed="false">
      <c r="A260" s="1"/>
      <c r="B260" s="1"/>
      <c r="C260" s="1"/>
      <c r="D260" s="1"/>
      <c r="E260" s="1"/>
      <c r="F260" s="1"/>
      <c r="G260" s="1"/>
      <c r="H260" s="1"/>
      <c r="I260" s="1"/>
      <c r="J260" s="1"/>
      <c r="K260" s="1"/>
      <c r="L260" s="1"/>
      <c r="M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row>
    <row r="261" customFormat="false" ht="12.75" hidden="false" customHeight="false" outlineLevel="0" collapsed="false">
      <c r="A261" s="1"/>
      <c r="B261" s="1"/>
      <c r="C261" s="1"/>
      <c r="D261" s="1"/>
      <c r="E261" s="1"/>
      <c r="F261" s="1"/>
      <c r="G261" s="1"/>
      <c r="H261" s="1"/>
      <c r="I261" s="1"/>
      <c r="J261" s="1"/>
      <c r="K261" s="1"/>
      <c r="L261" s="1"/>
      <c r="M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row>
    <row r="262" customFormat="false" ht="12.75" hidden="false" customHeight="false" outlineLevel="0" collapsed="false">
      <c r="A262" s="1"/>
      <c r="B262" s="1"/>
      <c r="C262" s="1"/>
      <c r="D262" s="1"/>
      <c r="E262" s="1"/>
      <c r="F262" s="1"/>
      <c r="G262" s="1"/>
      <c r="H262" s="1"/>
      <c r="I262" s="1"/>
      <c r="J262" s="1"/>
      <c r="K262" s="1"/>
      <c r="L262" s="1"/>
      <c r="M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row>
    <row r="263" customFormat="false" ht="12.75" hidden="false" customHeight="false" outlineLevel="0" collapsed="false">
      <c r="A263" s="1"/>
      <c r="B263" s="1"/>
      <c r="C263" s="1"/>
      <c r="D263" s="1"/>
      <c r="E263" s="1"/>
      <c r="F263" s="1"/>
      <c r="G263" s="1"/>
      <c r="H263" s="1"/>
      <c r="I263" s="1"/>
      <c r="J263" s="1"/>
      <c r="K263" s="1"/>
      <c r="L263" s="1"/>
      <c r="M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row>
    <row r="264" customFormat="false" ht="12.75" hidden="false" customHeight="false" outlineLevel="0" collapsed="false">
      <c r="A264" s="1"/>
      <c r="B264" s="1"/>
      <c r="C264" s="1"/>
      <c r="D264" s="1"/>
      <c r="E264" s="1"/>
      <c r="F264" s="1"/>
      <c r="G264" s="1"/>
      <c r="H264" s="1"/>
      <c r="I264" s="1"/>
      <c r="J264" s="1"/>
      <c r="K264" s="1"/>
      <c r="L264" s="1"/>
      <c r="M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row>
    <row r="265" customFormat="false" ht="12.75" hidden="false" customHeight="false" outlineLevel="0" collapsed="false">
      <c r="A265" s="1"/>
      <c r="B265" s="1"/>
      <c r="C265" s="1"/>
      <c r="D265" s="1"/>
      <c r="E265" s="1"/>
      <c r="F265" s="1"/>
      <c r="G265" s="1"/>
      <c r="H265" s="1"/>
      <c r="I265" s="1"/>
      <c r="J265" s="1"/>
      <c r="K265" s="1"/>
      <c r="L265" s="1"/>
      <c r="M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row>
    <row r="266" customFormat="false" ht="12.75" hidden="false" customHeight="false" outlineLevel="0" collapsed="false">
      <c r="A266" s="1"/>
      <c r="B266" s="1"/>
      <c r="C266" s="1"/>
      <c r="D266" s="1"/>
      <c r="E266" s="1"/>
      <c r="F266" s="1"/>
      <c r="G266" s="1"/>
      <c r="H266" s="1"/>
      <c r="I266" s="1"/>
      <c r="J266" s="1"/>
      <c r="K266" s="1"/>
      <c r="L266" s="1"/>
      <c r="M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row>
    <row r="267" customFormat="false" ht="12.75" hidden="false" customHeight="false" outlineLevel="0" collapsed="false">
      <c r="A267" s="1"/>
      <c r="B267" s="1"/>
      <c r="C267" s="1"/>
      <c r="D267" s="1"/>
      <c r="E267" s="1"/>
      <c r="F267" s="1"/>
      <c r="G267" s="1"/>
      <c r="H267" s="1"/>
      <c r="I267" s="1"/>
      <c r="J267" s="1"/>
      <c r="K267" s="1"/>
      <c r="L267" s="1"/>
      <c r="M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customFormat="false" ht="12.75" hidden="false" customHeight="false" outlineLevel="0" collapsed="false">
      <c r="A268" s="1"/>
      <c r="B268" s="1"/>
      <c r="C268" s="1"/>
      <c r="D268" s="1"/>
      <c r="E268" s="1"/>
      <c r="F268" s="1"/>
      <c r="G268" s="1"/>
      <c r="H268" s="1"/>
      <c r="I268" s="1"/>
      <c r="J268" s="1"/>
      <c r="K268" s="1"/>
      <c r="L268" s="1"/>
      <c r="M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customFormat="false" ht="12.75" hidden="false" customHeight="false" outlineLevel="0" collapsed="false">
      <c r="A269" s="1"/>
      <c r="B269" s="1"/>
      <c r="C269" s="1"/>
      <c r="D269" s="1"/>
      <c r="E269" s="1"/>
      <c r="F269" s="1"/>
      <c r="G269" s="1"/>
      <c r="H269" s="1"/>
      <c r="I269" s="1"/>
      <c r="J269" s="1"/>
      <c r="K269" s="1"/>
      <c r="L269" s="1"/>
      <c r="M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customFormat="false" ht="12.75" hidden="false" customHeight="false" outlineLevel="0" collapsed="false">
      <c r="A270" s="1"/>
      <c r="B270" s="1"/>
      <c r="C270" s="1"/>
      <c r="D270" s="1"/>
      <c r="E270" s="1"/>
      <c r="F270" s="1"/>
      <c r="G270" s="1"/>
      <c r="H270" s="1"/>
      <c r="I270" s="1"/>
      <c r="J270" s="1"/>
      <c r="K270" s="1"/>
      <c r="L270" s="1"/>
      <c r="M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customFormat="false" ht="12.75" hidden="false" customHeight="false" outlineLevel="0" collapsed="false">
      <c r="A271" s="1"/>
      <c r="B271" s="1"/>
      <c r="C271" s="1"/>
      <c r="D271" s="1"/>
      <c r="E271" s="1"/>
      <c r="F271" s="1"/>
      <c r="G271" s="1"/>
      <c r="H271" s="1"/>
      <c r="I271" s="1"/>
      <c r="J271" s="1"/>
      <c r="K271" s="1"/>
      <c r="L271" s="1"/>
      <c r="M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customFormat="false" ht="12.75" hidden="false" customHeight="false" outlineLevel="0" collapsed="false">
      <c r="A272" s="1"/>
      <c r="B272" s="1"/>
      <c r="C272" s="1"/>
      <c r="D272" s="1"/>
      <c r="E272" s="1"/>
      <c r="F272" s="1"/>
      <c r="G272" s="1"/>
      <c r="H272" s="1"/>
      <c r="I272" s="1"/>
      <c r="J272" s="1"/>
      <c r="K272" s="1"/>
      <c r="L272" s="1"/>
      <c r="M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customFormat="false" ht="12.75" hidden="false" customHeight="false" outlineLevel="0" collapsed="false">
      <c r="A273" s="1"/>
      <c r="B273" s="1"/>
      <c r="C273" s="1"/>
      <c r="D273" s="1"/>
      <c r="E273" s="1"/>
      <c r="F273" s="1"/>
      <c r="G273" s="1"/>
      <c r="H273" s="1"/>
      <c r="I273" s="1"/>
      <c r="J273" s="1"/>
      <c r="K273" s="1"/>
      <c r="L273" s="1"/>
      <c r="M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customFormat="false" ht="12.75" hidden="false" customHeight="false" outlineLevel="0" collapsed="false">
      <c r="A274" s="1"/>
      <c r="B274" s="1"/>
      <c r="C274" s="1"/>
      <c r="D274" s="1"/>
      <c r="E274" s="1"/>
      <c r="F274" s="1"/>
      <c r="G274" s="1"/>
      <c r="H274" s="1"/>
      <c r="I274" s="1"/>
      <c r="J274" s="1"/>
      <c r="K274" s="1"/>
      <c r="L274" s="1"/>
      <c r="M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row r="275" customFormat="false" ht="12.75" hidden="false" customHeight="false" outlineLevel="0" collapsed="false">
      <c r="A275" s="1"/>
      <c r="B275" s="1"/>
      <c r="C275" s="1"/>
      <c r="D275" s="1"/>
      <c r="E275" s="1"/>
      <c r="F275" s="1"/>
      <c r="G275" s="1"/>
      <c r="H275" s="1"/>
      <c r="I275" s="1"/>
      <c r="J275" s="1"/>
      <c r="K275" s="1"/>
      <c r="L275" s="1"/>
      <c r="M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row>
    <row r="276" customFormat="false" ht="12.75" hidden="false" customHeight="false" outlineLevel="0" collapsed="false">
      <c r="A276" s="1"/>
      <c r="B276" s="1"/>
      <c r="C276" s="1"/>
      <c r="D276" s="1"/>
      <c r="E276" s="1"/>
      <c r="F276" s="1"/>
      <c r="G276" s="1"/>
      <c r="H276" s="1"/>
      <c r="I276" s="1"/>
      <c r="J276" s="1"/>
      <c r="K276" s="1"/>
      <c r="L276" s="1"/>
      <c r="M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row>
    <row r="277" customFormat="false" ht="12.75" hidden="false" customHeight="false" outlineLevel="0" collapsed="false">
      <c r="A277" s="1"/>
      <c r="B277" s="1"/>
      <c r="C277" s="1"/>
      <c r="D277" s="1"/>
      <c r="E277" s="1"/>
      <c r="F277" s="1"/>
      <c r="G277" s="1"/>
      <c r="H277" s="1"/>
      <c r="I277" s="1"/>
      <c r="J277" s="1"/>
      <c r="K277" s="1"/>
      <c r="L277" s="1"/>
      <c r="M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row>
    <row r="278" customFormat="false" ht="12.75" hidden="false" customHeight="false" outlineLevel="0" collapsed="false">
      <c r="A278" s="1"/>
      <c r="B278" s="1"/>
      <c r="C278" s="1"/>
      <c r="D278" s="1"/>
      <c r="E278" s="1"/>
      <c r="F278" s="1"/>
      <c r="G278" s="1"/>
      <c r="H278" s="1"/>
      <c r="I278" s="1"/>
      <c r="J278" s="1"/>
      <c r="K278" s="1"/>
      <c r="L278" s="1"/>
      <c r="M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row>
    <row r="279" customFormat="false" ht="12.75" hidden="false" customHeight="false" outlineLevel="0" collapsed="false">
      <c r="A279" s="1"/>
      <c r="B279" s="1"/>
      <c r="C279" s="1"/>
      <c r="D279" s="1"/>
      <c r="E279" s="1"/>
      <c r="F279" s="1"/>
      <c r="G279" s="1"/>
      <c r="H279" s="1"/>
      <c r="I279" s="1"/>
      <c r="J279" s="1"/>
      <c r="K279" s="1"/>
      <c r="L279" s="1"/>
      <c r="M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row>
    <row r="280" customFormat="false" ht="12.75" hidden="false" customHeight="false" outlineLevel="0" collapsed="false">
      <c r="A280" s="1"/>
      <c r="B280" s="1"/>
      <c r="C280" s="1"/>
      <c r="D280" s="1"/>
      <c r="E280" s="1"/>
      <c r="F280" s="1"/>
      <c r="G280" s="1"/>
      <c r="H280" s="1"/>
      <c r="I280" s="1"/>
      <c r="J280" s="1"/>
      <c r="K280" s="1"/>
      <c r="L280" s="1"/>
      <c r="M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row>
    <row r="281" customFormat="false" ht="12.75" hidden="false" customHeight="false" outlineLevel="0" collapsed="false">
      <c r="A281" s="1"/>
      <c r="B281" s="1"/>
      <c r="C281" s="1"/>
      <c r="D281" s="1"/>
      <c r="E281" s="1"/>
      <c r="F281" s="1"/>
      <c r="G281" s="1"/>
      <c r="H281" s="1"/>
      <c r="I281" s="1"/>
      <c r="J281" s="1"/>
      <c r="K281" s="1"/>
      <c r="L281" s="1"/>
      <c r="M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customFormat="false" ht="12.75" hidden="false" customHeight="false" outlineLevel="0" collapsed="false">
      <c r="A282" s="1"/>
      <c r="B282" s="1"/>
      <c r="C282" s="1"/>
      <c r="D282" s="1"/>
      <c r="E282" s="1"/>
      <c r="F282" s="1"/>
      <c r="G282" s="1"/>
      <c r="H282" s="1"/>
      <c r="I282" s="1"/>
      <c r="J282" s="1"/>
      <c r="K282" s="1"/>
      <c r="L282" s="1"/>
      <c r="M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customFormat="false" ht="12.75" hidden="false" customHeight="false" outlineLevel="0" collapsed="false">
      <c r="A283" s="1"/>
      <c r="B283" s="1"/>
      <c r="C283" s="1"/>
      <c r="D283" s="1"/>
      <c r="E283" s="1"/>
      <c r="F283" s="1"/>
      <c r="G283" s="1"/>
      <c r="H283" s="1"/>
      <c r="I283" s="1"/>
      <c r="J283" s="1"/>
      <c r="K283" s="1"/>
      <c r="L283" s="1"/>
      <c r="M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customFormat="false" ht="12.75" hidden="false" customHeight="false" outlineLevel="0" collapsed="false">
      <c r="A284" s="1"/>
      <c r="B284" s="1"/>
      <c r="C284" s="1"/>
      <c r="D284" s="1"/>
      <c r="E284" s="1"/>
      <c r="F284" s="1"/>
      <c r="G284" s="1"/>
      <c r="H284" s="1"/>
      <c r="I284" s="1"/>
      <c r="J284" s="1"/>
      <c r="K284" s="1"/>
      <c r="L284" s="1"/>
      <c r="M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customFormat="false" ht="12.75" hidden="false" customHeight="false" outlineLevel="0" collapsed="false">
      <c r="A285" s="1"/>
      <c r="B285" s="1"/>
      <c r="C285" s="1"/>
      <c r="D285" s="1"/>
      <c r="E285" s="1"/>
      <c r="F285" s="1"/>
      <c r="G285" s="1"/>
      <c r="H285" s="1"/>
      <c r="I285" s="1"/>
      <c r="J285" s="1"/>
      <c r="K285" s="1"/>
      <c r="L285" s="1"/>
      <c r="M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customFormat="false" ht="12.75" hidden="false" customHeight="false" outlineLevel="0" collapsed="false">
      <c r="A286" s="1"/>
      <c r="B286" s="1"/>
      <c r="C286" s="1"/>
      <c r="D286" s="1"/>
      <c r="E286" s="1"/>
      <c r="F286" s="1"/>
      <c r="G286" s="1"/>
      <c r="H286" s="1"/>
      <c r="I286" s="1"/>
      <c r="J286" s="1"/>
      <c r="K286" s="1"/>
      <c r="L286" s="1"/>
      <c r="M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customFormat="false" ht="12.75" hidden="false" customHeight="false" outlineLevel="0" collapsed="false">
      <c r="A287" s="1"/>
      <c r="B287" s="1"/>
      <c r="C287" s="1"/>
      <c r="D287" s="1"/>
      <c r="E287" s="1"/>
      <c r="F287" s="1"/>
      <c r="G287" s="1"/>
      <c r="H287" s="1"/>
      <c r="I287" s="1"/>
      <c r="J287" s="1"/>
      <c r="K287" s="1"/>
      <c r="L287" s="1"/>
      <c r="M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customFormat="false" ht="12.75" hidden="false" customHeight="false" outlineLevel="0" collapsed="false">
      <c r="A288" s="1"/>
      <c r="B288" s="1"/>
      <c r="C288" s="1"/>
      <c r="D288" s="1"/>
      <c r="E288" s="1"/>
      <c r="F288" s="1"/>
      <c r="G288" s="1"/>
      <c r="H288" s="1"/>
      <c r="I288" s="1"/>
      <c r="J288" s="1"/>
      <c r="K288" s="1"/>
      <c r="L288" s="1"/>
      <c r="M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row r="289" customFormat="false" ht="12.75" hidden="false" customHeight="false" outlineLevel="0" collapsed="false">
      <c r="A289" s="1"/>
      <c r="B289" s="1"/>
      <c r="C289" s="1"/>
      <c r="D289" s="1"/>
      <c r="E289" s="1"/>
      <c r="F289" s="1"/>
      <c r="G289" s="1"/>
      <c r="H289" s="1"/>
      <c r="I289" s="1"/>
      <c r="J289" s="1"/>
      <c r="K289" s="1"/>
      <c r="L289" s="1"/>
      <c r="M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c r="IW289" s="1"/>
    </row>
    <row r="290" customFormat="false" ht="12.75" hidden="false" customHeight="false" outlineLevel="0" collapsed="false">
      <c r="A290" s="1"/>
      <c r="B290" s="1"/>
      <c r="C290" s="1"/>
      <c r="D290" s="1"/>
      <c r="E290" s="1"/>
      <c r="F290" s="1"/>
      <c r="G290" s="1"/>
      <c r="H290" s="1"/>
      <c r="I290" s="1"/>
      <c r="J290" s="1"/>
      <c r="K290" s="1"/>
      <c r="L290" s="1"/>
      <c r="M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row>
    <row r="291" customFormat="false" ht="12.75" hidden="false" customHeight="false" outlineLevel="0" collapsed="false">
      <c r="A291" s="1"/>
      <c r="B291" s="1"/>
      <c r="C291" s="1"/>
      <c r="D291" s="1"/>
      <c r="E291" s="1"/>
      <c r="F291" s="1"/>
      <c r="G291" s="1"/>
      <c r="H291" s="1"/>
      <c r="I291" s="1"/>
      <c r="J291" s="1"/>
      <c r="K291" s="1"/>
      <c r="L291" s="1"/>
      <c r="M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row>
    <row r="292" customFormat="false" ht="12.75" hidden="false" customHeight="false" outlineLevel="0" collapsed="false">
      <c r="A292" s="1"/>
      <c r="B292" s="1"/>
      <c r="C292" s="1"/>
      <c r="D292" s="1"/>
      <c r="E292" s="1"/>
      <c r="F292" s="1"/>
      <c r="G292" s="1"/>
      <c r="H292" s="1"/>
      <c r="I292" s="1"/>
      <c r="J292" s="1"/>
      <c r="K292" s="1"/>
      <c r="L292" s="1"/>
      <c r="M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c r="IW292" s="1"/>
    </row>
    <row r="293" customFormat="false" ht="12.75" hidden="false" customHeight="false" outlineLevel="0" collapsed="false">
      <c r="A293" s="1"/>
      <c r="B293" s="1"/>
      <c r="C293" s="1"/>
      <c r="D293" s="1"/>
      <c r="E293" s="1"/>
      <c r="F293" s="1"/>
      <c r="G293" s="1"/>
      <c r="H293" s="1"/>
      <c r="I293" s="1"/>
      <c r="J293" s="1"/>
      <c r="K293" s="1"/>
      <c r="L293" s="1"/>
      <c r="M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row>
    <row r="294" customFormat="false" ht="12.75" hidden="false" customHeight="false" outlineLevel="0" collapsed="false">
      <c r="A294" s="1"/>
      <c r="B294" s="1"/>
      <c r="C294" s="1"/>
      <c r="D294" s="1"/>
      <c r="E294" s="1"/>
      <c r="F294" s="1"/>
      <c r="G294" s="1"/>
      <c r="H294" s="1"/>
      <c r="I294" s="1"/>
      <c r="J294" s="1"/>
      <c r="K294" s="1"/>
      <c r="L294" s="1"/>
      <c r="M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row>
    <row r="295" customFormat="false" ht="12.75" hidden="false" customHeight="false" outlineLevel="0" collapsed="false">
      <c r="A295" s="1"/>
      <c r="B295" s="1"/>
      <c r="C295" s="1"/>
      <c r="D295" s="1"/>
      <c r="E295" s="1"/>
      <c r="F295" s="1"/>
      <c r="G295" s="1"/>
      <c r="H295" s="1"/>
      <c r="I295" s="1"/>
      <c r="J295" s="1"/>
      <c r="K295" s="1"/>
      <c r="L295" s="1"/>
      <c r="M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row>
    <row r="296" customFormat="false" ht="12.75" hidden="false" customHeight="false" outlineLevel="0" collapsed="false">
      <c r="A296" s="1"/>
      <c r="B296" s="1"/>
      <c r="C296" s="1"/>
      <c r="D296" s="1"/>
      <c r="E296" s="1"/>
      <c r="F296" s="1"/>
      <c r="G296" s="1"/>
      <c r="H296" s="1"/>
      <c r="I296" s="1"/>
      <c r="J296" s="1"/>
      <c r="K296" s="1"/>
      <c r="L296" s="1"/>
      <c r="M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row>
    <row r="297" customFormat="false" ht="12.75" hidden="false" customHeight="false" outlineLevel="0" collapsed="false">
      <c r="A297" s="1"/>
      <c r="B297" s="1"/>
      <c r="C297" s="1"/>
      <c r="D297" s="1"/>
      <c r="E297" s="1"/>
      <c r="F297" s="1"/>
      <c r="G297" s="1"/>
      <c r="H297" s="1"/>
      <c r="I297" s="1"/>
      <c r="J297" s="1"/>
      <c r="K297" s="1"/>
      <c r="L297" s="1"/>
      <c r="M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row>
    <row r="298" customFormat="false" ht="12.75" hidden="false" customHeight="false" outlineLevel="0" collapsed="false">
      <c r="A298" s="1"/>
      <c r="B298" s="1"/>
      <c r="C298" s="1"/>
      <c r="D298" s="1"/>
      <c r="E298" s="1"/>
      <c r="F298" s="1"/>
      <c r="G298" s="1"/>
      <c r="H298" s="1"/>
      <c r="I298" s="1"/>
      <c r="J298" s="1"/>
      <c r="K298" s="1"/>
      <c r="L298" s="1"/>
      <c r="M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row>
    <row r="299" customFormat="false" ht="12.75" hidden="false" customHeight="false" outlineLevel="0" collapsed="false">
      <c r="A299" s="1"/>
      <c r="B299" s="1"/>
      <c r="C299" s="1"/>
      <c r="D299" s="1"/>
      <c r="E299" s="1"/>
      <c r="F299" s="1"/>
      <c r="G299" s="1"/>
      <c r="H299" s="1"/>
      <c r="I299" s="1"/>
      <c r="J299" s="1"/>
      <c r="K299" s="1"/>
      <c r="L299" s="1"/>
      <c r="M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row>
    <row r="300" customFormat="false" ht="12.75" hidden="false" customHeight="false" outlineLevel="0" collapsed="false">
      <c r="A300" s="1"/>
      <c r="B300" s="1"/>
      <c r="C300" s="1"/>
      <c r="D300" s="1"/>
      <c r="E300" s="1"/>
      <c r="F300" s="1"/>
      <c r="G300" s="1"/>
      <c r="H300" s="1"/>
      <c r="I300" s="1"/>
      <c r="J300" s="1"/>
      <c r="K300" s="1"/>
      <c r="L300" s="1"/>
      <c r="M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row>
    <row r="301" customFormat="false" ht="12.75" hidden="false" customHeight="false" outlineLevel="0" collapsed="false">
      <c r="A301" s="1"/>
      <c r="B301" s="1"/>
      <c r="C301" s="1"/>
      <c r="D301" s="1"/>
      <c r="E301" s="1"/>
      <c r="F301" s="1"/>
      <c r="G301" s="1"/>
      <c r="H301" s="1"/>
      <c r="I301" s="1"/>
      <c r="J301" s="1"/>
      <c r="K301" s="1"/>
      <c r="L301" s="1"/>
      <c r="M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row>
    <row r="302" customFormat="false" ht="12.75" hidden="false" customHeight="false" outlineLevel="0" collapsed="false">
      <c r="A302" s="1"/>
      <c r="B302" s="1"/>
      <c r="C302" s="1"/>
      <c r="D302" s="1"/>
      <c r="E302" s="1"/>
      <c r="F302" s="1"/>
      <c r="G302" s="1"/>
      <c r="H302" s="1"/>
      <c r="I302" s="1"/>
      <c r="J302" s="1"/>
      <c r="K302" s="1"/>
      <c r="L302" s="1"/>
      <c r="M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row>
    <row r="303" customFormat="false" ht="12.75" hidden="false" customHeight="false" outlineLevel="0" collapsed="false">
      <c r="A303" s="1"/>
      <c r="B303" s="1"/>
      <c r="C303" s="1"/>
      <c r="D303" s="1"/>
      <c r="E303" s="1"/>
      <c r="F303" s="1"/>
      <c r="G303" s="1"/>
      <c r="H303" s="1"/>
      <c r="I303" s="1"/>
      <c r="J303" s="1"/>
      <c r="K303" s="1"/>
      <c r="L303" s="1"/>
      <c r="M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row>
    <row r="304" customFormat="false" ht="12.75" hidden="false" customHeight="false" outlineLevel="0" collapsed="false">
      <c r="A304" s="1"/>
      <c r="B304" s="1"/>
      <c r="C304" s="1"/>
      <c r="D304" s="1"/>
      <c r="E304" s="1"/>
      <c r="F304" s="1"/>
      <c r="G304" s="1"/>
      <c r="H304" s="1"/>
      <c r="I304" s="1"/>
      <c r="J304" s="1"/>
      <c r="K304" s="1"/>
      <c r="L304" s="1"/>
      <c r="M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c r="IW304" s="1"/>
    </row>
    <row r="305" customFormat="false" ht="12.75" hidden="false" customHeight="false" outlineLevel="0" collapsed="false">
      <c r="A305" s="1"/>
      <c r="B305" s="1"/>
      <c r="C305" s="1"/>
      <c r="D305" s="1"/>
      <c r="E305" s="1"/>
      <c r="F305" s="1"/>
      <c r="G305" s="1"/>
      <c r="H305" s="1"/>
      <c r="I305" s="1"/>
      <c r="J305" s="1"/>
      <c r="K305" s="1"/>
      <c r="L305" s="1"/>
      <c r="M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c r="IW305" s="1"/>
    </row>
    <row r="306" customFormat="false" ht="12.75" hidden="false" customHeight="false" outlineLevel="0" collapsed="false">
      <c r="A306" s="1"/>
      <c r="B306" s="1"/>
      <c r="C306" s="1"/>
      <c r="D306" s="1"/>
      <c r="E306" s="1"/>
      <c r="F306" s="1"/>
      <c r="G306" s="1"/>
      <c r="H306" s="1"/>
      <c r="I306" s="1"/>
      <c r="J306" s="1"/>
      <c r="K306" s="1"/>
      <c r="L306" s="1"/>
      <c r="M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c r="IW306" s="1"/>
    </row>
    <row r="307" customFormat="false" ht="12.75" hidden="false" customHeight="false" outlineLevel="0" collapsed="false">
      <c r="A307" s="1"/>
      <c r="B307" s="1"/>
      <c r="C307" s="1"/>
      <c r="D307" s="1"/>
      <c r="E307" s="1"/>
      <c r="F307" s="1"/>
      <c r="G307" s="1"/>
      <c r="H307" s="1"/>
      <c r="I307" s="1"/>
      <c r="J307" s="1"/>
      <c r="K307" s="1"/>
      <c r="L307" s="1"/>
      <c r="M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row>
    <row r="308" customFormat="false" ht="12.75" hidden="false" customHeight="false" outlineLevel="0" collapsed="false">
      <c r="A308" s="1"/>
      <c r="B308" s="1"/>
      <c r="C308" s="1"/>
      <c r="D308" s="1"/>
      <c r="E308" s="1"/>
      <c r="F308" s="1"/>
      <c r="G308" s="1"/>
      <c r="H308" s="1"/>
      <c r="I308" s="1"/>
      <c r="J308" s="1"/>
      <c r="K308" s="1"/>
      <c r="L308" s="1"/>
      <c r="M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c r="IW308" s="1"/>
    </row>
    <row r="309" customFormat="false" ht="12.75" hidden="false" customHeight="false" outlineLevel="0" collapsed="false">
      <c r="A309" s="1"/>
      <c r="B309" s="1"/>
      <c r="C309" s="1"/>
      <c r="D309" s="1"/>
      <c r="E309" s="1"/>
      <c r="F309" s="1"/>
      <c r="G309" s="1"/>
      <c r="H309" s="1"/>
      <c r="I309" s="1"/>
      <c r="J309" s="1"/>
      <c r="K309" s="1"/>
      <c r="L309" s="1"/>
      <c r="M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c r="IW309" s="1"/>
    </row>
    <row r="310" customFormat="false" ht="12.75" hidden="false" customHeight="false" outlineLevel="0" collapsed="false">
      <c r="A310" s="1"/>
      <c r="B310" s="1"/>
      <c r="C310" s="1"/>
      <c r="D310" s="1"/>
      <c r="E310" s="1"/>
      <c r="F310" s="1"/>
      <c r="G310" s="1"/>
      <c r="H310" s="1"/>
      <c r="I310" s="1"/>
      <c r="J310" s="1"/>
      <c r="K310" s="1"/>
      <c r="L310" s="1"/>
      <c r="M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c r="IW310" s="1"/>
    </row>
    <row r="311" customFormat="false" ht="12.75" hidden="false" customHeight="false" outlineLevel="0" collapsed="false">
      <c r="A311" s="1"/>
      <c r="B311" s="1"/>
      <c r="C311" s="1"/>
      <c r="D311" s="1"/>
      <c r="E311" s="1"/>
      <c r="F311" s="1"/>
      <c r="G311" s="1"/>
      <c r="H311" s="1"/>
      <c r="I311" s="1"/>
      <c r="J311" s="1"/>
      <c r="K311" s="1"/>
      <c r="L311" s="1"/>
      <c r="M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row>
    <row r="312" customFormat="false" ht="12.75" hidden="false" customHeight="false" outlineLevel="0" collapsed="false">
      <c r="A312" s="1"/>
      <c r="B312" s="1"/>
      <c r="C312" s="1"/>
      <c r="D312" s="1"/>
      <c r="E312" s="1"/>
      <c r="F312" s="1"/>
      <c r="G312" s="1"/>
      <c r="H312" s="1"/>
      <c r="I312" s="1"/>
      <c r="J312" s="1"/>
      <c r="K312" s="1"/>
      <c r="L312" s="1"/>
      <c r="M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c r="IW312" s="1"/>
    </row>
    <row r="313" customFormat="false" ht="12.75" hidden="false" customHeight="false" outlineLevel="0" collapsed="false">
      <c r="A313" s="1"/>
      <c r="B313" s="1"/>
      <c r="C313" s="1"/>
      <c r="D313" s="1"/>
      <c r="E313" s="1"/>
      <c r="F313" s="1"/>
      <c r="G313" s="1"/>
      <c r="H313" s="1"/>
      <c r="I313" s="1"/>
      <c r="J313" s="1"/>
      <c r="K313" s="1"/>
      <c r="L313" s="1"/>
      <c r="M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c r="IW313" s="1"/>
    </row>
    <row r="314" customFormat="false" ht="12.75" hidden="false" customHeight="false" outlineLevel="0" collapsed="false">
      <c r="A314" s="1"/>
      <c r="B314" s="1"/>
      <c r="C314" s="1"/>
      <c r="D314" s="1"/>
      <c r="E314" s="1"/>
      <c r="F314" s="1"/>
      <c r="G314" s="1"/>
      <c r="H314" s="1"/>
      <c r="I314" s="1"/>
      <c r="J314" s="1"/>
      <c r="K314" s="1"/>
      <c r="L314" s="1"/>
      <c r="M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row>
    <row r="315" customFormat="false" ht="12.75" hidden="false" customHeight="false" outlineLevel="0" collapsed="false">
      <c r="A315" s="1"/>
      <c r="B315" s="1"/>
      <c r="C315" s="1"/>
      <c r="D315" s="1"/>
      <c r="E315" s="1"/>
      <c r="F315" s="1"/>
      <c r="G315" s="1"/>
      <c r="H315" s="1"/>
      <c r="I315" s="1"/>
      <c r="J315" s="1"/>
      <c r="K315" s="1"/>
      <c r="L315" s="1"/>
      <c r="M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row>
    <row r="316" customFormat="false" ht="12.75" hidden="false" customHeight="false" outlineLevel="0" collapsed="false">
      <c r="A316" s="1"/>
      <c r="B316" s="1"/>
      <c r="C316" s="1"/>
      <c r="D316" s="1"/>
      <c r="E316" s="1"/>
      <c r="F316" s="1"/>
      <c r="G316" s="1"/>
      <c r="H316" s="1"/>
      <c r="I316" s="1"/>
      <c r="J316" s="1"/>
      <c r="K316" s="1"/>
      <c r="L316" s="1"/>
      <c r="M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c r="IW316" s="1"/>
    </row>
    <row r="317" customFormat="false" ht="12.75" hidden="false" customHeight="false" outlineLevel="0" collapsed="false">
      <c r="A317" s="1"/>
      <c r="B317" s="1"/>
      <c r="C317" s="1"/>
      <c r="D317" s="1"/>
      <c r="E317" s="1"/>
      <c r="F317" s="1"/>
      <c r="G317" s="1"/>
      <c r="H317" s="1"/>
      <c r="I317" s="1"/>
      <c r="J317" s="1"/>
      <c r="K317" s="1"/>
      <c r="L317" s="1"/>
      <c r="M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c r="IW317" s="1"/>
    </row>
    <row r="318" customFormat="false" ht="12.75" hidden="false" customHeight="false" outlineLevel="0" collapsed="false">
      <c r="A318" s="1"/>
      <c r="B318" s="1"/>
      <c r="C318" s="1"/>
      <c r="D318" s="1"/>
      <c r="E318" s="1"/>
      <c r="F318" s="1"/>
      <c r="G318" s="1"/>
      <c r="H318" s="1"/>
      <c r="I318" s="1"/>
      <c r="J318" s="1"/>
      <c r="K318" s="1"/>
      <c r="L318" s="1"/>
      <c r="M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c r="IW318" s="1"/>
    </row>
    <row r="319" customFormat="false" ht="12.75" hidden="false" customHeight="false" outlineLevel="0" collapsed="false">
      <c r="A319" s="1"/>
      <c r="B319" s="1"/>
      <c r="C319" s="1"/>
      <c r="D319" s="1"/>
      <c r="E319" s="1"/>
      <c r="F319" s="1"/>
      <c r="G319" s="1"/>
      <c r="H319" s="1"/>
      <c r="I319" s="1"/>
      <c r="J319" s="1"/>
      <c r="K319" s="1"/>
      <c r="L319" s="1"/>
      <c r="M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c r="IW319" s="1"/>
    </row>
    <row r="320" customFormat="false" ht="12.75" hidden="false" customHeight="false" outlineLevel="0" collapsed="false">
      <c r="A320" s="1"/>
      <c r="B320" s="1"/>
      <c r="C320" s="1"/>
      <c r="D320" s="1"/>
      <c r="E320" s="1"/>
      <c r="F320" s="1"/>
      <c r="G320" s="1"/>
      <c r="H320" s="1"/>
      <c r="I320" s="1"/>
      <c r="J320" s="1"/>
      <c r="K320" s="1"/>
      <c r="L320" s="1"/>
      <c r="M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row>
    <row r="321" customFormat="false" ht="12.75" hidden="false" customHeight="false" outlineLevel="0" collapsed="false">
      <c r="A321" s="1"/>
      <c r="B321" s="1"/>
      <c r="C321" s="1"/>
      <c r="D321" s="1"/>
      <c r="E321" s="1"/>
      <c r="F321" s="1"/>
      <c r="G321" s="1"/>
      <c r="H321" s="1"/>
      <c r="I321" s="1"/>
      <c r="J321" s="1"/>
      <c r="K321" s="1"/>
      <c r="L321" s="1"/>
      <c r="M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row>
    <row r="322" customFormat="false" ht="12.75" hidden="false" customHeight="false" outlineLevel="0" collapsed="false">
      <c r="A322" s="1"/>
      <c r="B322" s="1"/>
      <c r="C322" s="1"/>
      <c r="D322" s="1"/>
      <c r="E322" s="1"/>
      <c r="F322" s="1"/>
      <c r="G322" s="1"/>
      <c r="H322" s="1"/>
      <c r="I322" s="1"/>
      <c r="J322" s="1"/>
      <c r="K322" s="1"/>
      <c r="L322" s="1"/>
      <c r="M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row>
    <row r="323" customFormat="false" ht="12.75" hidden="false" customHeight="false" outlineLevel="0" collapsed="false">
      <c r="A323" s="1"/>
      <c r="B323" s="1"/>
      <c r="C323" s="1"/>
      <c r="D323" s="1"/>
      <c r="E323" s="1"/>
      <c r="F323" s="1"/>
      <c r="G323" s="1"/>
      <c r="H323" s="1"/>
      <c r="I323" s="1"/>
      <c r="J323" s="1"/>
      <c r="K323" s="1"/>
      <c r="L323" s="1"/>
      <c r="M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row>
    <row r="324" customFormat="false" ht="12.75" hidden="false" customHeight="false" outlineLevel="0" collapsed="false">
      <c r="A324" s="1"/>
      <c r="B324" s="1"/>
      <c r="C324" s="1"/>
      <c r="D324" s="1"/>
      <c r="E324" s="1"/>
      <c r="F324" s="1"/>
      <c r="G324" s="1"/>
      <c r="H324" s="1"/>
      <c r="I324" s="1"/>
      <c r="J324" s="1"/>
      <c r="K324" s="1"/>
      <c r="L324" s="1"/>
      <c r="M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row>
    <row r="325" customFormat="false" ht="12.75" hidden="false" customHeight="false" outlineLevel="0" collapsed="false">
      <c r="A325" s="1"/>
      <c r="B325" s="1"/>
      <c r="C325" s="1"/>
      <c r="D325" s="1"/>
      <c r="E325" s="1"/>
      <c r="F325" s="1"/>
      <c r="G325" s="1"/>
      <c r="H325" s="1"/>
      <c r="I325" s="1"/>
      <c r="J325" s="1"/>
      <c r="K325" s="1"/>
      <c r="L325" s="1"/>
      <c r="M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c r="IW325" s="1"/>
    </row>
    <row r="326" customFormat="false" ht="12.75" hidden="false" customHeight="false" outlineLevel="0" collapsed="false">
      <c r="A326" s="1"/>
      <c r="B326" s="1"/>
      <c r="C326" s="1"/>
      <c r="D326" s="1"/>
      <c r="E326" s="1"/>
      <c r="F326" s="1"/>
      <c r="G326" s="1"/>
      <c r="H326" s="1"/>
      <c r="I326" s="1"/>
      <c r="J326" s="1"/>
      <c r="K326" s="1"/>
      <c r="L326" s="1"/>
      <c r="M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c r="IW326" s="1"/>
    </row>
    <row r="327" customFormat="false" ht="12.75" hidden="false" customHeight="false" outlineLevel="0" collapsed="false">
      <c r="A327" s="1"/>
      <c r="B327" s="1"/>
      <c r="C327" s="1"/>
      <c r="D327" s="1"/>
      <c r="E327" s="1"/>
      <c r="F327" s="1"/>
      <c r="G327" s="1"/>
      <c r="H327" s="1"/>
      <c r="I327" s="1"/>
      <c r="J327" s="1"/>
      <c r="K327" s="1"/>
      <c r="L327" s="1"/>
      <c r="M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c r="IW327" s="1"/>
    </row>
    <row r="328" customFormat="false" ht="12.75" hidden="false" customHeight="false" outlineLevel="0" collapsed="false">
      <c r="A328" s="1"/>
      <c r="B328" s="1"/>
      <c r="C328" s="1"/>
      <c r="D328" s="1"/>
      <c r="E328" s="1"/>
      <c r="F328" s="1"/>
      <c r="G328" s="1"/>
      <c r="H328" s="1"/>
      <c r="I328" s="1"/>
      <c r="J328" s="1"/>
      <c r="K328" s="1"/>
      <c r="L328" s="1"/>
      <c r="M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row>
    <row r="329" customFormat="false" ht="12.75" hidden="false" customHeight="false" outlineLevel="0" collapsed="false">
      <c r="A329" s="1"/>
      <c r="B329" s="1"/>
      <c r="C329" s="1"/>
      <c r="D329" s="1"/>
      <c r="E329" s="1"/>
      <c r="F329" s="1"/>
      <c r="G329" s="1"/>
      <c r="H329" s="1"/>
      <c r="I329" s="1"/>
      <c r="J329" s="1"/>
      <c r="K329" s="1"/>
      <c r="L329" s="1"/>
      <c r="M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row>
    <row r="330" customFormat="false" ht="12.75" hidden="false" customHeight="false" outlineLevel="0" collapsed="false">
      <c r="A330" s="1"/>
      <c r="B330" s="1"/>
      <c r="C330" s="1"/>
      <c r="D330" s="1"/>
      <c r="E330" s="1"/>
      <c r="F330" s="1"/>
      <c r="G330" s="1"/>
      <c r="H330" s="1"/>
      <c r="I330" s="1"/>
      <c r="J330" s="1"/>
      <c r="K330" s="1"/>
      <c r="L330" s="1"/>
      <c r="M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row>
    <row r="331" customFormat="false" ht="12.75" hidden="false" customHeight="false" outlineLevel="0" collapsed="false">
      <c r="A331" s="1"/>
      <c r="B331" s="1"/>
      <c r="C331" s="1"/>
      <c r="D331" s="1"/>
      <c r="E331" s="1"/>
      <c r="F331" s="1"/>
      <c r="G331" s="1"/>
      <c r="H331" s="1"/>
      <c r="I331" s="1"/>
      <c r="J331" s="1"/>
      <c r="K331" s="1"/>
      <c r="L331" s="1"/>
      <c r="M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row>
    <row r="332" customFormat="false" ht="12.75" hidden="false" customHeight="false" outlineLevel="0" collapsed="false">
      <c r="A332" s="1"/>
      <c r="B332" s="1"/>
      <c r="C332" s="1"/>
      <c r="D332" s="1"/>
      <c r="E332" s="1"/>
      <c r="F332" s="1"/>
      <c r="G332" s="1"/>
      <c r="H332" s="1"/>
      <c r="I332" s="1"/>
      <c r="J332" s="1"/>
      <c r="K332" s="1"/>
      <c r="L332" s="1"/>
      <c r="M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row>
    <row r="333" customFormat="false" ht="12.75" hidden="false" customHeight="false" outlineLevel="0" collapsed="false">
      <c r="A333" s="1"/>
      <c r="B333" s="1"/>
      <c r="C333" s="1"/>
      <c r="D333" s="1"/>
      <c r="E333" s="1"/>
      <c r="F333" s="1"/>
      <c r="G333" s="1"/>
      <c r="H333" s="1"/>
      <c r="I333" s="1"/>
      <c r="J333" s="1"/>
      <c r="K333" s="1"/>
      <c r="L333" s="1"/>
      <c r="M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row>
    <row r="334" customFormat="false" ht="12.75" hidden="false" customHeight="false" outlineLevel="0" collapsed="false">
      <c r="A334" s="1"/>
      <c r="B334" s="1"/>
      <c r="C334" s="1"/>
      <c r="D334" s="1"/>
      <c r="E334" s="1"/>
      <c r="F334" s="1"/>
      <c r="G334" s="1"/>
      <c r="H334" s="1"/>
      <c r="I334" s="1"/>
      <c r="J334" s="1"/>
      <c r="K334" s="1"/>
      <c r="L334" s="1"/>
      <c r="M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row>
    <row r="335" customFormat="false" ht="12.75" hidden="false" customHeight="false" outlineLevel="0" collapsed="false">
      <c r="A335" s="1"/>
      <c r="B335" s="1"/>
      <c r="C335" s="1"/>
      <c r="D335" s="1"/>
      <c r="E335" s="1"/>
      <c r="F335" s="1"/>
      <c r="G335" s="1"/>
      <c r="H335" s="1"/>
      <c r="I335" s="1"/>
      <c r="J335" s="1"/>
      <c r="K335" s="1"/>
      <c r="L335" s="1"/>
      <c r="M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row>
    <row r="336" customFormat="false" ht="12.75" hidden="false" customHeight="false" outlineLevel="0" collapsed="false">
      <c r="A336" s="1"/>
      <c r="B336" s="1"/>
      <c r="C336" s="1"/>
      <c r="D336" s="1"/>
      <c r="E336" s="1"/>
      <c r="F336" s="1"/>
      <c r="G336" s="1"/>
      <c r="H336" s="1"/>
      <c r="I336" s="1"/>
      <c r="J336" s="1"/>
      <c r="K336" s="1"/>
      <c r="L336" s="1"/>
      <c r="M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row>
    <row r="337" customFormat="false" ht="12.75" hidden="false" customHeight="false" outlineLevel="0" collapsed="false">
      <c r="A337" s="1"/>
      <c r="B337" s="1"/>
      <c r="C337" s="1"/>
      <c r="D337" s="1"/>
      <c r="E337" s="1"/>
      <c r="F337" s="1"/>
      <c r="G337" s="1"/>
      <c r="H337" s="1"/>
      <c r="I337" s="1"/>
      <c r="J337" s="1"/>
      <c r="K337" s="1"/>
      <c r="L337" s="1"/>
      <c r="M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row>
    <row r="338" customFormat="false" ht="12.75" hidden="false" customHeight="false" outlineLevel="0" collapsed="false">
      <c r="A338" s="1"/>
      <c r="B338" s="1"/>
      <c r="C338" s="1"/>
      <c r="D338" s="1"/>
      <c r="E338" s="1"/>
      <c r="F338" s="1"/>
      <c r="G338" s="1"/>
      <c r="H338" s="1"/>
      <c r="I338" s="1"/>
      <c r="J338" s="1"/>
      <c r="K338" s="1"/>
      <c r="L338" s="1"/>
      <c r="M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row>
    <row r="339" customFormat="false" ht="12.75" hidden="false" customHeight="false" outlineLevel="0" collapsed="false">
      <c r="A339" s="1"/>
      <c r="B339" s="1"/>
      <c r="C339" s="1"/>
      <c r="D339" s="1"/>
      <c r="E339" s="1"/>
      <c r="F339" s="1"/>
      <c r="G339" s="1"/>
      <c r="H339" s="1"/>
      <c r="I339" s="1"/>
      <c r="J339" s="1"/>
      <c r="K339" s="1"/>
      <c r="L339" s="1"/>
      <c r="M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row>
    <row r="340" customFormat="false" ht="12.75" hidden="false" customHeight="false" outlineLevel="0" collapsed="false">
      <c r="A340" s="1"/>
      <c r="B340" s="1"/>
      <c r="C340" s="1"/>
      <c r="D340" s="1"/>
      <c r="E340" s="1"/>
      <c r="F340" s="1"/>
      <c r="G340" s="1"/>
      <c r="H340" s="1"/>
      <c r="I340" s="1"/>
      <c r="J340" s="1"/>
      <c r="K340" s="1"/>
      <c r="L340" s="1"/>
      <c r="M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row>
    <row r="341" customFormat="false" ht="12.75" hidden="false" customHeight="false" outlineLevel="0" collapsed="false">
      <c r="A341" s="1"/>
      <c r="B341" s="1"/>
      <c r="C341" s="1"/>
      <c r="D341" s="1"/>
      <c r="E341" s="1"/>
      <c r="F341" s="1"/>
      <c r="G341" s="1"/>
      <c r="H341" s="1"/>
      <c r="I341" s="1"/>
      <c r="J341" s="1"/>
      <c r="K341" s="1"/>
      <c r="L341" s="1"/>
      <c r="M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row>
    <row r="342" customFormat="false" ht="12.75" hidden="false" customHeight="false" outlineLevel="0" collapsed="false">
      <c r="A342" s="1"/>
      <c r="B342" s="1"/>
      <c r="C342" s="1"/>
      <c r="D342" s="1"/>
      <c r="E342" s="1"/>
      <c r="F342" s="1"/>
      <c r="G342" s="1"/>
      <c r="H342" s="1"/>
      <c r="I342" s="1"/>
      <c r="J342" s="1"/>
      <c r="K342" s="1"/>
      <c r="L342" s="1"/>
      <c r="M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row>
    <row r="343" customFormat="false" ht="12.75" hidden="false" customHeight="false" outlineLevel="0" collapsed="false">
      <c r="A343" s="1"/>
      <c r="B343" s="1"/>
      <c r="C343" s="1"/>
      <c r="D343" s="1"/>
      <c r="E343" s="1"/>
      <c r="F343" s="1"/>
      <c r="G343" s="1"/>
      <c r="H343" s="1"/>
      <c r="I343" s="1"/>
      <c r="J343" s="1"/>
      <c r="K343" s="1"/>
      <c r="L343" s="1"/>
      <c r="M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row>
    <row r="344" customFormat="false" ht="12.75" hidden="false" customHeight="false" outlineLevel="0" collapsed="false">
      <c r="A344" s="1"/>
      <c r="B344" s="1"/>
      <c r="C344" s="1"/>
      <c r="D344" s="1"/>
      <c r="E344" s="1"/>
      <c r="F344" s="1"/>
      <c r="G344" s="1"/>
      <c r="H344" s="1"/>
      <c r="I344" s="1"/>
      <c r="J344" s="1"/>
      <c r="K344" s="1"/>
      <c r="L344" s="1"/>
      <c r="M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row>
    <row r="345" customFormat="false" ht="12.75" hidden="false" customHeight="false" outlineLevel="0" collapsed="false">
      <c r="A345" s="1"/>
      <c r="B345" s="1"/>
      <c r="C345" s="1"/>
      <c r="D345" s="1"/>
      <c r="E345" s="1"/>
      <c r="F345" s="1"/>
      <c r="G345" s="1"/>
      <c r="H345" s="1"/>
      <c r="I345" s="1"/>
      <c r="J345" s="1"/>
      <c r="K345" s="1"/>
      <c r="L345" s="1"/>
      <c r="M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row>
    <row r="346" customFormat="false" ht="12.75" hidden="false" customHeight="false" outlineLevel="0" collapsed="false">
      <c r="A346" s="1"/>
      <c r="B346" s="1"/>
      <c r="C346" s="1"/>
      <c r="D346" s="1"/>
      <c r="E346" s="1"/>
      <c r="F346" s="1"/>
      <c r="G346" s="1"/>
      <c r="H346" s="1"/>
      <c r="I346" s="1"/>
      <c r="J346" s="1"/>
      <c r="K346" s="1"/>
      <c r="L346" s="1"/>
      <c r="M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row>
    <row r="347" customFormat="false" ht="12.75" hidden="false" customHeight="false" outlineLevel="0" collapsed="false">
      <c r="A347" s="1"/>
      <c r="B347" s="1"/>
      <c r="C347" s="1"/>
      <c r="D347" s="1"/>
      <c r="E347" s="1"/>
      <c r="F347" s="1"/>
      <c r="G347" s="1"/>
      <c r="H347" s="1"/>
      <c r="I347" s="1"/>
      <c r="J347" s="1"/>
      <c r="K347" s="1"/>
      <c r="L347" s="1"/>
      <c r="M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row>
    <row r="348" customFormat="false" ht="12.75" hidden="false" customHeight="false" outlineLevel="0" collapsed="false">
      <c r="A348" s="1"/>
      <c r="B348" s="1"/>
      <c r="C348" s="1"/>
      <c r="D348" s="1"/>
      <c r="E348" s="1"/>
      <c r="F348" s="1"/>
      <c r="G348" s="1"/>
      <c r="H348" s="1"/>
      <c r="I348" s="1"/>
      <c r="J348" s="1"/>
      <c r="K348" s="1"/>
      <c r="L348" s="1"/>
      <c r="M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row>
    <row r="349" customFormat="false" ht="12.75" hidden="false" customHeight="false" outlineLevel="0" collapsed="false">
      <c r="A349" s="1"/>
      <c r="B349" s="1"/>
      <c r="C349" s="1"/>
      <c r="D349" s="1"/>
      <c r="E349" s="1"/>
      <c r="F349" s="1"/>
      <c r="G349" s="1"/>
      <c r="H349" s="1"/>
      <c r="I349" s="1"/>
      <c r="J349" s="1"/>
      <c r="K349" s="1"/>
      <c r="L349" s="1"/>
      <c r="M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row>
    <row r="350" customFormat="false" ht="12.75" hidden="false" customHeight="false" outlineLevel="0" collapsed="false">
      <c r="A350" s="1"/>
      <c r="B350" s="1"/>
      <c r="C350" s="1"/>
      <c r="D350" s="1"/>
      <c r="E350" s="1"/>
      <c r="F350" s="1"/>
      <c r="G350" s="1"/>
      <c r="H350" s="1"/>
      <c r="I350" s="1"/>
      <c r="J350" s="1"/>
      <c r="K350" s="1"/>
      <c r="L350" s="1"/>
      <c r="M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row>
    <row r="351" customFormat="false" ht="12.75" hidden="false" customHeight="false" outlineLevel="0" collapsed="false">
      <c r="A351" s="1"/>
      <c r="B351" s="1"/>
      <c r="C351" s="1"/>
      <c r="D351" s="1"/>
      <c r="E351" s="1"/>
      <c r="F351" s="1"/>
      <c r="G351" s="1"/>
      <c r="H351" s="1"/>
      <c r="I351" s="1"/>
      <c r="J351" s="1"/>
      <c r="K351" s="1"/>
      <c r="L351" s="1"/>
      <c r="M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row>
    <row r="352" customFormat="false" ht="12.75" hidden="false" customHeight="false" outlineLevel="0" collapsed="false">
      <c r="A352" s="1"/>
      <c r="B352" s="1"/>
      <c r="C352" s="1"/>
      <c r="D352" s="1"/>
      <c r="E352" s="1"/>
      <c r="F352" s="1"/>
      <c r="G352" s="1"/>
      <c r="H352" s="1"/>
      <c r="I352" s="1"/>
      <c r="J352" s="1"/>
      <c r="K352" s="1"/>
      <c r="L352" s="1"/>
      <c r="M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row>
    <row r="353" customFormat="false" ht="12.75" hidden="false" customHeight="false" outlineLevel="0" collapsed="false">
      <c r="A353" s="1"/>
      <c r="B353" s="1"/>
      <c r="C353" s="1"/>
      <c r="D353" s="1"/>
      <c r="E353" s="1"/>
      <c r="F353" s="1"/>
      <c r="G353" s="1"/>
      <c r="H353" s="1"/>
      <c r="I353" s="1"/>
      <c r="J353" s="1"/>
      <c r="K353" s="1"/>
      <c r="L353" s="1"/>
      <c r="M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row>
    <row r="354" customFormat="false" ht="12.75" hidden="false" customHeight="false" outlineLevel="0" collapsed="false">
      <c r="A354" s="1"/>
      <c r="B354" s="1"/>
      <c r="C354" s="1"/>
      <c r="D354" s="1"/>
      <c r="E354" s="1"/>
      <c r="F354" s="1"/>
      <c r="G354" s="1"/>
      <c r="H354" s="1"/>
      <c r="I354" s="1"/>
      <c r="J354" s="1"/>
      <c r="K354" s="1"/>
      <c r="L354" s="1"/>
      <c r="M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row>
    <row r="355" customFormat="false" ht="12.75" hidden="false" customHeight="false" outlineLevel="0" collapsed="false">
      <c r="A355" s="1"/>
      <c r="B355" s="1"/>
      <c r="C355" s="1"/>
      <c r="D355" s="1"/>
      <c r="E355" s="1"/>
      <c r="F355" s="1"/>
      <c r="G355" s="1"/>
      <c r="H355" s="1"/>
      <c r="I355" s="1"/>
      <c r="J355" s="1"/>
      <c r="K355" s="1"/>
      <c r="L355" s="1"/>
      <c r="M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row>
    <row r="356" customFormat="false" ht="12.75" hidden="false" customHeight="false" outlineLevel="0" collapsed="false">
      <c r="A356" s="1"/>
      <c r="B356" s="1"/>
      <c r="C356" s="1"/>
      <c r="D356" s="1"/>
      <c r="E356" s="1"/>
      <c r="F356" s="1"/>
      <c r="G356" s="1"/>
      <c r="H356" s="1"/>
      <c r="I356" s="1"/>
      <c r="J356" s="1"/>
      <c r="K356" s="1"/>
      <c r="L356" s="1"/>
      <c r="M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row>
    <row r="357" customFormat="false" ht="12.75" hidden="false" customHeight="false" outlineLevel="0" collapsed="false">
      <c r="A357" s="1"/>
      <c r="B357" s="1"/>
      <c r="C357" s="1"/>
      <c r="D357" s="1"/>
      <c r="E357" s="1"/>
      <c r="F357" s="1"/>
      <c r="G357" s="1"/>
      <c r="H357" s="1"/>
      <c r="I357" s="1"/>
      <c r="J357" s="1"/>
      <c r="K357" s="1"/>
      <c r="L357" s="1"/>
      <c r="M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row>
    <row r="358" customFormat="false" ht="12.75" hidden="false" customHeight="false" outlineLevel="0" collapsed="false">
      <c r="A358" s="1"/>
      <c r="B358" s="1"/>
      <c r="C358" s="1"/>
      <c r="D358" s="1"/>
      <c r="E358" s="1"/>
      <c r="F358" s="1"/>
      <c r="G358" s="1"/>
      <c r="H358" s="1"/>
      <c r="I358" s="1"/>
      <c r="J358" s="1"/>
      <c r="K358" s="1"/>
      <c r="L358" s="1"/>
      <c r="M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row>
    <row r="359" customFormat="false" ht="12.75" hidden="false" customHeight="false" outlineLevel="0" collapsed="false">
      <c r="A359" s="1"/>
      <c r="B359" s="1"/>
      <c r="C359" s="1"/>
      <c r="D359" s="1"/>
      <c r="E359" s="1"/>
      <c r="F359" s="1"/>
      <c r="G359" s="1"/>
      <c r="H359" s="1"/>
      <c r="I359" s="1"/>
      <c r="J359" s="1"/>
      <c r="K359" s="1"/>
      <c r="L359" s="1"/>
      <c r="M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row>
    <row r="360" customFormat="false" ht="12.75" hidden="false" customHeight="false" outlineLevel="0" collapsed="false">
      <c r="A360" s="1"/>
      <c r="B360" s="1"/>
      <c r="C360" s="1"/>
      <c r="D360" s="1"/>
      <c r="E360" s="1"/>
      <c r="F360" s="1"/>
      <c r="G360" s="1"/>
      <c r="H360" s="1"/>
      <c r="I360" s="1"/>
      <c r="J360" s="1"/>
      <c r="K360" s="1"/>
      <c r="L360" s="1"/>
      <c r="M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row>
    <row r="361" customFormat="false" ht="12.75" hidden="false" customHeight="false" outlineLevel="0" collapsed="false">
      <c r="A361" s="1"/>
      <c r="B361" s="1"/>
      <c r="C361" s="1"/>
      <c r="D361" s="1"/>
      <c r="E361" s="1"/>
      <c r="F361" s="1"/>
      <c r="G361" s="1"/>
      <c r="H361" s="1"/>
      <c r="I361" s="1"/>
      <c r="J361" s="1"/>
      <c r="K361" s="1"/>
      <c r="L361" s="1"/>
      <c r="M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row>
    <row r="362" customFormat="false" ht="12.75" hidden="false" customHeight="false" outlineLevel="0" collapsed="false">
      <c r="A362" s="1"/>
      <c r="B362" s="1"/>
      <c r="C362" s="1"/>
      <c r="D362" s="1"/>
      <c r="E362" s="1"/>
      <c r="F362" s="1"/>
      <c r="G362" s="1"/>
      <c r="H362" s="1"/>
      <c r="I362" s="1"/>
      <c r="J362" s="1"/>
      <c r="K362" s="1"/>
      <c r="L362" s="1"/>
      <c r="M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row>
    <row r="363" customFormat="false" ht="12.75" hidden="false" customHeight="false" outlineLevel="0" collapsed="false">
      <c r="A363" s="1"/>
      <c r="B363" s="1"/>
      <c r="C363" s="1"/>
      <c r="D363" s="1"/>
      <c r="E363" s="1"/>
      <c r="F363" s="1"/>
      <c r="G363" s="1"/>
      <c r="H363" s="1"/>
      <c r="I363" s="1"/>
      <c r="J363" s="1"/>
      <c r="K363" s="1"/>
      <c r="L363" s="1"/>
      <c r="M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row>
    <row r="364" customFormat="false" ht="12.75" hidden="false" customHeight="false" outlineLevel="0" collapsed="false">
      <c r="A364" s="1"/>
      <c r="B364" s="1"/>
      <c r="C364" s="1"/>
      <c r="D364" s="1"/>
      <c r="E364" s="1"/>
      <c r="F364" s="1"/>
      <c r="G364" s="1"/>
      <c r="H364" s="1"/>
      <c r="I364" s="1"/>
      <c r="J364" s="1"/>
      <c r="K364" s="1"/>
      <c r="L364" s="1"/>
      <c r="M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row>
    <row r="365" customFormat="false" ht="12.75" hidden="false" customHeight="false" outlineLevel="0" collapsed="false">
      <c r="A365" s="1"/>
      <c r="B365" s="1"/>
      <c r="C365" s="1"/>
      <c r="D365" s="1"/>
      <c r="E365" s="1"/>
      <c r="F365" s="1"/>
      <c r="G365" s="1"/>
      <c r="H365" s="1"/>
      <c r="I365" s="1"/>
      <c r="J365" s="1"/>
      <c r="K365" s="1"/>
      <c r="L365" s="1"/>
      <c r="M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row>
    <row r="366" customFormat="false" ht="12.75" hidden="false" customHeight="false" outlineLevel="0" collapsed="false">
      <c r="A366" s="1"/>
      <c r="B366" s="1"/>
      <c r="C366" s="1"/>
      <c r="D366" s="1"/>
      <c r="E366" s="1"/>
      <c r="F366" s="1"/>
      <c r="G366" s="1"/>
      <c r="H366" s="1"/>
      <c r="I366" s="1"/>
      <c r="J366" s="1"/>
      <c r="K366" s="1"/>
      <c r="L366" s="1"/>
      <c r="M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row>
    <row r="367" customFormat="false" ht="12.75" hidden="false" customHeight="false" outlineLevel="0" collapsed="false">
      <c r="A367" s="1"/>
      <c r="B367" s="1"/>
      <c r="C367" s="1"/>
      <c r="D367" s="1"/>
      <c r="E367" s="1"/>
      <c r="F367" s="1"/>
      <c r="G367" s="1"/>
      <c r="H367" s="1"/>
      <c r="I367" s="1"/>
      <c r="J367" s="1"/>
      <c r="K367" s="1"/>
      <c r="L367" s="1"/>
      <c r="M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row>
    <row r="368" customFormat="false" ht="12.75" hidden="false" customHeight="false" outlineLevel="0" collapsed="false">
      <c r="A368" s="1"/>
      <c r="B368" s="1"/>
      <c r="C368" s="1"/>
      <c r="D368" s="1"/>
      <c r="E368" s="1"/>
      <c r="F368" s="1"/>
      <c r="G368" s="1"/>
      <c r="H368" s="1"/>
      <c r="I368" s="1"/>
      <c r="J368" s="1"/>
      <c r="K368" s="1"/>
      <c r="L368" s="1"/>
      <c r="M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row>
    <row r="369" customFormat="false" ht="12.75" hidden="false" customHeight="false" outlineLevel="0" collapsed="false">
      <c r="A369" s="1"/>
      <c r="B369" s="1"/>
      <c r="C369" s="1"/>
      <c r="D369" s="1"/>
      <c r="E369" s="1"/>
      <c r="F369" s="1"/>
      <c r="G369" s="1"/>
      <c r="H369" s="1"/>
      <c r="I369" s="1"/>
      <c r="J369" s="1"/>
      <c r="K369" s="1"/>
      <c r="L369" s="1"/>
      <c r="M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row>
    <row r="370" customFormat="false" ht="12.75" hidden="false" customHeight="false" outlineLevel="0" collapsed="false">
      <c r="A370" s="1"/>
      <c r="B370" s="1"/>
      <c r="C370" s="1"/>
      <c r="D370" s="1"/>
      <c r="E370" s="1"/>
      <c r="F370" s="1"/>
      <c r="G370" s="1"/>
      <c r="H370" s="1"/>
      <c r="I370" s="1"/>
      <c r="J370" s="1"/>
      <c r="K370" s="1"/>
      <c r="L370" s="1"/>
      <c r="M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row>
    <row r="371" customFormat="false" ht="12.75" hidden="false" customHeight="false" outlineLevel="0" collapsed="false">
      <c r="A371" s="1"/>
      <c r="B371" s="1"/>
      <c r="C371" s="1"/>
      <c r="D371" s="1"/>
      <c r="E371" s="1"/>
      <c r="F371" s="1"/>
      <c r="G371" s="1"/>
      <c r="H371" s="1"/>
      <c r="I371" s="1"/>
      <c r="J371" s="1"/>
      <c r="K371" s="1"/>
      <c r="L371" s="1"/>
      <c r="M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row>
    <row r="372" customFormat="false" ht="12.75" hidden="false" customHeight="false" outlineLevel="0" collapsed="false">
      <c r="A372" s="1"/>
      <c r="B372" s="1"/>
      <c r="C372" s="1"/>
      <c r="D372" s="1"/>
      <c r="E372" s="1"/>
      <c r="F372" s="1"/>
      <c r="G372" s="1"/>
      <c r="H372" s="1"/>
      <c r="I372" s="1"/>
      <c r="J372" s="1"/>
      <c r="K372" s="1"/>
      <c r="L372" s="1"/>
      <c r="M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row>
    <row r="373" customFormat="false" ht="12.75" hidden="false" customHeight="false" outlineLevel="0" collapsed="false">
      <c r="A373" s="1"/>
      <c r="B373" s="1"/>
      <c r="C373" s="1"/>
      <c r="D373" s="1"/>
      <c r="E373" s="1"/>
      <c r="F373" s="1"/>
      <c r="G373" s="1"/>
      <c r="H373" s="1"/>
      <c r="I373" s="1"/>
      <c r="J373" s="1"/>
      <c r="K373" s="1"/>
      <c r="L373" s="1"/>
      <c r="M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row>
    <row r="374" customFormat="false" ht="12.75" hidden="false" customHeight="false" outlineLevel="0" collapsed="false">
      <c r="A374" s="1"/>
      <c r="B374" s="1"/>
      <c r="C374" s="1"/>
      <c r="D374" s="1"/>
      <c r="E374" s="1"/>
      <c r="F374" s="1"/>
      <c r="G374" s="1"/>
      <c r="H374" s="1"/>
      <c r="I374" s="1"/>
      <c r="J374" s="1"/>
      <c r="K374" s="1"/>
      <c r="L374" s="1"/>
      <c r="M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row>
    <row r="375" customFormat="false" ht="12.75" hidden="false" customHeight="false" outlineLevel="0" collapsed="false">
      <c r="A375" s="1"/>
      <c r="B375" s="1"/>
      <c r="C375" s="1"/>
      <c r="D375" s="1"/>
      <c r="E375" s="1"/>
      <c r="F375" s="1"/>
      <c r="G375" s="1"/>
      <c r="H375" s="1"/>
      <c r="I375" s="1"/>
      <c r="J375" s="1"/>
      <c r="K375" s="1"/>
      <c r="L375" s="1"/>
      <c r="M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row>
    <row r="376" customFormat="false" ht="12.75" hidden="false" customHeight="false" outlineLevel="0" collapsed="false">
      <c r="A376" s="1"/>
      <c r="B376" s="1"/>
      <c r="C376" s="1"/>
      <c r="D376" s="1"/>
      <c r="E376" s="1"/>
      <c r="F376" s="1"/>
      <c r="G376" s="1"/>
      <c r="H376" s="1"/>
      <c r="I376" s="1"/>
      <c r="J376" s="1"/>
      <c r="K376" s="1"/>
      <c r="L376" s="1"/>
      <c r="M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row>
    <row r="377" customFormat="false" ht="12.75" hidden="false" customHeight="false" outlineLevel="0" collapsed="false">
      <c r="A377" s="1"/>
      <c r="B377" s="1"/>
      <c r="C377" s="1"/>
      <c r="D377" s="1"/>
      <c r="E377" s="1"/>
      <c r="F377" s="1"/>
      <c r="G377" s="1"/>
      <c r="H377" s="1"/>
      <c r="I377" s="1"/>
      <c r="J377" s="1"/>
      <c r="K377" s="1"/>
      <c r="L377" s="1"/>
      <c r="M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row>
    <row r="378" customFormat="false" ht="12.75" hidden="false" customHeight="false" outlineLevel="0" collapsed="false">
      <c r="A378" s="1"/>
      <c r="B378" s="1"/>
      <c r="C378" s="1"/>
      <c r="D378" s="1"/>
      <c r="E378" s="1"/>
      <c r="F378" s="1"/>
      <c r="G378" s="1"/>
      <c r="H378" s="1"/>
      <c r="I378" s="1"/>
      <c r="J378" s="1"/>
      <c r="K378" s="1"/>
      <c r="L378" s="1"/>
      <c r="M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row>
    <row r="379" customFormat="false" ht="12.75" hidden="false" customHeight="false" outlineLevel="0" collapsed="false">
      <c r="A379" s="1"/>
      <c r="B379" s="1"/>
      <c r="C379" s="1"/>
      <c r="D379" s="1"/>
      <c r="E379" s="1"/>
      <c r="F379" s="1"/>
      <c r="G379" s="1"/>
      <c r="H379" s="1"/>
      <c r="I379" s="1"/>
      <c r="J379" s="1"/>
      <c r="K379" s="1"/>
      <c r="L379" s="1"/>
      <c r="M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row>
    <row r="380" customFormat="false" ht="12.75" hidden="false" customHeight="false" outlineLevel="0" collapsed="false">
      <c r="A380" s="1"/>
      <c r="B380" s="1"/>
      <c r="C380" s="1"/>
      <c r="D380" s="1"/>
      <c r="E380" s="1"/>
      <c r="F380" s="1"/>
      <c r="G380" s="1"/>
      <c r="H380" s="1"/>
      <c r="I380" s="1"/>
      <c r="J380" s="1"/>
      <c r="K380" s="1"/>
      <c r="L380" s="1"/>
      <c r="M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A381" s="1"/>
      <c r="B381" s="1"/>
      <c r="C381" s="1"/>
      <c r="D381" s="1"/>
      <c r="E381" s="1"/>
      <c r="F381" s="1"/>
      <c r="G381" s="1"/>
      <c r="H381" s="1"/>
      <c r="I381" s="1"/>
      <c r="J381" s="1"/>
      <c r="K381" s="1"/>
      <c r="L381" s="1"/>
      <c r="M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row>
    <row r="382" customFormat="false" ht="12.75" hidden="false" customHeight="false" outlineLevel="0" collapsed="false">
      <c r="A382" s="1"/>
      <c r="B382" s="1"/>
      <c r="C382" s="1"/>
      <c r="D382" s="1"/>
      <c r="E382" s="1"/>
      <c r="F382" s="1"/>
      <c r="G382" s="1"/>
      <c r="H382" s="1"/>
      <c r="I382" s="1"/>
      <c r="J382" s="1"/>
      <c r="K382" s="1"/>
      <c r="L382" s="1"/>
      <c r="M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row>
    <row r="383" customFormat="false" ht="12.75" hidden="false" customHeight="false" outlineLevel="0" collapsed="false">
      <c r="A383" s="1"/>
      <c r="B383" s="1"/>
      <c r="C383" s="1"/>
      <c r="D383" s="1"/>
      <c r="E383" s="1"/>
      <c r="F383" s="1"/>
      <c r="G383" s="1"/>
      <c r="H383" s="1"/>
      <c r="I383" s="1"/>
      <c r="J383" s="1"/>
      <c r="K383" s="1"/>
      <c r="L383" s="1"/>
      <c r="M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row>
    <row r="384" customFormat="false" ht="12.75" hidden="false" customHeight="false" outlineLevel="0" collapsed="false">
      <c r="A384" s="1"/>
      <c r="B384" s="1"/>
      <c r="C384" s="1"/>
      <c r="D384" s="1"/>
      <c r="E384" s="1"/>
      <c r="F384" s="1"/>
      <c r="G384" s="1"/>
      <c r="H384" s="1"/>
      <c r="I384" s="1"/>
      <c r="J384" s="1"/>
      <c r="K384" s="1"/>
      <c r="L384" s="1"/>
      <c r="M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row>
    <row r="385" customFormat="false" ht="12.75" hidden="false" customHeight="false" outlineLevel="0" collapsed="false">
      <c r="A385" s="1"/>
      <c r="B385" s="1"/>
      <c r="C385" s="1"/>
      <c r="D385" s="1"/>
      <c r="E385" s="1"/>
      <c r="F385" s="1"/>
      <c r="G385" s="1"/>
      <c r="H385" s="1"/>
      <c r="I385" s="1"/>
      <c r="J385" s="1"/>
      <c r="K385" s="1"/>
      <c r="L385" s="1"/>
      <c r="M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row>
    <row r="386" customFormat="false" ht="12.75" hidden="false" customHeight="false" outlineLevel="0" collapsed="false">
      <c r="A386" s="1"/>
      <c r="B386" s="1"/>
      <c r="C386" s="1"/>
      <c r="D386" s="1"/>
      <c r="E386" s="1"/>
      <c r="F386" s="1"/>
      <c r="G386" s="1"/>
      <c r="H386" s="1"/>
      <c r="I386" s="1"/>
      <c r="J386" s="1"/>
      <c r="K386" s="1"/>
      <c r="L386" s="1"/>
      <c r="M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row>
    <row r="387" customFormat="false" ht="12.75" hidden="false" customHeight="false" outlineLevel="0" collapsed="false">
      <c r="A387" s="1"/>
      <c r="B387" s="1"/>
      <c r="C387" s="1"/>
      <c r="D387" s="1"/>
      <c r="E387" s="1"/>
      <c r="F387" s="1"/>
      <c r="G387" s="1"/>
      <c r="H387" s="1"/>
      <c r="I387" s="1"/>
      <c r="J387" s="1"/>
      <c r="K387" s="1"/>
      <c r="L387" s="1"/>
      <c r="M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row>
    <row r="388" customFormat="false" ht="12.75" hidden="false" customHeight="false" outlineLevel="0" collapsed="false">
      <c r="A388" s="1"/>
      <c r="B388" s="1"/>
      <c r="C388" s="1"/>
      <c r="D388" s="1"/>
      <c r="E388" s="1"/>
      <c r="F388" s="1"/>
      <c r="G388" s="1"/>
      <c r="H388" s="1"/>
      <c r="I388" s="1"/>
      <c r="J388" s="1"/>
      <c r="K388" s="1"/>
      <c r="L388" s="1"/>
      <c r="M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row>
    <row r="389" customFormat="false" ht="12.75" hidden="false" customHeight="false" outlineLevel="0" collapsed="false">
      <c r="A389" s="1"/>
      <c r="B389" s="1"/>
      <c r="C389" s="1"/>
      <c r="D389" s="1"/>
      <c r="E389" s="1"/>
      <c r="F389" s="1"/>
      <c r="G389" s="1"/>
      <c r="H389" s="1"/>
      <c r="I389" s="1"/>
      <c r="J389" s="1"/>
      <c r="K389" s="1"/>
      <c r="L389" s="1"/>
      <c r="M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row>
    <row r="390" customFormat="false" ht="12.75" hidden="false" customHeight="false" outlineLevel="0" collapsed="false">
      <c r="A390" s="1"/>
      <c r="B390" s="1"/>
      <c r="C390" s="1"/>
      <c r="D390" s="1"/>
      <c r="E390" s="1"/>
      <c r="F390" s="1"/>
      <c r="G390" s="1"/>
      <c r="H390" s="1"/>
      <c r="I390" s="1"/>
      <c r="J390" s="1"/>
      <c r="K390" s="1"/>
      <c r="L390" s="1"/>
      <c r="M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row>
    <row r="391" customFormat="false" ht="12.75" hidden="false" customHeight="false" outlineLevel="0" collapsed="false">
      <c r="A391" s="1"/>
      <c r="B391" s="1"/>
      <c r="C391" s="1"/>
      <c r="D391" s="1"/>
      <c r="E391" s="1"/>
      <c r="F391" s="1"/>
      <c r="G391" s="1"/>
      <c r="H391" s="1"/>
      <c r="I391" s="1"/>
      <c r="J391" s="1"/>
      <c r="K391" s="1"/>
      <c r="L391" s="1"/>
      <c r="M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row>
    <row r="392" customFormat="false" ht="12.75" hidden="false" customHeight="false" outlineLevel="0" collapsed="false">
      <c r="A392" s="1"/>
      <c r="B392" s="1"/>
      <c r="C392" s="1"/>
      <c r="D392" s="1"/>
      <c r="E392" s="1"/>
      <c r="F392" s="1"/>
      <c r="G392" s="1"/>
      <c r="H392" s="1"/>
      <c r="I392" s="1"/>
      <c r="J392" s="1"/>
      <c r="K392" s="1"/>
      <c r="L392" s="1"/>
      <c r="M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row>
    <row r="393" customFormat="false" ht="12.75" hidden="false" customHeight="false" outlineLevel="0" collapsed="false">
      <c r="A393" s="1"/>
      <c r="B393" s="1"/>
      <c r="C393" s="1"/>
      <c r="D393" s="1"/>
      <c r="E393" s="1"/>
      <c r="F393" s="1"/>
      <c r="G393" s="1"/>
      <c r="H393" s="1"/>
      <c r="I393" s="1"/>
      <c r="J393" s="1"/>
      <c r="K393" s="1"/>
      <c r="L393" s="1"/>
      <c r="M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row>
    <row r="394" customFormat="false" ht="12.75" hidden="false" customHeight="false" outlineLevel="0" collapsed="false">
      <c r="A394" s="1"/>
      <c r="B394" s="1"/>
      <c r="C394" s="1"/>
      <c r="D394" s="1"/>
      <c r="E394" s="1"/>
      <c r="F394" s="1"/>
      <c r="G394" s="1"/>
      <c r="H394" s="1"/>
      <c r="I394" s="1"/>
      <c r="J394" s="1"/>
      <c r="K394" s="1"/>
      <c r="L394" s="1"/>
      <c r="M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row>
    <row r="395" customFormat="false" ht="12.75" hidden="false" customHeight="false" outlineLevel="0" collapsed="false">
      <c r="A395" s="1"/>
      <c r="B395" s="1"/>
      <c r="C395" s="1"/>
      <c r="D395" s="1"/>
      <c r="E395" s="1"/>
      <c r="F395" s="1"/>
      <c r="G395" s="1"/>
      <c r="H395" s="1"/>
      <c r="I395" s="1"/>
      <c r="J395" s="1"/>
      <c r="K395" s="1"/>
      <c r="L395" s="1"/>
      <c r="M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row>
    <row r="396" customFormat="false" ht="12.75" hidden="false" customHeight="false" outlineLevel="0" collapsed="false">
      <c r="A396" s="1"/>
      <c r="B396" s="1"/>
      <c r="C396" s="1"/>
      <c r="D396" s="1"/>
      <c r="E396" s="1"/>
      <c r="F396" s="1"/>
      <c r="G396" s="1"/>
      <c r="H396" s="1"/>
      <c r="I396" s="1"/>
      <c r="J396" s="1"/>
      <c r="K396" s="1"/>
      <c r="L396" s="1"/>
      <c r="M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row>
    <row r="397" customFormat="false" ht="12.75" hidden="false" customHeight="false" outlineLevel="0" collapsed="false">
      <c r="A397" s="1"/>
      <c r="B397" s="1"/>
      <c r="C397" s="1"/>
      <c r="D397" s="1"/>
      <c r="E397" s="1"/>
      <c r="F397" s="1"/>
      <c r="G397" s="1"/>
      <c r="H397" s="1"/>
      <c r="I397" s="1"/>
      <c r="J397" s="1"/>
      <c r="K397" s="1"/>
      <c r="L397" s="1"/>
      <c r="M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row>
    <row r="398" customFormat="false" ht="12.75" hidden="false" customHeight="false" outlineLevel="0" collapsed="false">
      <c r="A398" s="1"/>
      <c r="B398" s="1"/>
      <c r="C398" s="1"/>
      <c r="D398" s="1"/>
      <c r="E398" s="1"/>
      <c r="F398" s="1"/>
      <c r="G398" s="1"/>
      <c r="H398" s="1"/>
      <c r="I398" s="1"/>
      <c r="J398" s="1"/>
      <c r="K398" s="1"/>
      <c r="L398" s="1"/>
      <c r="M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row>
    <row r="399" customFormat="false" ht="12.75" hidden="false" customHeight="false" outlineLevel="0" collapsed="false">
      <c r="A399" s="1"/>
      <c r="B399" s="1"/>
      <c r="C399" s="1"/>
      <c r="D399" s="1"/>
      <c r="E399" s="1"/>
      <c r="F399" s="1"/>
      <c r="G399" s="1"/>
      <c r="H399" s="1"/>
      <c r="I399" s="1"/>
      <c r="J399" s="1"/>
      <c r="K399" s="1"/>
      <c r="L399" s="1"/>
      <c r="M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row>
    <row r="400" customFormat="false" ht="12.75" hidden="false" customHeight="false" outlineLevel="0" collapsed="false">
      <c r="A400" s="1"/>
      <c r="B400" s="1"/>
      <c r="C400" s="1"/>
      <c r="D400" s="1"/>
      <c r="E400" s="1"/>
      <c r="F400" s="1"/>
      <c r="G400" s="1"/>
      <c r="H400" s="1"/>
      <c r="I400" s="1"/>
      <c r="J400" s="1"/>
      <c r="K400" s="1"/>
      <c r="L400" s="1"/>
      <c r="M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row>
    <row r="401" customFormat="false" ht="12.75" hidden="false" customHeight="false" outlineLevel="0" collapsed="false">
      <c r="A401" s="1"/>
      <c r="B401" s="1"/>
      <c r="C401" s="1"/>
      <c r="D401" s="1"/>
      <c r="E401" s="1"/>
      <c r="F401" s="1"/>
      <c r="G401" s="1"/>
      <c r="H401" s="1"/>
      <c r="I401" s="1"/>
      <c r="J401" s="1"/>
      <c r="K401" s="1"/>
      <c r="L401" s="1"/>
      <c r="M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row>
    <row r="402" customFormat="false" ht="12.75" hidden="false" customHeight="false" outlineLevel="0" collapsed="false">
      <c r="A402" s="1"/>
      <c r="B402" s="1"/>
      <c r="C402" s="1"/>
      <c r="D402" s="1"/>
      <c r="E402" s="1"/>
      <c r="F402" s="1"/>
      <c r="G402" s="1"/>
      <c r="H402" s="1"/>
      <c r="I402" s="1"/>
      <c r="J402" s="1"/>
      <c r="K402" s="1"/>
      <c r="L402" s="1"/>
      <c r="M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row>
    <row r="403" customFormat="false" ht="12.75" hidden="false" customHeight="false" outlineLevel="0" collapsed="false">
      <c r="A403" s="1"/>
      <c r="B403" s="1"/>
      <c r="C403" s="1"/>
      <c r="D403" s="1"/>
      <c r="E403" s="1"/>
      <c r="F403" s="1"/>
      <c r="G403" s="1"/>
      <c r="H403" s="1"/>
      <c r="I403" s="1"/>
      <c r="J403" s="1"/>
      <c r="K403" s="1"/>
      <c r="L403" s="1"/>
      <c r="M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row>
    <row r="404" customFormat="false" ht="12.75" hidden="false" customHeight="false" outlineLevel="0" collapsed="false">
      <c r="A404" s="1"/>
      <c r="B404" s="1"/>
      <c r="C404" s="1"/>
      <c r="D404" s="1"/>
      <c r="E404" s="1"/>
      <c r="F404" s="1"/>
      <c r="G404" s="1"/>
      <c r="H404" s="1"/>
      <c r="I404" s="1"/>
      <c r="J404" s="1"/>
      <c r="K404" s="1"/>
      <c r="L404" s="1"/>
      <c r="M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row>
    <row r="405" customFormat="false" ht="12.75" hidden="false" customHeight="false" outlineLevel="0" collapsed="false">
      <c r="A405" s="1"/>
      <c r="B405" s="1"/>
      <c r="C405" s="1"/>
      <c r="D405" s="1"/>
      <c r="E405" s="1"/>
      <c r="F405" s="1"/>
      <c r="G405" s="1"/>
      <c r="H405" s="1"/>
      <c r="I405" s="1"/>
      <c r="J405" s="1"/>
      <c r="K405" s="1"/>
      <c r="L405" s="1"/>
      <c r="M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row>
    <row r="406" customFormat="false" ht="12.75" hidden="false" customHeight="false" outlineLevel="0" collapsed="false">
      <c r="A406" s="1"/>
      <c r="B406" s="1"/>
      <c r="C406" s="1"/>
      <c r="D406" s="1"/>
      <c r="E406" s="1"/>
      <c r="F406" s="1"/>
      <c r="G406" s="1"/>
      <c r="H406" s="1"/>
      <c r="I406" s="1"/>
      <c r="J406" s="1"/>
      <c r="K406" s="1"/>
      <c r="L406" s="1"/>
      <c r="M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row>
    <row r="407" customFormat="false" ht="12.75" hidden="false" customHeight="false" outlineLevel="0" collapsed="false">
      <c r="A407" s="1"/>
      <c r="B407" s="1"/>
      <c r="C407" s="1"/>
      <c r="D407" s="1"/>
      <c r="E407" s="1"/>
      <c r="F407" s="1"/>
      <c r="G407" s="1"/>
      <c r="H407" s="1"/>
      <c r="I407" s="1"/>
      <c r="J407" s="1"/>
      <c r="K407" s="1"/>
      <c r="L407" s="1"/>
      <c r="M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8" customFormat="false" ht="12.75" hidden="false" customHeight="false" outlineLevel="0" collapsed="false">
      <c r="A408" s="1"/>
      <c r="B408" s="1"/>
      <c r="C408" s="1"/>
      <c r="D408" s="1"/>
      <c r="E408" s="1"/>
      <c r="F408" s="1"/>
      <c r="G408" s="1"/>
      <c r="H408" s="1"/>
      <c r="I408" s="1"/>
      <c r="J408" s="1"/>
      <c r="K408" s="1"/>
      <c r="L408" s="1"/>
      <c r="M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row>
    <row r="409" customFormat="false" ht="12.75" hidden="false" customHeight="false" outlineLevel="0" collapsed="false">
      <c r="A409" s="1"/>
      <c r="B409" s="1"/>
      <c r="C409" s="1"/>
      <c r="D409" s="1"/>
      <c r="E409" s="1"/>
      <c r="F409" s="1"/>
      <c r="G409" s="1"/>
      <c r="H409" s="1"/>
      <c r="I409" s="1"/>
      <c r="J409" s="1"/>
      <c r="K409" s="1"/>
      <c r="L409" s="1"/>
      <c r="M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row>
    <row r="410" customFormat="false" ht="12.75" hidden="false" customHeight="false" outlineLevel="0" collapsed="false">
      <c r="A410" s="1"/>
      <c r="B410" s="1"/>
      <c r="C410" s="1"/>
      <c r="D410" s="1"/>
      <c r="E410" s="1"/>
      <c r="F410" s="1"/>
      <c r="G410" s="1"/>
      <c r="H410" s="1"/>
      <c r="I410" s="1"/>
      <c r="J410" s="1"/>
      <c r="K410" s="1"/>
      <c r="L410" s="1"/>
      <c r="M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row>
    <row r="411" customFormat="false" ht="12.75" hidden="false" customHeight="false" outlineLevel="0" collapsed="false">
      <c r="A411" s="1"/>
      <c r="B411" s="1"/>
      <c r="C411" s="1"/>
      <c r="D411" s="1"/>
      <c r="E411" s="1"/>
      <c r="F411" s="1"/>
      <c r="G411" s="1"/>
      <c r="H411" s="1"/>
      <c r="I411" s="1"/>
      <c r="J411" s="1"/>
      <c r="K411" s="1"/>
      <c r="L411" s="1"/>
      <c r="M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row>
    <row r="412" customFormat="false" ht="12.75" hidden="false" customHeight="false" outlineLevel="0" collapsed="false">
      <c r="A412" s="1"/>
      <c r="B412" s="1"/>
      <c r="C412" s="1"/>
      <c r="D412" s="1"/>
      <c r="E412" s="1"/>
      <c r="F412" s="1"/>
      <c r="G412" s="1"/>
      <c r="H412" s="1"/>
      <c r="I412" s="1"/>
      <c r="J412" s="1"/>
      <c r="K412" s="1"/>
      <c r="L412" s="1"/>
      <c r="M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row>
    <row r="413" customFormat="false" ht="12.75" hidden="false" customHeight="false" outlineLevel="0" collapsed="false">
      <c r="A413" s="1"/>
      <c r="B413" s="1"/>
      <c r="C413" s="1"/>
      <c r="D413" s="1"/>
      <c r="E413" s="1"/>
      <c r="F413" s="1"/>
      <c r="G413" s="1"/>
      <c r="H413" s="1"/>
      <c r="I413" s="1"/>
      <c r="J413" s="1"/>
      <c r="K413" s="1"/>
      <c r="L413" s="1"/>
      <c r="M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row>
    <row r="414" customFormat="false" ht="12.75" hidden="false" customHeight="false" outlineLevel="0" collapsed="false">
      <c r="A414" s="1"/>
      <c r="B414" s="1"/>
      <c r="C414" s="1"/>
      <c r="D414" s="1"/>
      <c r="E414" s="1"/>
      <c r="F414" s="1"/>
      <c r="G414" s="1"/>
      <c r="H414" s="1"/>
      <c r="I414" s="1"/>
      <c r="J414" s="1"/>
      <c r="K414" s="1"/>
      <c r="L414" s="1"/>
      <c r="M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row>
    <row r="415" customFormat="false" ht="12.75" hidden="false" customHeight="false" outlineLevel="0" collapsed="false">
      <c r="A415" s="1"/>
      <c r="B415" s="1"/>
      <c r="C415" s="1"/>
      <c r="D415" s="1"/>
      <c r="E415" s="1"/>
      <c r="F415" s="1"/>
      <c r="G415" s="1"/>
      <c r="H415" s="1"/>
      <c r="I415" s="1"/>
      <c r="J415" s="1"/>
      <c r="K415" s="1"/>
      <c r="L415" s="1"/>
      <c r="M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row>
    <row r="416" customFormat="false" ht="12.75" hidden="false" customHeight="false" outlineLevel="0" collapsed="false">
      <c r="A416" s="1"/>
      <c r="B416" s="1"/>
      <c r="C416" s="1"/>
      <c r="D416" s="1"/>
      <c r="E416" s="1"/>
      <c r="F416" s="1"/>
      <c r="G416" s="1"/>
      <c r="H416" s="1"/>
      <c r="I416" s="1"/>
      <c r="J416" s="1"/>
      <c r="K416" s="1"/>
      <c r="L416" s="1"/>
      <c r="M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row>
    <row r="417" customFormat="false" ht="12.75" hidden="false" customHeight="false" outlineLevel="0" collapsed="false">
      <c r="A417" s="1"/>
      <c r="B417" s="1"/>
      <c r="C417" s="1"/>
      <c r="D417" s="1"/>
      <c r="E417" s="1"/>
      <c r="F417" s="1"/>
      <c r="G417" s="1"/>
      <c r="H417" s="1"/>
      <c r="I417" s="1"/>
      <c r="J417" s="1"/>
      <c r="K417" s="1"/>
      <c r="L417" s="1"/>
      <c r="M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row>
    <row r="418" customFormat="false" ht="12.75" hidden="false" customHeight="false" outlineLevel="0" collapsed="false">
      <c r="A418" s="1"/>
      <c r="B418" s="1"/>
      <c r="C418" s="1"/>
      <c r="D418" s="1"/>
      <c r="E418" s="1"/>
      <c r="F418" s="1"/>
      <c r="G418" s="1"/>
      <c r="H418" s="1"/>
      <c r="I418" s="1"/>
      <c r="J418" s="1"/>
      <c r="K418" s="1"/>
      <c r="L418" s="1"/>
      <c r="M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row>
    <row r="419" customFormat="false" ht="12.75" hidden="false" customHeight="false" outlineLevel="0" collapsed="false">
      <c r="A419" s="1"/>
      <c r="B419" s="1"/>
      <c r="C419" s="1"/>
      <c r="D419" s="1"/>
      <c r="E419" s="1"/>
      <c r="F419" s="1"/>
      <c r="G419" s="1"/>
      <c r="H419" s="1"/>
      <c r="I419" s="1"/>
      <c r="J419" s="1"/>
      <c r="K419" s="1"/>
      <c r="L419" s="1"/>
      <c r="M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row>
    <row r="420" customFormat="false" ht="12.75" hidden="false" customHeight="false" outlineLevel="0" collapsed="false">
      <c r="A420" s="1"/>
      <c r="B420" s="1"/>
      <c r="C420" s="1"/>
      <c r="D420" s="1"/>
      <c r="E420" s="1"/>
      <c r="F420" s="1"/>
      <c r="G420" s="1"/>
      <c r="H420" s="1"/>
      <c r="I420" s="1"/>
      <c r="J420" s="1"/>
      <c r="K420" s="1"/>
      <c r="L420" s="1"/>
      <c r="M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0" collapsed="false">
      <c r="A421" s="1"/>
      <c r="B421" s="1"/>
      <c r="C421" s="1"/>
      <c r="D421" s="1"/>
      <c r="E421" s="1"/>
      <c r="F421" s="1"/>
      <c r="G421" s="1"/>
      <c r="H421" s="1"/>
      <c r="I421" s="1"/>
      <c r="J421" s="1"/>
      <c r="K421" s="1"/>
      <c r="L421" s="1"/>
      <c r="M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row>
    <row r="422" customFormat="false" ht="12.75" hidden="false" customHeight="false" outlineLevel="0" collapsed="false">
      <c r="A422" s="1"/>
      <c r="B422" s="1"/>
      <c r="C422" s="1"/>
      <c r="D422" s="1"/>
      <c r="E422" s="1"/>
      <c r="F422" s="1"/>
      <c r="G422" s="1"/>
      <c r="H422" s="1"/>
      <c r="I422" s="1"/>
      <c r="J422" s="1"/>
      <c r="K422" s="1"/>
      <c r="L422" s="1"/>
      <c r="M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row>
    <row r="423" customFormat="false" ht="12.75" hidden="false" customHeight="false" outlineLevel="0" collapsed="false">
      <c r="A423" s="1"/>
      <c r="B423" s="1"/>
      <c r="C423" s="1"/>
      <c r="D423" s="1"/>
      <c r="E423" s="1"/>
      <c r="F423" s="1"/>
      <c r="G423" s="1"/>
      <c r="H423" s="1"/>
      <c r="I423" s="1"/>
      <c r="J423" s="1"/>
      <c r="K423" s="1"/>
      <c r="L423" s="1"/>
      <c r="M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row>
    <row r="424" customFormat="false" ht="12.75" hidden="false" customHeight="false" outlineLevel="0" collapsed="false">
      <c r="A424" s="1"/>
      <c r="B424" s="1"/>
      <c r="C424" s="1"/>
      <c r="D424" s="1"/>
      <c r="E424" s="1"/>
      <c r="F424" s="1"/>
      <c r="G424" s="1"/>
      <c r="H424" s="1"/>
      <c r="I424" s="1"/>
      <c r="J424" s="1"/>
      <c r="K424" s="1"/>
      <c r="L424" s="1"/>
      <c r="M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row>
    <row r="425" customFormat="false" ht="12.75" hidden="false" customHeight="false" outlineLevel="0" collapsed="false">
      <c r="A425" s="1"/>
      <c r="B425" s="1"/>
      <c r="C425" s="1"/>
      <c r="D425" s="1"/>
      <c r="E425" s="1"/>
      <c r="F425" s="1"/>
      <c r="G425" s="1"/>
      <c r="H425" s="1"/>
      <c r="I425" s="1"/>
      <c r="J425" s="1"/>
      <c r="K425" s="1"/>
      <c r="L425" s="1"/>
      <c r="M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row>
    <row r="426" customFormat="false" ht="12.75" hidden="false" customHeight="false" outlineLevel="0" collapsed="false">
      <c r="A426" s="1"/>
      <c r="B426" s="1"/>
      <c r="C426" s="1"/>
      <c r="D426" s="1"/>
      <c r="E426" s="1"/>
      <c r="F426" s="1"/>
      <c r="G426" s="1"/>
      <c r="H426" s="1"/>
      <c r="I426" s="1"/>
      <c r="J426" s="1"/>
      <c r="K426" s="1"/>
      <c r="L426" s="1"/>
      <c r="M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row>
    <row r="427" customFormat="false" ht="12.75" hidden="false" customHeight="false" outlineLevel="0" collapsed="false">
      <c r="A427" s="1"/>
      <c r="B427" s="1"/>
      <c r="C427" s="1"/>
      <c r="D427" s="1"/>
      <c r="E427" s="1"/>
      <c r="F427" s="1"/>
      <c r="G427" s="1"/>
      <c r="H427" s="1"/>
      <c r="I427" s="1"/>
      <c r="J427" s="1"/>
      <c r="K427" s="1"/>
      <c r="L427" s="1"/>
      <c r="M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row>
    <row r="428" customFormat="false" ht="12.75" hidden="false" customHeight="false" outlineLevel="0" collapsed="false">
      <c r="A428" s="1"/>
      <c r="B428" s="1"/>
      <c r="C428" s="1"/>
      <c r="D428" s="1"/>
      <c r="E428" s="1"/>
      <c r="F428" s="1"/>
      <c r="G428" s="1"/>
      <c r="H428" s="1"/>
      <c r="I428" s="1"/>
      <c r="J428" s="1"/>
      <c r="K428" s="1"/>
      <c r="L428" s="1"/>
      <c r="M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row>
    <row r="429" customFormat="false" ht="12.75" hidden="false" customHeight="false" outlineLevel="0" collapsed="false">
      <c r="A429" s="1"/>
      <c r="B429" s="1"/>
      <c r="C429" s="1"/>
      <c r="D429" s="1"/>
      <c r="E429" s="1"/>
      <c r="F429" s="1"/>
      <c r="G429" s="1"/>
      <c r="H429" s="1"/>
      <c r="I429" s="1"/>
      <c r="J429" s="1"/>
      <c r="K429" s="1"/>
      <c r="L429" s="1"/>
      <c r="M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row>
    <row r="430" customFormat="false" ht="12.75" hidden="false" customHeight="false" outlineLevel="0" collapsed="false">
      <c r="A430" s="1"/>
      <c r="B430" s="1"/>
      <c r="C430" s="1"/>
      <c r="D430" s="1"/>
      <c r="E430" s="1"/>
      <c r="F430" s="1"/>
      <c r="G430" s="1"/>
      <c r="H430" s="1"/>
      <c r="I430" s="1"/>
      <c r="J430" s="1"/>
      <c r="K430" s="1"/>
      <c r="L430" s="1"/>
      <c r="M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row>
    <row r="431" customFormat="false" ht="12.75" hidden="false" customHeight="false" outlineLevel="0" collapsed="false">
      <c r="A431" s="1"/>
      <c r="B431" s="1"/>
      <c r="C431" s="1"/>
      <c r="D431" s="1"/>
      <c r="E431" s="1"/>
      <c r="F431" s="1"/>
      <c r="G431" s="1"/>
      <c r="H431" s="1"/>
      <c r="I431" s="1"/>
      <c r="J431" s="1"/>
      <c r="K431" s="1"/>
      <c r="L431" s="1"/>
      <c r="M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row>
    <row r="432" customFormat="false" ht="12.75" hidden="false" customHeight="false" outlineLevel="0" collapsed="false">
      <c r="A432" s="1"/>
      <c r="B432" s="1"/>
      <c r="C432" s="1"/>
      <c r="D432" s="1"/>
      <c r="E432" s="1"/>
      <c r="F432" s="1"/>
      <c r="G432" s="1"/>
      <c r="H432" s="1"/>
      <c r="I432" s="1"/>
      <c r="J432" s="1"/>
      <c r="K432" s="1"/>
      <c r="L432" s="1"/>
      <c r="M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row>
    <row r="433" customFormat="false" ht="12.75" hidden="false" customHeight="false" outlineLevel="0" collapsed="false">
      <c r="A433" s="1"/>
      <c r="B433" s="1"/>
      <c r="C433" s="1"/>
      <c r="D433" s="1"/>
      <c r="E433" s="1"/>
      <c r="F433" s="1"/>
      <c r="G433" s="1"/>
      <c r="H433" s="1"/>
      <c r="I433" s="1"/>
      <c r="J433" s="1"/>
      <c r="K433" s="1"/>
      <c r="L433" s="1"/>
      <c r="M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row>
    <row r="434" customFormat="false" ht="12.75" hidden="false" customHeight="false" outlineLevel="0" collapsed="false">
      <c r="A434" s="1"/>
      <c r="B434" s="1"/>
      <c r="C434" s="1"/>
      <c r="D434" s="1"/>
      <c r="E434" s="1"/>
      <c r="F434" s="1"/>
      <c r="G434" s="1"/>
      <c r="H434" s="1"/>
      <c r="I434" s="1"/>
      <c r="J434" s="1"/>
      <c r="K434" s="1"/>
      <c r="L434" s="1"/>
      <c r="M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row>
    <row r="435" customFormat="false" ht="12.75" hidden="false" customHeight="false" outlineLevel="0" collapsed="false">
      <c r="A435" s="1"/>
      <c r="B435" s="1"/>
      <c r="C435" s="1"/>
      <c r="D435" s="1"/>
      <c r="E435" s="1"/>
      <c r="F435" s="1"/>
      <c r="G435" s="1"/>
      <c r="H435" s="1"/>
      <c r="I435" s="1"/>
      <c r="J435" s="1"/>
      <c r="K435" s="1"/>
      <c r="L435" s="1"/>
      <c r="M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row>
    <row r="436" customFormat="false" ht="12.75" hidden="false" customHeight="false" outlineLevel="0" collapsed="false">
      <c r="A436" s="1"/>
      <c r="B436" s="1"/>
      <c r="C436" s="1"/>
      <c r="D436" s="1"/>
      <c r="E436" s="1"/>
      <c r="F436" s="1"/>
      <c r="G436" s="1"/>
      <c r="H436" s="1"/>
      <c r="I436" s="1"/>
      <c r="J436" s="1"/>
      <c r="K436" s="1"/>
      <c r="L436" s="1"/>
      <c r="M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row>
    <row r="437" customFormat="false" ht="12.75" hidden="false" customHeight="false" outlineLevel="0" collapsed="false">
      <c r="A437" s="1"/>
      <c r="B437" s="1"/>
      <c r="C437" s="1"/>
      <c r="D437" s="1"/>
      <c r="E437" s="1"/>
      <c r="F437" s="1"/>
      <c r="G437" s="1"/>
      <c r="H437" s="1"/>
      <c r="I437" s="1"/>
      <c r="J437" s="1"/>
      <c r="K437" s="1"/>
      <c r="L437" s="1"/>
      <c r="M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row>
    <row r="438" customFormat="false" ht="12.75" hidden="false" customHeight="false" outlineLevel="0" collapsed="false">
      <c r="A438" s="1"/>
      <c r="B438" s="1"/>
      <c r="C438" s="1"/>
      <c r="D438" s="1"/>
      <c r="E438" s="1"/>
      <c r="F438" s="1"/>
      <c r="G438" s="1"/>
      <c r="H438" s="1"/>
      <c r="I438" s="1"/>
      <c r="J438" s="1"/>
      <c r="K438" s="1"/>
      <c r="L438" s="1"/>
      <c r="M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row>
    <row r="439" customFormat="false" ht="12.75" hidden="false" customHeight="false" outlineLevel="0" collapsed="false">
      <c r="A439" s="1"/>
      <c r="B439" s="1"/>
      <c r="C439" s="1"/>
      <c r="D439" s="1"/>
      <c r="E439" s="1"/>
      <c r="F439" s="1"/>
      <c r="G439" s="1"/>
      <c r="H439" s="1"/>
      <c r="I439" s="1"/>
      <c r="J439" s="1"/>
      <c r="K439" s="1"/>
      <c r="L439" s="1"/>
      <c r="M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row>
    <row r="440" customFormat="false" ht="12.75" hidden="false" customHeight="false" outlineLevel="0" collapsed="false">
      <c r="A440" s="1"/>
      <c r="B440" s="1"/>
      <c r="C440" s="1"/>
      <c r="D440" s="1"/>
      <c r="E440" s="1"/>
      <c r="F440" s="1"/>
      <c r="G440" s="1"/>
      <c r="H440" s="1"/>
      <c r="I440" s="1"/>
      <c r="J440" s="1"/>
      <c r="K440" s="1"/>
      <c r="L440" s="1"/>
      <c r="M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row>
    <row r="441" customFormat="false" ht="12.75" hidden="false" customHeight="false" outlineLevel="0" collapsed="false">
      <c r="A441" s="1"/>
      <c r="B441" s="1"/>
      <c r="C441" s="1"/>
      <c r="D441" s="1"/>
      <c r="E441" s="1"/>
      <c r="F441" s="1"/>
      <c r="G441" s="1"/>
      <c r="H441" s="1"/>
      <c r="I441" s="1"/>
      <c r="J441" s="1"/>
      <c r="K441" s="1"/>
      <c r="L441" s="1"/>
      <c r="M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row>
    <row r="442" customFormat="false" ht="12.75" hidden="false" customHeight="false" outlineLevel="0" collapsed="false">
      <c r="A442" s="1"/>
      <c r="B442" s="1"/>
      <c r="C442" s="1"/>
      <c r="D442" s="1"/>
      <c r="E442" s="1"/>
      <c r="F442" s="1"/>
      <c r="G442" s="1"/>
      <c r="H442" s="1"/>
      <c r="I442" s="1"/>
      <c r="J442" s="1"/>
      <c r="K442" s="1"/>
      <c r="L442" s="1"/>
      <c r="M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row>
    <row r="443" customFormat="false" ht="12.75" hidden="false" customHeight="false" outlineLevel="0" collapsed="false">
      <c r="A443" s="1"/>
      <c r="B443" s="1"/>
      <c r="C443" s="1"/>
      <c r="D443" s="1"/>
      <c r="E443" s="1"/>
      <c r="F443" s="1"/>
      <c r="G443" s="1"/>
      <c r="H443" s="1"/>
      <c r="I443" s="1"/>
      <c r="J443" s="1"/>
      <c r="K443" s="1"/>
      <c r="L443" s="1"/>
      <c r="M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row>
    <row r="444" customFormat="false" ht="12.75" hidden="false" customHeight="false" outlineLevel="0" collapsed="false">
      <c r="A444" s="1"/>
      <c r="B444" s="1"/>
      <c r="C444" s="1"/>
      <c r="D444" s="1"/>
      <c r="E444" s="1"/>
      <c r="F444" s="1"/>
      <c r="G444" s="1"/>
      <c r="H444" s="1"/>
      <c r="I444" s="1"/>
      <c r="J444" s="1"/>
      <c r="K444" s="1"/>
      <c r="L444" s="1"/>
      <c r="M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row>
    <row r="445" customFormat="false" ht="12.75" hidden="false" customHeight="false" outlineLevel="0" collapsed="false">
      <c r="A445" s="1"/>
      <c r="B445" s="1"/>
      <c r="C445" s="1"/>
      <c r="D445" s="1"/>
      <c r="E445" s="1"/>
      <c r="F445" s="1"/>
      <c r="G445" s="1"/>
      <c r="H445" s="1"/>
      <c r="I445" s="1"/>
      <c r="J445" s="1"/>
      <c r="K445" s="1"/>
      <c r="L445" s="1"/>
      <c r="M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row>
    <row r="446" customFormat="false" ht="12.75" hidden="false" customHeight="false" outlineLevel="0" collapsed="false">
      <c r="A446" s="1"/>
      <c r="B446" s="1"/>
      <c r="C446" s="1"/>
      <c r="D446" s="1"/>
      <c r="E446" s="1"/>
      <c r="F446" s="1"/>
      <c r="G446" s="1"/>
      <c r="H446" s="1"/>
      <c r="I446" s="1"/>
      <c r="J446" s="1"/>
      <c r="K446" s="1"/>
      <c r="L446" s="1"/>
      <c r="M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row>
    <row r="447" customFormat="false" ht="12.75" hidden="false" customHeight="false" outlineLevel="0" collapsed="false">
      <c r="A447" s="1"/>
      <c r="B447" s="1"/>
      <c r="C447" s="1"/>
      <c r="D447" s="1"/>
      <c r="E447" s="1"/>
      <c r="F447" s="1"/>
      <c r="G447" s="1"/>
      <c r="H447" s="1"/>
      <c r="I447" s="1"/>
      <c r="J447" s="1"/>
      <c r="K447" s="1"/>
      <c r="L447" s="1"/>
      <c r="M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row>
    <row r="448" customFormat="false" ht="12.75" hidden="false" customHeight="false" outlineLevel="0" collapsed="false">
      <c r="A448" s="1"/>
      <c r="B448" s="1"/>
      <c r="C448" s="1"/>
      <c r="D448" s="1"/>
      <c r="E448" s="1"/>
      <c r="F448" s="1"/>
      <c r="G448" s="1"/>
      <c r="H448" s="1"/>
      <c r="I448" s="1"/>
      <c r="J448" s="1"/>
      <c r="K448" s="1"/>
      <c r="L448" s="1"/>
      <c r="M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0" collapsed="false">
      <c r="A449" s="1"/>
      <c r="B449" s="1"/>
      <c r="C449" s="1"/>
      <c r="D449" s="1"/>
      <c r="E449" s="1"/>
      <c r="F449" s="1"/>
      <c r="G449" s="1"/>
      <c r="H449" s="1"/>
      <c r="I449" s="1"/>
      <c r="J449" s="1"/>
      <c r="K449" s="1"/>
      <c r="L449" s="1"/>
      <c r="M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row>
    <row r="450" customFormat="false" ht="12.75" hidden="false" customHeight="false" outlineLevel="0" collapsed="false">
      <c r="A450" s="1"/>
      <c r="B450" s="1"/>
      <c r="C450" s="1"/>
      <c r="D450" s="1"/>
      <c r="E450" s="1"/>
      <c r="F450" s="1"/>
      <c r="G450" s="1"/>
      <c r="H450" s="1"/>
      <c r="I450" s="1"/>
      <c r="J450" s="1"/>
      <c r="K450" s="1"/>
      <c r="L450" s="1"/>
      <c r="M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row>
    <row r="451" customFormat="false" ht="12.75" hidden="false" customHeight="false" outlineLevel="0" collapsed="false">
      <c r="A451" s="1"/>
      <c r="B451" s="1"/>
      <c r="C451" s="1"/>
      <c r="D451" s="1"/>
      <c r="E451" s="1"/>
      <c r="F451" s="1"/>
      <c r="G451" s="1"/>
      <c r="H451" s="1"/>
      <c r="I451" s="1"/>
      <c r="J451" s="1"/>
      <c r="K451" s="1"/>
      <c r="L451" s="1"/>
      <c r="M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row>
    <row r="452" customFormat="false" ht="12.75" hidden="false" customHeight="false" outlineLevel="0" collapsed="false">
      <c r="A452" s="1"/>
      <c r="B452" s="1"/>
      <c r="C452" s="1"/>
      <c r="D452" s="1"/>
      <c r="E452" s="1"/>
      <c r="F452" s="1"/>
      <c r="G452" s="1"/>
      <c r="H452" s="1"/>
      <c r="I452" s="1"/>
      <c r="J452" s="1"/>
      <c r="K452" s="1"/>
      <c r="L452" s="1"/>
      <c r="M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row>
    <row r="453" customFormat="false" ht="12.75" hidden="false" customHeight="false" outlineLevel="0" collapsed="false">
      <c r="A453" s="1"/>
      <c r="B453" s="1"/>
      <c r="C453" s="1"/>
      <c r="D453" s="1"/>
      <c r="E453" s="1"/>
      <c r="F453" s="1"/>
      <c r="G453" s="1"/>
      <c r="H453" s="1"/>
      <c r="I453" s="1"/>
      <c r="J453" s="1"/>
      <c r="K453" s="1"/>
      <c r="L453" s="1"/>
      <c r="M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row>
    <row r="454" customFormat="false" ht="12.75" hidden="false" customHeight="false" outlineLevel="0" collapsed="false">
      <c r="A454" s="1"/>
      <c r="B454" s="1"/>
      <c r="C454" s="1"/>
      <c r="D454" s="1"/>
      <c r="E454" s="1"/>
      <c r="F454" s="1"/>
      <c r="G454" s="1"/>
      <c r="H454" s="1"/>
      <c r="I454" s="1"/>
      <c r="J454" s="1"/>
      <c r="K454" s="1"/>
      <c r="L454" s="1"/>
      <c r="M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row>
    <row r="455" customFormat="false" ht="12.75" hidden="false" customHeight="false" outlineLevel="0" collapsed="false">
      <c r="A455" s="1"/>
      <c r="B455" s="1"/>
      <c r="C455" s="1"/>
      <c r="D455" s="1"/>
      <c r="E455" s="1"/>
      <c r="F455" s="1"/>
      <c r="G455" s="1"/>
      <c r="H455" s="1"/>
      <c r="I455" s="1"/>
      <c r="J455" s="1"/>
      <c r="K455" s="1"/>
      <c r="L455" s="1"/>
      <c r="M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row>
    <row r="456" customFormat="false" ht="12.75" hidden="false" customHeight="false" outlineLevel="0" collapsed="false">
      <c r="A456" s="1"/>
      <c r="B456" s="1"/>
      <c r="C456" s="1"/>
      <c r="D456" s="1"/>
      <c r="E456" s="1"/>
      <c r="F456" s="1"/>
      <c r="G456" s="1"/>
      <c r="H456" s="1"/>
      <c r="I456" s="1"/>
      <c r="J456" s="1"/>
      <c r="K456" s="1"/>
      <c r="L456" s="1"/>
      <c r="M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row>
    <row r="457" customFormat="false" ht="12.75" hidden="false" customHeight="false" outlineLevel="0" collapsed="false">
      <c r="A457" s="1"/>
      <c r="B457" s="1"/>
      <c r="C457" s="1"/>
      <c r="D457" s="1"/>
      <c r="E457" s="1"/>
      <c r="F457" s="1"/>
      <c r="G457" s="1"/>
      <c r="H457" s="1"/>
      <c r="I457" s="1"/>
      <c r="J457" s="1"/>
      <c r="K457" s="1"/>
      <c r="L457" s="1"/>
      <c r="M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row>
    <row r="458" customFormat="false" ht="12.75" hidden="false" customHeight="false" outlineLevel="0" collapsed="false">
      <c r="A458" s="1"/>
      <c r="B458" s="1"/>
      <c r="C458" s="1"/>
      <c r="D458" s="1"/>
      <c r="E458" s="1"/>
      <c r="F458" s="1"/>
      <c r="G458" s="1"/>
      <c r="H458" s="1"/>
      <c r="I458" s="1"/>
      <c r="J458" s="1"/>
      <c r="K458" s="1"/>
      <c r="L458" s="1"/>
      <c r="M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row>
    <row r="459" customFormat="false" ht="12.75" hidden="false" customHeight="false" outlineLevel="0" collapsed="false">
      <c r="A459" s="1"/>
      <c r="B459" s="1"/>
      <c r="C459" s="1"/>
      <c r="D459" s="1"/>
      <c r="E459" s="1"/>
      <c r="F459" s="1"/>
      <c r="G459" s="1"/>
      <c r="H459" s="1"/>
      <c r="I459" s="1"/>
      <c r="J459" s="1"/>
      <c r="K459" s="1"/>
      <c r="L459" s="1"/>
      <c r="M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row>
    <row r="460" customFormat="false" ht="12.75" hidden="false" customHeight="false" outlineLevel="0" collapsed="false">
      <c r="A460" s="1"/>
      <c r="B460" s="1"/>
      <c r="C460" s="1"/>
      <c r="D460" s="1"/>
      <c r="E460" s="1"/>
      <c r="F460" s="1"/>
      <c r="G460" s="1"/>
      <c r="H460" s="1"/>
      <c r="I460" s="1"/>
      <c r="J460" s="1"/>
      <c r="K460" s="1"/>
      <c r="L460" s="1"/>
      <c r="M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row>
    <row r="461" customFormat="false" ht="12.75" hidden="false" customHeight="false" outlineLevel="0" collapsed="false">
      <c r="A461" s="1"/>
      <c r="B461" s="1"/>
      <c r="C461" s="1"/>
      <c r="D461" s="1"/>
      <c r="E461" s="1"/>
      <c r="F461" s="1"/>
      <c r="G461" s="1"/>
      <c r="H461" s="1"/>
      <c r="I461" s="1"/>
      <c r="J461" s="1"/>
      <c r="K461" s="1"/>
      <c r="L461" s="1"/>
      <c r="M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row>
    <row r="462" customFormat="false" ht="12.75" hidden="false" customHeight="false" outlineLevel="0" collapsed="false">
      <c r="A462" s="1"/>
      <c r="B462" s="1"/>
      <c r="C462" s="1"/>
      <c r="D462" s="1"/>
      <c r="E462" s="1"/>
      <c r="F462" s="1"/>
      <c r="G462" s="1"/>
      <c r="H462" s="1"/>
      <c r="I462" s="1"/>
      <c r="J462" s="1"/>
      <c r="K462" s="1"/>
      <c r="L462" s="1"/>
      <c r="M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row>
    <row r="463" customFormat="false" ht="12.75" hidden="false" customHeight="false" outlineLevel="0" collapsed="false">
      <c r="A463" s="1"/>
      <c r="B463" s="1"/>
      <c r="C463" s="1"/>
      <c r="D463" s="1"/>
      <c r="E463" s="1"/>
      <c r="F463" s="1"/>
      <c r="G463" s="1"/>
      <c r="H463" s="1"/>
      <c r="I463" s="1"/>
      <c r="J463" s="1"/>
      <c r="K463" s="1"/>
      <c r="L463" s="1"/>
      <c r="M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row>
    <row r="464" customFormat="false" ht="12.75" hidden="false" customHeight="false" outlineLevel="0" collapsed="false">
      <c r="A464" s="1"/>
      <c r="B464" s="1"/>
      <c r="C464" s="1"/>
      <c r="D464" s="1"/>
      <c r="E464" s="1"/>
      <c r="F464" s="1"/>
      <c r="G464" s="1"/>
      <c r="H464" s="1"/>
      <c r="I464" s="1"/>
      <c r="J464" s="1"/>
      <c r="K464" s="1"/>
      <c r="L464" s="1"/>
      <c r="M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row>
    <row r="465" customFormat="false" ht="12.75" hidden="false" customHeight="false" outlineLevel="0" collapsed="false">
      <c r="A465" s="1"/>
      <c r="B465" s="1"/>
      <c r="C465" s="1"/>
      <c r="D465" s="1"/>
      <c r="E465" s="1"/>
      <c r="F465" s="1"/>
      <c r="G465" s="1"/>
      <c r="H465" s="1"/>
      <c r="I465" s="1"/>
      <c r="J465" s="1"/>
      <c r="K465" s="1"/>
      <c r="L465" s="1"/>
      <c r="M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row>
    <row r="466" customFormat="false" ht="12.75" hidden="false" customHeight="false" outlineLevel="0" collapsed="false">
      <c r="A466" s="1"/>
      <c r="B466" s="1"/>
      <c r="C466" s="1"/>
      <c r="D466" s="1"/>
      <c r="E466" s="1"/>
      <c r="F466" s="1"/>
      <c r="G466" s="1"/>
      <c r="H466" s="1"/>
      <c r="I466" s="1"/>
      <c r="J466" s="1"/>
      <c r="K466" s="1"/>
      <c r="L466" s="1"/>
      <c r="M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row>
    <row r="467" customFormat="false" ht="12.75" hidden="false" customHeight="false" outlineLevel="0" collapsed="false">
      <c r="A467" s="1"/>
      <c r="B467" s="1"/>
      <c r="C467" s="1"/>
      <c r="D467" s="1"/>
      <c r="E467" s="1"/>
      <c r="F467" s="1"/>
      <c r="G467" s="1"/>
      <c r="H467" s="1"/>
      <c r="I467" s="1"/>
      <c r="J467" s="1"/>
      <c r="K467" s="1"/>
      <c r="L467" s="1"/>
      <c r="M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row>
    <row r="468" customFormat="false" ht="12.75" hidden="false" customHeight="false" outlineLevel="0" collapsed="false">
      <c r="A468" s="1"/>
      <c r="B468" s="1"/>
      <c r="C468" s="1"/>
      <c r="D468" s="1"/>
      <c r="E468" s="1"/>
      <c r="F468" s="1"/>
      <c r="G468" s="1"/>
      <c r="H468" s="1"/>
      <c r="I468" s="1"/>
      <c r="J468" s="1"/>
      <c r="K468" s="1"/>
      <c r="L468" s="1"/>
      <c r="M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row>
    <row r="469" customFormat="false" ht="12.75" hidden="false" customHeight="false" outlineLevel="0" collapsed="false">
      <c r="A469" s="1"/>
      <c r="B469" s="1"/>
      <c r="C469" s="1"/>
      <c r="D469" s="1"/>
      <c r="E469" s="1"/>
      <c r="F469" s="1"/>
      <c r="G469" s="1"/>
      <c r="H469" s="1"/>
      <c r="I469" s="1"/>
      <c r="J469" s="1"/>
      <c r="K469" s="1"/>
      <c r="L469" s="1"/>
      <c r="M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row>
    <row r="470" customFormat="false" ht="12.75" hidden="false" customHeight="false" outlineLevel="0" collapsed="false">
      <c r="A470" s="1"/>
      <c r="B470" s="1"/>
      <c r="C470" s="1"/>
      <c r="D470" s="1"/>
      <c r="E470" s="1"/>
      <c r="F470" s="1"/>
      <c r="G470" s="1"/>
      <c r="H470" s="1"/>
      <c r="I470" s="1"/>
      <c r="J470" s="1"/>
      <c r="K470" s="1"/>
      <c r="L470" s="1"/>
      <c r="M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row>
    <row r="471" customFormat="false" ht="12.75" hidden="false" customHeight="false" outlineLevel="0" collapsed="false">
      <c r="A471" s="1"/>
      <c r="B471" s="1"/>
      <c r="C471" s="1"/>
      <c r="D471" s="1"/>
      <c r="E471" s="1"/>
      <c r="F471" s="1"/>
      <c r="G471" s="1"/>
      <c r="H471" s="1"/>
      <c r="I471" s="1"/>
      <c r="J471" s="1"/>
      <c r="K471" s="1"/>
      <c r="L471" s="1"/>
      <c r="M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row>
    <row r="472" customFormat="false" ht="12.75" hidden="false" customHeight="false" outlineLevel="0" collapsed="false">
      <c r="A472" s="1"/>
      <c r="B472" s="1"/>
      <c r="C472" s="1"/>
      <c r="D472" s="1"/>
      <c r="E472" s="1"/>
      <c r="F472" s="1"/>
      <c r="G472" s="1"/>
      <c r="H472" s="1"/>
      <c r="I472" s="1"/>
      <c r="J472" s="1"/>
      <c r="K472" s="1"/>
      <c r="L472" s="1"/>
      <c r="M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row>
    <row r="473" customFormat="false" ht="12.75" hidden="false" customHeight="false" outlineLevel="0" collapsed="false">
      <c r="A473" s="1"/>
      <c r="B473" s="1"/>
      <c r="C473" s="1"/>
      <c r="D473" s="1"/>
      <c r="E473" s="1"/>
      <c r="F473" s="1"/>
      <c r="G473" s="1"/>
      <c r="H473" s="1"/>
      <c r="I473" s="1"/>
      <c r="J473" s="1"/>
      <c r="K473" s="1"/>
      <c r="L473" s="1"/>
      <c r="M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row>
    <row r="474" customFormat="false" ht="12.75" hidden="false" customHeight="false" outlineLevel="0" collapsed="false">
      <c r="A474" s="1"/>
      <c r="B474" s="1"/>
      <c r="C474" s="1"/>
      <c r="D474" s="1"/>
      <c r="E474" s="1"/>
      <c r="F474" s="1"/>
      <c r="G474" s="1"/>
      <c r="H474" s="1"/>
      <c r="I474" s="1"/>
      <c r="J474" s="1"/>
      <c r="K474" s="1"/>
      <c r="L474" s="1"/>
      <c r="M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row>
    <row r="475" customFormat="false" ht="12.75" hidden="false" customHeight="false" outlineLevel="0" collapsed="false">
      <c r="A475" s="1"/>
      <c r="B475" s="1"/>
      <c r="C475" s="1"/>
      <c r="D475" s="1"/>
      <c r="E475" s="1"/>
      <c r="F475" s="1"/>
      <c r="G475" s="1"/>
      <c r="H475" s="1"/>
      <c r="I475" s="1"/>
      <c r="J475" s="1"/>
      <c r="K475" s="1"/>
      <c r="L475" s="1"/>
      <c r="M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row>
    <row r="476" customFormat="false" ht="12.75" hidden="false" customHeight="false" outlineLevel="0" collapsed="false">
      <c r="A476" s="1"/>
      <c r="B476" s="1"/>
      <c r="C476" s="1"/>
      <c r="D476" s="1"/>
      <c r="E476" s="1"/>
      <c r="F476" s="1"/>
      <c r="G476" s="1"/>
      <c r="H476" s="1"/>
      <c r="I476" s="1"/>
      <c r="J476" s="1"/>
      <c r="K476" s="1"/>
      <c r="L476" s="1"/>
      <c r="M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row>
    <row r="477" customFormat="false" ht="12.75" hidden="false" customHeight="false" outlineLevel="0" collapsed="false">
      <c r="A477" s="1"/>
      <c r="B477" s="1"/>
      <c r="C477" s="1"/>
      <c r="D477" s="1"/>
      <c r="E477" s="1"/>
      <c r="F477" s="1"/>
      <c r="G477" s="1"/>
      <c r="H477" s="1"/>
      <c r="I477" s="1"/>
      <c r="J477" s="1"/>
      <c r="K477" s="1"/>
      <c r="L477" s="1"/>
      <c r="M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row>
    <row r="478" customFormat="false" ht="12.75" hidden="false" customHeight="false" outlineLevel="0" collapsed="false">
      <c r="A478" s="1"/>
      <c r="B478" s="1"/>
      <c r="C478" s="1"/>
      <c r="D478" s="1"/>
      <c r="E478" s="1"/>
      <c r="F478" s="1"/>
      <c r="G478" s="1"/>
      <c r="H478" s="1"/>
      <c r="I478" s="1"/>
      <c r="J478" s="1"/>
      <c r="K478" s="1"/>
      <c r="L478" s="1"/>
      <c r="M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row>
    <row r="479" customFormat="false" ht="12.75" hidden="false" customHeight="false" outlineLevel="0" collapsed="false">
      <c r="A479" s="1"/>
      <c r="B479" s="1"/>
      <c r="C479" s="1"/>
      <c r="D479" s="1"/>
      <c r="E479" s="1"/>
      <c r="F479" s="1"/>
      <c r="G479" s="1"/>
      <c r="H479" s="1"/>
      <c r="I479" s="1"/>
      <c r="J479" s="1"/>
      <c r="K479" s="1"/>
      <c r="L479" s="1"/>
      <c r="M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row>
    <row r="480" customFormat="false" ht="12.75" hidden="false" customHeight="false" outlineLevel="0" collapsed="false">
      <c r="A480" s="1"/>
      <c r="B480" s="1"/>
      <c r="C480" s="1"/>
      <c r="D480" s="1"/>
      <c r="E480" s="1"/>
      <c r="F480" s="1"/>
      <c r="G480" s="1"/>
      <c r="H480" s="1"/>
      <c r="I480" s="1"/>
      <c r="J480" s="1"/>
      <c r="K480" s="1"/>
      <c r="L480" s="1"/>
      <c r="M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row>
    <row r="481" customFormat="false" ht="12.75" hidden="false" customHeight="false" outlineLevel="0" collapsed="false">
      <c r="A481" s="1"/>
      <c r="B481" s="1"/>
      <c r="C481" s="1"/>
      <c r="D481" s="1"/>
      <c r="E481" s="1"/>
      <c r="F481" s="1"/>
      <c r="G481" s="1"/>
      <c r="H481" s="1"/>
      <c r="I481" s="1"/>
      <c r="J481" s="1"/>
      <c r="K481" s="1"/>
      <c r="L481" s="1"/>
      <c r="M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row>
    <row r="482" customFormat="false" ht="12.75" hidden="false" customHeight="false" outlineLevel="0" collapsed="false">
      <c r="A482" s="1"/>
      <c r="B482" s="1"/>
      <c r="C482" s="1"/>
      <c r="D482" s="1"/>
      <c r="E482" s="1"/>
      <c r="F482" s="1"/>
      <c r="G482" s="1"/>
      <c r="H482" s="1"/>
      <c r="I482" s="1"/>
      <c r="J482" s="1"/>
      <c r="K482" s="1"/>
      <c r="L482" s="1"/>
      <c r="M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row>
    <row r="483" customFormat="false" ht="12.75" hidden="false" customHeight="false" outlineLevel="0" collapsed="false">
      <c r="A483" s="1"/>
      <c r="B483" s="1"/>
      <c r="C483" s="1"/>
      <c r="D483" s="1"/>
      <c r="E483" s="1"/>
      <c r="F483" s="1"/>
      <c r="G483" s="1"/>
      <c r="H483" s="1"/>
      <c r="I483" s="1"/>
      <c r="J483" s="1"/>
      <c r="K483" s="1"/>
      <c r="L483" s="1"/>
      <c r="M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row>
    <row r="484" customFormat="false" ht="12.75" hidden="false" customHeight="false" outlineLevel="0" collapsed="false">
      <c r="A484" s="1"/>
      <c r="B484" s="1"/>
      <c r="C484" s="1"/>
      <c r="D484" s="1"/>
      <c r="E484" s="1"/>
      <c r="F484" s="1"/>
      <c r="G484" s="1"/>
      <c r="H484" s="1"/>
      <c r="I484" s="1"/>
      <c r="J484" s="1"/>
      <c r="K484" s="1"/>
      <c r="L484" s="1"/>
      <c r="M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row>
    <row r="485" customFormat="false" ht="12.75" hidden="false" customHeight="false" outlineLevel="0" collapsed="false">
      <c r="A485" s="1"/>
      <c r="B485" s="1"/>
      <c r="C485" s="1"/>
      <c r="D485" s="1"/>
      <c r="E485" s="1"/>
      <c r="F485" s="1"/>
      <c r="G485" s="1"/>
      <c r="H485" s="1"/>
      <c r="I485" s="1"/>
      <c r="J485" s="1"/>
      <c r="K485" s="1"/>
      <c r="L485" s="1"/>
      <c r="M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row>
    <row r="486" customFormat="false" ht="12.75" hidden="false" customHeight="false" outlineLevel="0" collapsed="false">
      <c r="A486" s="1"/>
      <c r="B486" s="1"/>
      <c r="C486" s="1"/>
      <c r="D486" s="1"/>
      <c r="E486" s="1"/>
      <c r="F486" s="1"/>
      <c r="G486" s="1"/>
      <c r="H486" s="1"/>
      <c r="I486" s="1"/>
      <c r="J486" s="1"/>
      <c r="K486" s="1"/>
      <c r="L486" s="1"/>
      <c r="M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row>
    <row r="487" customFormat="false" ht="12.75" hidden="false" customHeight="false" outlineLevel="0" collapsed="false">
      <c r="A487" s="1"/>
      <c r="B487" s="1"/>
      <c r="C487" s="1"/>
      <c r="D487" s="1"/>
      <c r="E487" s="1"/>
      <c r="F487" s="1"/>
      <c r="G487" s="1"/>
      <c r="H487" s="1"/>
      <c r="I487" s="1"/>
      <c r="J487" s="1"/>
      <c r="K487" s="1"/>
      <c r="L487" s="1"/>
      <c r="M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row>
    <row r="488" customFormat="false" ht="12.75" hidden="false" customHeight="false" outlineLevel="0" collapsed="false">
      <c r="A488" s="1"/>
      <c r="B488" s="1"/>
      <c r="C488" s="1"/>
      <c r="D488" s="1"/>
      <c r="E488" s="1"/>
      <c r="F488" s="1"/>
      <c r="G488" s="1"/>
      <c r="H488" s="1"/>
      <c r="I488" s="1"/>
      <c r="J488" s="1"/>
      <c r="K488" s="1"/>
      <c r="L488" s="1"/>
      <c r="M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row>
    <row r="489" customFormat="false" ht="12.75" hidden="false" customHeight="false" outlineLevel="0" collapsed="false">
      <c r="A489" s="1"/>
      <c r="B489" s="1"/>
      <c r="C489" s="1"/>
      <c r="D489" s="1"/>
      <c r="E489" s="1"/>
      <c r="F489" s="1"/>
      <c r="G489" s="1"/>
      <c r="H489" s="1"/>
      <c r="I489" s="1"/>
      <c r="J489" s="1"/>
      <c r="K489" s="1"/>
      <c r="L489" s="1"/>
      <c r="M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row>
    <row r="490" customFormat="false" ht="12.75" hidden="false" customHeight="false" outlineLevel="0" collapsed="false">
      <c r="A490" s="1"/>
      <c r="B490" s="1"/>
      <c r="C490" s="1"/>
      <c r="D490" s="1"/>
      <c r="E490" s="1"/>
      <c r="F490" s="1"/>
      <c r="G490" s="1"/>
      <c r="H490" s="1"/>
      <c r="I490" s="1"/>
      <c r="J490" s="1"/>
      <c r="K490" s="1"/>
      <c r="L490" s="1"/>
      <c r="M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row>
    <row r="491" customFormat="false" ht="12.75" hidden="false" customHeight="false" outlineLevel="0" collapsed="false">
      <c r="A491" s="1"/>
      <c r="B491" s="1"/>
      <c r="C491" s="1"/>
      <c r="D491" s="1"/>
      <c r="E491" s="1"/>
      <c r="F491" s="1"/>
      <c r="G491" s="1"/>
      <c r="H491" s="1"/>
      <c r="I491" s="1"/>
      <c r="J491" s="1"/>
      <c r="K491" s="1"/>
      <c r="L491" s="1"/>
      <c r="M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row>
    <row r="492" customFormat="false" ht="12.75" hidden="false" customHeight="false" outlineLevel="0" collapsed="false">
      <c r="A492" s="1"/>
      <c r="B492" s="1"/>
      <c r="C492" s="1"/>
      <c r="D492" s="1"/>
      <c r="E492" s="1"/>
      <c r="F492" s="1"/>
      <c r="G492" s="1"/>
      <c r="H492" s="1"/>
      <c r="I492" s="1"/>
      <c r="J492" s="1"/>
      <c r="K492" s="1"/>
      <c r="L492" s="1"/>
      <c r="M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row>
    <row r="493" customFormat="false" ht="12.75" hidden="false" customHeight="false" outlineLevel="0" collapsed="false">
      <c r="A493" s="1"/>
      <c r="B493" s="1"/>
      <c r="C493" s="1"/>
      <c r="D493" s="1"/>
      <c r="E493" s="1"/>
      <c r="F493" s="1"/>
      <c r="G493" s="1"/>
      <c r="H493" s="1"/>
      <c r="I493" s="1"/>
      <c r="J493" s="1"/>
      <c r="K493" s="1"/>
      <c r="L493" s="1"/>
      <c r="M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row>
    <row r="494" customFormat="false" ht="12.75" hidden="false" customHeight="false" outlineLevel="0" collapsed="false">
      <c r="A494" s="1"/>
      <c r="B494" s="1"/>
      <c r="C494" s="1"/>
      <c r="D494" s="1"/>
      <c r="E494" s="1"/>
      <c r="F494" s="1"/>
      <c r="G494" s="1"/>
      <c r="H494" s="1"/>
      <c r="I494" s="1"/>
      <c r="J494" s="1"/>
      <c r="K494" s="1"/>
      <c r="L494" s="1"/>
      <c r="M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row>
    <row r="495" customFormat="false" ht="12.75" hidden="false" customHeight="false" outlineLevel="0" collapsed="false">
      <c r="A495" s="1"/>
      <c r="B495" s="1"/>
      <c r="C495" s="1"/>
      <c r="D495" s="1"/>
      <c r="E495" s="1"/>
      <c r="F495" s="1"/>
      <c r="G495" s="1"/>
      <c r="H495" s="1"/>
      <c r="I495" s="1"/>
      <c r="J495" s="1"/>
      <c r="K495" s="1"/>
      <c r="L495" s="1"/>
      <c r="M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row>
    <row r="496" customFormat="false" ht="12.75" hidden="false" customHeight="false" outlineLevel="0" collapsed="false">
      <c r="A496" s="1"/>
      <c r="B496" s="1"/>
      <c r="C496" s="1"/>
      <c r="D496" s="1"/>
      <c r="E496" s="1"/>
      <c r="F496" s="1"/>
      <c r="G496" s="1"/>
      <c r="H496" s="1"/>
      <c r="I496" s="1"/>
      <c r="J496" s="1"/>
      <c r="K496" s="1"/>
      <c r="L496" s="1"/>
      <c r="M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row>
    <row r="497" customFormat="false" ht="12.75" hidden="false" customHeight="false" outlineLevel="0" collapsed="false">
      <c r="A497" s="1"/>
      <c r="B497" s="1"/>
      <c r="C497" s="1"/>
      <c r="D497" s="1"/>
      <c r="E497" s="1"/>
      <c r="F497" s="1"/>
      <c r="G497" s="1"/>
      <c r="H497" s="1"/>
      <c r="I497" s="1"/>
      <c r="J497" s="1"/>
      <c r="K497" s="1"/>
      <c r="L497" s="1"/>
      <c r="M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row>
    <row r="498" customFormat="false" ht="12.75" hidden="false" customHeight="false" outlineLevel="0" collapsed="false">
      <c r="A498" s="1"/>
      <c r="B498" s="1"/>
      <c r="C498" s="1"/>
      <c r="D498" s="1"/>
      <c r="E498" s="1"/>
      <c r="F498" s="1"/>
      <c r="G498" s="1"/>
      <c r="H498" s="1"/>
      <c r="I498" s="1"/>
      <c r="J498" s="1"/>
      <c r="K498" s="1"/>
      <c r="L498" s="1"/>
      <c r="M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row>
    <row r="499" customFormat="false" ht="12.75" hidden="false" customHeight="false" outlineLevel="0" collapsed="false">
      <c r="A499" s="1"/>
      <c r="B499" s="1"/>
      <c r="C499" s="1"/>
      <c r="D499" s="1"/>
      <c r="E499" s="1"/>
      <c r="F499" s="1"/>
      <c r="G499" s="1"/>
      <c r="H499" s="1"/>
      <c r="I499" s="1"/>
      <c r="J499" s="1"/>
      <c r="K499" s="1"/>
      <c r="L499" s="1"/>
      <c r="M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row>
    <row r="500" customFormat="false" ht="12.75" hidden="false" customHeight="false" outlineLevel="0" collapsed="false">
      <c r="A500" s="1"/>
      <c r="B500" s="1"/>
      <c r="C500" s="1"/>
      <c r="D500" s="1"/>
      <c r="E500" s="1"/>
      <c r="F500" s="1"/>
      <c r="G500" s="1"/>
      <c r="H500" s="1"/>
      <c r="I500" s="1"/>
      <c r="J500" s="1"/>
      <c r="K500" s="1"/>
      <c r="L500" s="1"/>
      <c r="M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row>
    <row r="501" customFormat="false" ht="12.75" hidden="false" customHeight="false" outlineLevel="0" collapsed="false">
      <c r="A501" s="1"/>
      <c r="B501" s="1"/>
      <c r="C501" s="1"/>
      <c r="D501" s="1"/>
      <c r="E501" s="1"/>
      <c r="F501" s="1"/>
      <c r="G501" s="1"/>
      <c r="H501" s="1"/>
      <c r="I501" s="1"/>
      <c r="J501" s="1"/>
      <c r="K501" s="1"/>
      <c r="L501" s="1"/>
      <c r="M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row>
    <row r="502" customFormat="false" ht="12.75" hidden="false" customHeight="false" outlineLevel="0" collapsed="false">
      <c r="A502" s="1"/>
      <c r="B502" s="1"/>
      <c r="C502" s="1"/>
      <c r="D502" s="1"/>
      <c r="E502" s="1"/>
      <c r="F502" s="1"/>
      <c r="G502" s="1"/>
      <c r="H502" s="1"/>
      <c r="I502" s="1"/>
      <c r="J502" s="1"/>
      <c r="K502" s="1"/>
      <c r="L502" s="1"/>
      <c r="M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row>
    <row r="503" customFormat="false" ht="12.75" hidden="false" customHeight="false" outlineLevel="0" collapsed="false">
      <c r="A503" s="1"/>
      <c r="B503" s="1"/>
      <c r="C503" s="1"/>
      <c r="D503" s="1"/>
      <c r="E503" s="1"/>
      <c r="F503" s="1"/>
      <c r="G503" s="1"/>
      <c r="H503" s="1"/>
      <c r="I503" s="1"/>
      <c r="J503" s="1"/>
      <c r="K503" s="1"/>
      <c r="L503" s="1"/>
      <c r="M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row>
    <row r="504" customFormat="false" ht="12.75" hidden="false" customHeight="false" outlineLevel="0" collapsed="false">
      <c r="A504" s="1"/>
      <c r="B504" s="1"/>
      <c r="C504" s="1"/>
      <c r="D504" s="1"/>
      <c r="E504" s="1"/>
      <c r="F504" s="1"/>
      <c r="G504" s="1"/>
      <c r="H504" s="1"/>
      <c r="I504" s="1"/>
      <c r="J504" s="1"/>
      <c r="K504" s="1"/>
      <c r="L504" s="1"/>
      <c r="M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row>
    <row r="505" customFormat="false" ht="12.75" hidden="false" customHeight="false" outlineLevel="0" collapsed="false">
      <c r="A505" s="1"/>
      <c r="B505" s="1"/>
      <c r="C505" s="1"/>
      <c r="D505" s="1"/>
      <c r="E505" s="1"/>
      <c r="F505" s="1"/>
      <c r="G505" s="1"/>
      <c r="H505" s="1"/>
      <c r="I505" s="1"/>
      <c r="J505" s="1"/>
      <c r="K505" s="1"/>
      <c r="L505" s="1"/>
      <c r="M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row>
    <row r="506" customFormat="false" ht="12.75" hidden="false" customHeight="false" outlineLevel="0" collapsed="false">
      <c r="A506" s="1"/>
      <c r="B506" s="1"/>
      <c r="C506" s="1"/>
      <c r="D506" s="1"/>
      <c r="E506" s="1"/>
      <c r="F506" s="1"/>
      <c r="G506" s="1"/>
      <c r="H506" s="1"/>
      <c r="I506" s="1"/>
      <c r="J506" s="1"/>
      <c r="K506" s="1"/>
      <c r="L506" s="1"/>
      <c r="M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row>
    <row r="507" customFormat="false" ht="12.75" hidden="false" customHeight="false" outlineLevel="0" collapsed="false">
      <c r="A507" s="1"/>
      <c r="B507" s="1"/>
      <c r="C507" s="1"/>
      <c r="D507" s="1"/>
      <c r="E507" s="1"/>
      <c r="F507" s="1"/>
      <c r="G507" s="1"/>
      <c r="H507" s="1"/>
      <c r="I507" s="1"/>
      <c r="J507" s="1"/>
      <c r="K507" s="1"/>
      <c r="L507" s="1"/>
      <c r="M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row>
    <row r="508" customFormat="false" ht="12.75" hidden="false" customHeight="false" outlineLevel="0" collapsed="false">
      <c r="A508" s="1"/>
      <c r="B508" s="1"/>
      <c r="C508" s="1"/>
      <c r="D508" s="1"/>
      <c r="E508" s="1"/>
      <c r="F508" s="1"/>
      <c r="G508" s="1"/>
      <c r="H508" s="1"/>
      <c r="I508" s="1"/>
      <c r="J508" s="1"/>
      <c r="K508" s="1"/>
      <c r="L508" s="1"/>
      <c r="M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row>
    <row r="509" customFormat="false" ht="12.75" hidden="false" customHeight="false" outlineLevel="0" collapsed="false">
      <c r="A509" s="1"/>
      <c r="B509" s="1"/>
      <c r="C509" s="1"/>
      <c r="D509" s="1"/>
      <c r="E509" s="1"/>
      <c r="F509" s="1"/>
      <c r="G509" s="1"/>
      <c r="H509" s="1"/>
      <c r="I509" s="1"/>
      <c r="J509" s="1"/>
      <c r="K509" s="1"/>
      <c r="L509" s="1"/>
      <c r="M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row>
    <row r="510" customFormat="false" ht="12.75" hidden="false" customHeight="false" outlineLevel="0" collapsed="false">
      <c r="A510" s="1"/>
      <c r="B510" s="1"/>
      <c r="C510" s="1"/>
      <c r="D510" s="1"/>
      <c r="E510" s="1"/>
      <c r="F510" s="1"/>
      <c r="G510" s="1"/>
      <c r="H510" s="1"/>
      <c r="I510" s="1"/>
      <c r="J510" s="1"/>
      <c r="K510" s="1"/>
      <c r="L510" s="1"/>
      <c r="M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row>
    <row r="511" customFormat="false" ht="12.75" hidden="false" customHeight="false" outlineLevel="0" collapsed="false">
      <c r="A511" s="1"/>
      <c r="B511" s="1"/>
      <c r="C511" s="1"/>
      <c r="D511" s="1"/>
      <c r="E511" s="1"/>
      <c r="F511" s="1"/>
      <c r="G511" s="1"/>
      <c r="H511" s="1"/>
      <c r="I511" s="1"/>
      <c r="J511" s="1"/>
      <c r="K511" s="1"/>
      <c r="L511" s="1"/>
      <c r="M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row>
    <row r="512" customFormat="false" ht="12.75" hidden="false" customHeight="false" outlineLevel="0" collapsed="false">
      <c r="A512" s="1"/>
      <c r="B512" s="1"/>
      <c r="C512" s="1"/>
      <c r="D512" s="1"/>
      <c r="E512" s="1"/>
      <c r="F512" s="1"/>
      <c r="G512" s="1"/>
      <c r="H512" s="1"/>
      <c r="I512" s="1"/>
      <c r="J512" s="1"/>
      <c r="K512" s="1"/>
      <c r="L512" s="1"/>
      <c r="M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row>
    <row r="513" customFormat="false" ht="12.75" hidden="false" customHeight="false" outlineLevel="0" collapsed="false">
      <c r="A513" s="1"/>
      <c r="B513" s="1"/>
      <c r="C513" s="1"/>
      <c r="D513" s="1"/>
      <c r="E513" s="1"/>
      <c r="F513" s="1"/>
      <c r="G513" s="1"/>
      <c r="H513" s="1"/>
      <c r="I513" s="1"/>
      <c r="J513" s="1"/>
      <c r="K513" s="1"/>
      <c r="L513" s="1"/>
      <c r="M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row>
    <row r="514" customFormat="false" ht="12.75" hidden="false" customHeight="false" outlineLevel="0" collapsed="false">
      <c r="A514" s="1"/>
      <c r="B514" s="1"/>
      <c r="C514" s="1"/>
      <c r="D514" s="1"/>
      <c r="E514" s="1"/>
      <c r="F514" s="1"/>
      <c r="G514" s="1"/>
      <c r="H514" s="1"/>
      <c r="I514" s="1"/>
      <c r="J514" s="1"/>
      <c r="K514" s="1"/>
      <c r="L514" s="1"/>
      <c r="M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row>
    <row r="515" customFormat="false" ht="12.75" hidden="false" customHeight="false" outlineLevel="0" collapsed="false">
      <c r="A515" s="1"/>
      <c r="B515" s="1"/>
      <c r="C515" s="1"/>
      <c r="D515" s="1"/>
      <c r="E515" s="1"/>
      <c r="F515" s="1"/>
      <c r="G515" s="1"/>
      <c r="H515" s="1"/>
      <c r="I515" s="1"/>
      <c r="J515" s="1"/>
      <c r="K515" s="1"/>
      <c r="L515" s="1"/>
      <c r="M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row>
    <row r="516" customFormat="false" ht="12.75" hidden="false" customHeight="false" outlineLevel="0" collapsed="false">
      <c r="A516" s="1"/>
      <c r="B516" s="1"/>
      <c r="C516" s="1"/>
      <c r="D516" s="1"/>
      <c r="E516" s="1"/>
      <c r="F516" s="1"/>
      <c r="G516" s="1"/>
      <c r="H516" s="1"/>
      <c r="I516" s="1"/>
      <c r="J516" s="1"/>
      <c r="K516" s="1"/>
      <c r="L516" s="1"/>
      <c r="M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row>
    <row r="517" customFormat="false" ht="12.75" hidden="false" customHeight="false" outlineLevel="0" collapsed="false">
      <c r="A517" s="1"/>
      <c r="B517" s="1"/>
      <c r="C517" s="1"/>
      <c r="D517" s="1"/>
      <c r="E517" s="1"/>
      <c r="F517" s="1"/>
      <c r="G517" s="1"/>
      <c r="H517" s="1"/>
      <c r="I517" s="1"/>
      <c r="J517" s="1"/>
      <c r="K517" s="1"/>
      <c r="L517" s="1"/>
      <c r="M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row>
    <row r="518" customFormat="false" ht="12.75" hidden="false" customHeight="false" outlineLevel="0" collapsed="false">
      <c r="A518" s="1"/>
      <c r="B518" s="1"/>
      <c r="C518" s="1"/>
      <c r="D518" s="1"/>
      <c r="E518" s="1"/>
      <c r="F518" s="1"/>
      <c r="G518" s="1"/>
      <c r="H518" s="1"/>
      <c r="I518" s="1"/>
      <c r="J518" s="1"/>
      <c r="K518" s="1"/>
      <c r="L518" s="1"/>
      <c r="M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row>
    <row r="519" customFormat="false" ht="12.75" hidden="false" customHeight="false" outlineLevel="0" collapsed="false">
      <c r="A519" s="1"/>
      <c r="B519" s="1"/>
      <c r="C519" s="1"/>
      <c r="D519" s="1"/>
      <c r="E519" s="1"/>
      <c r="F519" s="1"/>
      <c r="G519" s="1"/>
      <c r="H519" s="1"/>
      <c r="I519" s="1"/>
      <c r="J519" s="1"/>
      <c r="K519" s="1"/>
      <c r="L519" s="1"/>
      <c r="M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row>
    <row r="520" customFormat="false" ht="12.75" hidden="false" customHeight="false" outlineLevel="0" collapsed="false">
      <c r="A520" s="1"/>
      <c r="B520" s="1"/>
      <c r="C520" s="1"/>
      <c r="D520" s="1"/>
      <c r="E520" s="1"/>
      <c r="F520" s="1"/>
      <c r="G520" s="1"/>
      <c r="H520" s="1"/>
      <c r="I520" s="1"/>
      <c r="J520" s="1"/>
      <c r="K520" s="1"/>
      <c r="L520" s="1"/>
      <c r="M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row>
    <row r="521" customFormat="false" ht="12.75" hidden="false" customHeight="false" outlineLevel="0" collapsed="false">
      <c r="A521" s="1"/>
      <c r="B521" s="1"/>
      <c r="C521" s="1"/>
      <c r="D521" s="1"/>
      <c r="E521" s="1"/>
      <c r="F521" s="1"/>
      <c r="G521" s="1"/>
      <c r="H521" s="1"/>
      <c r="I521" s="1"/>
      <c r="J521" s="1"/>
      <c r="K521" s="1"/>
      <c r="L521" s="1"/>
      <c r="M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row>
    <row r="522" customFormat="false" ht="12.75" hidden="false" customHeight="false" outlineLevel="0" collapsed="false">
      <c r="A522" s="1"/>
      <c r="B522" s="1"/>
      <c r="C522" s="1"/>
      <c r="D522" s="1"/>
      <c r="E522" s="1"/>
      <c r="F522" s="1"/>
      <c r="G522" s="1"/>
      <c r="H522" s="1"/>
      <c r="I522" s="1"/>
      <c r="J522" s="1"/>
      <c r="K522" s="1"/>
      <c r="L522" s="1"/>
      <c r="M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row>
    <row r="523" customFormat="false" ht="12.75" hidden="false" customHeight="false" outlineLevel="0" collapsed="false">
      <c r="A523" s="1"/>
      <c r="B523" s="1"/>
      <c r="C523" s="1"/>
      <c r="D523" s="1"/>
      <c r="E523" s="1"/>
      <c r="F523" s="1"/>
      <c r="G523" s="1"/>
      <c r="H523" s="1"/>
      <c r="I523" s="1"/>
      <c r="J523" s="1"/>
      <c r="K523" s="1"/>
      <c r="L523" s="1"/>
      <c r="M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row>
    <row r="524" customFormat="false" ht="12.75" hidden="false" customHeight="false" outlineLevel="0" collapsed="false">
      <c r="A524" s="1"/>
      <c r="B524" s="1"/>
      <c r="C524" s="1"/>
      <c r="D524" s="1"/>
      <c r="E524" s="1"/>
      <c r="F524" s="1"/>
      <c r="G524" s="1"/>
      <c r="H524" s="1"/>
      <c r="I524" s="1"/>
      <c r="J524" s="1"/>
      <c r="K524" s="1"/>
      <c r="L524" s="1"/>
      <c r="M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row>
    <row r="525" customFormat="false" ht="12.75" hidden="false" customHeight="false" outlineLevel="0" collapsed="false">
      <c r="A525" s="1"/>
      <c r="B525" s="1"/>
      <c r="C525" s="1"/>
      <c r="D525" s="1"/>
      <c r="E525" s="1"/>
      <c r="F525" s="1"/>
      <c r="G525" s="1"/>
      <c r="H525" s="1"/>
      <c r="I525" s="1"/>
      <c r="J525" s="1"/>
      <c r="K525" s="1"/>
      <c r="L525" s="1"/>
      <c r="M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row>
    <row r="526" customFormat="false" ht="12.75" hidden="false" customHeight="false" outlineLevel="0" collapsed="false">
      <c r="A526" s="1"/>
      <c r="B526" s="1"/>
      <c r="C526" s="1"/>
      <c r="D526" s="1"/>
      <c r="E526" s="1"/>
      <c r="F526" s="1"/>
      <c r="G526" s="1"/>
      <c r="H526" s="1"/>
      <c r="I526" s="1"/>
      <c r="J526" s="1"/>
      <c r="K526" s="1"/>
      <c r="L526" s="1"/>
      <c r="M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row>
    <row r="527" customFormat="false" ht="12.75" hidden="false" customHeight="false" outlineLevel="0" collapsed="false">
      <c r="A527" s="1"/>
      <c r="B527" s="1"/>
      <c r="C527" s="1"/>
      <c r="D527" s="1"/>
      <c r="E527" s="1"/>
      <c r="F527" s="1"/>
      <c r="G527" s="1"/>
      <c r="H527" s="1"/>
      <c r="I527" s="1"/>
      <c r="J527" s="1"/>
      <c r="K527" s="1"/>
      <c r="L527" s="1"/>
      <c r="M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row>
    <row r="528" customFormat="false" ht="12.75" hidden="false" customHeight="false" outlineLevel="0" collapsed="false">
      <c r="A528" s="1"/>
      <c r="B528" s="1"/>
      <c r="C528" s="1"/>
      <c r="D528" s="1"/>
      <c r="E528" s="1"/>
      <c r="F528" s="1"/>
      <c r="G528" s="1"/>
      <c r="H528" s="1"/>
      <c r="I528" s="1"/>
      <c r="J528" s="1"/>
      <c r="K528" s="1"/>
      <c r="L528" s="1"/>
      <c r="M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row>
    <row r="529" customFormat="false" ht="12.75" hidden="false" customHeight="false" outlineLevel="0" collapsed="false">
      <c r="A529" s="1"/>
      <c r="B529" s="1"/>
      <c r="C529" s="1"/>
      <c r="D529" s="1"/>
      <c r="E529" s="1"/>
      <c r="F529" s="1"/>
      <c r="G529" s="1"/>
      <c r="H529" s="1"/>
      <c r="I529" s="1"/>
      <c r="J529" s="1"/>
      <c r="K529" s="1"/>
      <c r="L529" s="1"/>
      <c r="M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row>
    <row r="530" customFormat="false" ht="12.75" hidden="false" customHeight="false" outlineLevel="0" collapsed="false">
      <c r="A530" s="1"/>
      <c r="B530" s="1"/>
      <c r="C530" s="1"/>
      <c r="D530" s="1"/>
      <c r="E530" s="1"/>
      <c r="F530" s="1"/>
      <c r="G530" s="1"/>
      <c r="H530" s="1"/>
      <c r="I530" s="1"/>
      <c r="J530" s="1"/>
      <c r="K530" s="1"/>
      <c r="L530" s="1"/>
      <c r="M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row>
    <row r="531" customFormat="false" ht="12.75" hidden="false" customHeight="false" outlineLevel="0" collapsed="false">
      <c r="A531" s="1"/>
      <c r="B531" s="1"/>
      <c r="C531" s="1"/>
      <c r="D531" s="1"/>
      <c r="E531" s="1"/>
      <c r="F531" s="1"/>
      <c r="G531" s="1"/>
      <c r="H531" s="1"/>
      <c r="I531" s="1"/>
      <c r="J531" s="1"/>
      <c r="K531" s="1"/>
      <c r="L531" s="1"/>
      <c r="M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row>
    <row r="532" customFormat="false" ht="12.75" hidden="false" customHeight="false" outlineLevel="0" collapsed="false">
      <c r="A532" s="1"/>
      <c r="B532" s="1"/>
      <c r="C532" s="1"/>
      <c r="D532" s="1"/>
      <c r="E532" s="1"/>
      <c r="F532" s="1"/>
      <c r="G532" s="1"/>
      <c r="H532" s="1"/>
      <c r="I532" s="1"/>
      <c r="J532" s="1"/>
      <c r="K532" s="1"/>
      <c r="L532" s="1"/>
      <c r="M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row>
    <row r="533" customFormat="false" ht="12.75" hidden="false" customHeight="false" outlineLevel="0" collapsed="false">
      <c r="A533" s="1"/>
      <c r="B533" s="1"/>
      <c r="C533" s="1"/>
      <c r="D533" s="1"/>
      <c r="E533" s="1"/>
      <c r="F533" s="1"/>
      <c r="G533" s="1"/>
      <c r="H533" s="1"/>
      <c r="I533" s="1"/>
      <c r="J533" s="1"/>
      <c r="K533" s="1"/>
      <c r="L533" s="1"/>
      <c r="M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row>
    <row r="534" customFormat="false" ht="12.75" hidden="false" customHeight="false" outlineLevel="0" collapsed="false">
      <c r="A534" s="1"/>
      <c r="B534" s="1"/>
      <c r="C534" s="1"/>
      <c r="D534" s="1"/>
      <c r="E534" s="1"/>
      <c r="F534" s="1"/>
      <c r="G534" s="1"/>
      <c r="H534" s="1"/>
      <c r="I534" s="1"/>
      <c r="J534" s="1"/>
      <c r="K534" s="1"/>
      <c r="L534" s="1"/>
      <c r="M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row>
    <row r="535" customFormat="false" ht="12.75" hidden="false" customHeight="false" outlineLevel="0" collapsed="false">
      <c r="A535" s="1"/>
      <c r="B535" s="1"/>
      <c r="C535" s="1"/>
      <c r="D535" s="1"/>
      <c r="E535" s="1"/>
      <c r="F535" s="1"/>
      <c r="G535" s="1"/>
      <c r="H535" s="1"/>
      <c r="I535" s="1"/>
      <c r="J535" s="1"/>
      <c r="K535" s="1"/>
      <c r="L535" s="1"/>
      <c r="M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row>
    <row r="536" customFormat="false" ht="12.75" hidden="false" customHeight="false" outlineLevel="0" collapsed="false">
      <c r="A536" s="1"/>
      <c r="B536" s="1"/>
      <c r="C536" s="1"/>
      <c r="D536" s="1"/>
      <c r="E536" s="1"/>
      <c r="F536" s="1"/>
      <c r="G536" s="1"/>
      <c r="H536" s="1"/>
      <c r="I536" s="1"/>
      <c r="J536" s="1"/>
      <c r="K536" s="1"/>
      <c r="L536" s="1"/>
      <c r="M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row>
    <row r="537" customFormat="false" ht="12.75" hidden="false" customHeight="false" outlineLevel="0" collapsed="false">
      <c r="A537" s="1"/>
      <c r="B537" s="1"/>
      <c r="C537" s="1"/>
      <c r="D537" s="1"/>
      <c r="E537" s="1"/>
      <c r="F537" s="1"/>
      <c r="G537" s="1"/>
      <c r="H537" s="1"/>
      <c r="I537" s="1"/>
      <c r="J537" s="1"/>
      <c r="K537" s="1"/>
      <c r="L537" s="1"/>
      <c r="M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row>
    <row r="538" customFormat="false" ht="12.75" hidden="false" customHeight="false" outlineLevel="0" collapsed="false">
      <c r="A538" s="1"/>
      <c r="B538" s="1"/>
      <c r="C538" s="1"/>
      <c r="D538" s="1"/>
      <c r="E538" s="1"/>
      <c r="F538" s="1"/>
      <c r="G538" s="1"/>
      <c r="H538" s="1"/>
      <c r="I538" s="1"/>
      <c r="J538" s="1"/>
      <c r="K538" s="1"/>
      <c r="L538" s="1"/>
      <c r="M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row>
    <row r="539" customFormat="false" ht="12.75" hidden="false" customHeight="false" outlineLevel="0" collapsed="false">
      <c r="A539" s="1"/>
      <c r="B539" s="1"/>
      <c r="C539" s="1"/>
      <c r="D539" s="1"/>
      <c r="E539" s="1"/>
      <c r="F539" s="1"/>
      <c r="G539" s="1"/>
      <c r="H539" s="1"/>
      <c r="I539" s="1"/>
      <c r="J539" s="1"/>
      <c r="K539" s="1"/>
      <c r="L539" s="1"/>
      <c r="M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row>
    <row r="540" customFormat="false" ht="12.75" hidden="false" customHeight="false" outlineLevel="0" collapsed="false">
      <c r="A540" s="1"/>
      <c r="B540" s="1"/>
      <c r="C540" s="1"/>
      <c r="D540" s="1"/>
      <c r="E540" s="1"/>
      <c r="F540" s="1"/>
      <c r="G540" s="1"/>
      <c r="H540" s="1"/>
      <c r="I540" s="1"/>
      <c r="J540" s="1"/>
      <c r="K540" s="1"/>
      <c r="L540" s="1"/>
      <c r="M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row>
    <row r="541" customFormat="false" ht="12.75" hidden="false" customHeight="false" outlineLevel="0" collapsed="false">
      <c r="A541" s="1"/>
      <c r="B541" s="1"/>
      <c r="C541" s="1"/>
      <c r="D541" s="1"/>
      <c r="E541" s="1"/>
      <c r="F541" s="1"/>
      <c r="G541" s="1"/>
      <c r="H541" s="1"/>
      <c r="I541" s="1"/>
      <c r="J541" s="1"/>
      <c r="K541" s="1"/>
      <c r="L541" s="1"/>
      <c r="M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row>
    <row r="542" customFormat="false" ht="12.75" hidden="false" customHeight="false" outlineLevel="0" collapsed="false">
      <c r="A542" s="1"/>
      <c r="B542" s="1"/>
      <c r="C542" s="1"/>
      <c r="D542" s="1"/>
      <c r="E542" s="1"/>
      <c r="F542" s="1"/>
      <c r="G542" s="1"/>
      <c r="H542" s="1"/>
      <c r="I542" s="1"/>
      <c r="J542" s="1"/>
      <c r="K542" s="1"/>
      <c r="L542" s="1"/>
      <c r="M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row>
    <row r="543" customFormat="false" ht="12.75" hidden="false" customHeight="false" outlineLevel="0" collapsed="false">
      <c r="A543" s="1"/>
      <c r="B543" s="1"/>
      <c r="C543" s="1"/>
      <c r="D543" s="1"/>
      <c r="E543" s="1"/>
      <c r="F543" s="1"/>
      <c r="G543" s="1"/>
      <c r="H543" s="1"/>
      <c r="I543" s="1"/>
      <c r="J543" s="1"/>
      <c r="K543" s="1"/>
      <c r="L543" s="1"/>
      <c r="M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A544" s="1"/>
      <c r="B544" s="1"/>
      <c r="C544" s="1"/>
      <c r="D544" s="1"/>
      <c r="E544" s="1"/>
      <c r="F544" s="1"/>
      <c r="G544" s="1"/>
      <c r="H544" s="1"/>
      <c r="I544" s="1"/>
      <c r="J544" s="1"/>
      <c r="K544" s="1"/>
      <c r="L544" s="1"/>
      <c r="M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row>
    <row r="545" customFormat="false" ht="12.75" hidden="false" customHeight="false" outlineLevel="0" collapsed="false">
      <c r="A545" s="1"/>
      <c r="B545" s="1"/>
      <c r="C545" s="1"/>
      <c r="D545" s="1"/>
      <c r="E545" s="1"/>
      <c r="F545" s="1"/>
      <c r="G545" s="1"/>
      <c r="H545" s="1"/>
      <c r="I545" s="1"/>
      <c r="J545" s="1"/>
      <c r="K545" s="1"/>
      <c r="L545" s="1"/>
      <c r="M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6" customFormat="false" ht="12.75" hidden="false" customHeight="false" outlineLevel="0" collapsed="false">
      <c r="A546" s="1"/>
      <c r="B546" s="1"/>
      <c r="C546" s="1"/>
      <c r="D546" s="1"/>
      <c r="E546" s="1"/>
      <c r="F546" s="1"/>
      <c r="G546" s="1"/>
      <c r="H546" s="1"/>
      <c r="I546" s="1"/>
      <c r="J546" s="1"/>
      <c r="K546" s="1"/>
      <c r="L546" s="1"/>
      <c r="M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row>
    <row r="547" customFormat="false" ht="12.75" hidden="false" customHeight="false" outlineLevel="0" collapsed="false">
      <c r="A547" s="1"/>
      <c r="B547" s="1"/>
      <c r="C547" s="1"/>
      <c r="D547" s="1"/>
      <c r="E547" s="1"/>
      <c r="F547" s="1"/>
      <c r="G547" s="1"/>
      <c r="H547" s="1"/>
      <c r="I547" s="1"/>
      <c r="J547" s="1"/>
      <c r="K547" s="1"/>
      <c r="L547" s="1"/>
      <c r="M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row>
    <row r="548" customFormat="false" ht="12.75" hidden="false" customHeight="false" outlineLevel="0" collapsed="false">
      <c r="A548" s="1"/>
      <c r="B548" s="1"/>
      <c r="C548" s="1"/>
      <c r="D548" s="1"/>
      <c r="E548" s="1"/>
      <c r="F548" s="1"/>
      <c r="G548" s="1"/>
      <c r="H548" s="1"/>
      <c r="I548" s="1"/>
      <c r="J548" s="1"/>
      <c r="K548" s="1"/>
      <c r="L548" s="1"/>
      <c r="M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row>
    <row r="549" customFormat="false" ht="12.75" hidden="false" customHeight="false" outlineLevel="0" collapsed="false">
      <c r="A549" s="1"/>
      <c r="B549" s="1"/>
      <c r="C549" s="1"/>
      <c r="D549" s="1"/>
      <c r="E549" s="1"/>
      <c r="F549" s="1"/>
      <c r="G549" s="1"/>
      <c r="H549" s="1"/>
      <c r="I549" s="1"/>
      <c r="J549" s="1"/>
      <c r="K549" s="1"/>
      <c r="L549" s="1"/>
      <c r="M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row>
    <row r="550" customFormat="false" ht="12.75" hidden="false" customHeight="false" outlineLevel="0" collapsed="false">
      <c r="A550" s="1"/>
      <c r="B550" s="1"/>
      <c r="C550" s="1"/>
      <c r="D550" s="1"/>
      <c r="E550" s="1"/>
      <c r="F550" s="1"/>
      <c r="G550" s="1"/>
      <c r="H550" s="1"/>
      <c r="I550" s="1"/>
      <c r="J550" s="1"/>
      <c r="K550" s="1"/>
      <c r="L550" s="1"/>
      <c r="M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row>
    <row r="551" customFormat="false" ht="12.75" hidden="false" customHeight="false" outlineLevel="0" collapsed="false">
      <c r="A551" s="1"/>
      <c r="B551" s="1"/>
      <c r="C551" s="1"/>
      <c r="D551" s="1"/>
      <c r="E551" s="1"/>
      <c r="F551" s="1"/>
      <c r="G551" s="1"/>
      <c r="H551" s="1"/>
      <c r="I551" s="1"/>
      <c r="J551" s="1"/>
      <c r="K551" s="1"/>
      <c r="L551" s="1"/>
      <c r="M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row>
    <row r="552" customFormat="false" ht="12.75" hidden="false" customHeight="false" outlineLevel="0" collapsed="false">
      <c r="A552" s="1"/>
      <c r="B552" s="1"/>
      <c r="C552" s="1"/>
      <c r="D552" s="1"/>
      <c r="E552" s="1"/>
      <c r="F552" s="1"/>
      <c r="G552" s="1"/>
      <c r="H552" s="1"/>
      <c r="I552" s="1"/>
      <c r="J552" s="1"/>
      <c r="K552" s="1"/>
      <c r="L552" s="1"/>
      <c r="M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row>
    <row r="553" customFormat="false" ht="12.75" hidden="false" customHeight="false" outlineLevel="0" collapsed="false">
      <c r="A553" s="1"/>
      <c r="B553" s="1"/>
      <c r="C553" s="1"/>
      <c r="D553" s="1"/>
      <c r="E553" s="1"/>
      <c r="F553" s="1"/>
      <c r="G553" s="1"/>
      <c r="H553" s="1"/>
      <c r="I553" s="1"/>
      <c r="J553" s="1"/>
      <c r="K553" s="1"/>
      <c r="L553" s="1"/>
      <c r="M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row>
    <row r="554" customFormat="false" ht="12.75" hidden="false" customHeight="false" outlineLevel="0" collapsed="false">
      <c r="A554" s="1"/>
      <c r="B554" s="1"/>
      <c r="C554" s="1"/>
      <c r="D554" s="1"/>
      <c r="E554" s="1"/>
      <c r="F554" s="1"/>
      <c r="G554" s="1"/>
      <c r="H554" s="1"/>
      <c r="I554" s="1"/>
      <c r="J554" s="1"/>
      <c r="K554" s="1"/>
      <c r="L554" s="1"/>
      <c r="M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row>
    <row r="555" customFormat="false" ht="12.75" hidden="false" customHeight="false" outlineLevel="0" collapsed="false">
      <c r="A555" s="1"/>
      <c r="B555" s="1"/>
      <c r="C555" s="1"/>
      <c r="D555" s="1"/>
      <c r="E555" s="1"/>
      <c r="F555" s="1"/>
      <c r="G555" s="1"/>
      <c r="H555" s="1"/>
      <c r="I555" s="1"/>
      <c r="J555" s="1"/>
      <c r="K555" s="1"/>
      <c r="L555" s="1"/>
      <c r="M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row>
    <row r="556" customFormat="false" ht="12.75" hidden="false" customHeight="false" outlineLevel="0" collapsed="false">
      <c r="A556" s="1"/>
      <c r="B556" s="1"/>
      <c r="C556" s="1"/>
      <c r="D556" s="1"/>
      <c r="E556" s="1"/>
      <c r="F556" s="1"/>
      <c r="G556" s="1"/>
      <c r="H556" s="1"/>
      <c r="I556" s="1"/>
      <c r="J556" s="1"/>
      <c r="K556" s="1"/>
      <c r="L556" s="1"/>
      <c r="M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row>
    <row r="557" customFormat="false" ht="12.75" hidden="false" customHeight="false" outlineLevel="0" collapsed="false">
      <c r="A557" s="1"/>
      <c r="B557" s="1"/>
      <c r="C557" s="1"/>
      <c r="D557" s="1"/>
      <c r="E557" s="1"/>
      <c r="F557" s="1"/>
      <c r="G557" s="1"/>
      <c r="H557" s="1"/>
      <c r="I557" s="1"/>
      <c r="J557" s="1"/>
      <c r="K557" s="1"/>
      <c r="L557" s="1"/>
      <c r="M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row>
    <row r="558" customFormat="false" ht="12.75" hidden="false" customHeight="false" outlineLevel="0" collapsed="false">
      <c r="A558" s="1"/>
      <c r="B558" s="1"/>
      <c r="C558" s="1"/>
      <c r="D558" s="1"/>
      <c r="E558" s="1"/>
      <c r="F558" s="1"/>
      <c r="G558" s="1"/>
      <c r="H558" s="1"/>
      <c r="I558" s="1"/>
      <c r="J558" s="1"/>
      <c r="K558" s="1"/>
      <c r="L558" s="1"/>
      <c r="M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row>
  </sheetData>
  <printOptions headings="false" gridLines="false" gridLinesSet="true" horizontalCentered="false" verticalCentered="false"/>
  <pageMargins left="0.747916666666667" right="0.329861111111111" top="0.6" bottom="0.829861111111111" header="0.511811023622047" footer="0.5"/>
  <pageSetup paperSize="9" scale="86" fitToWidth="1" fitToHeight="1" pageOrder="downThenOver" orientation="landscape" blackAndWhite="false" draft="false" cellComments="none" horizontalDpi="300" verticalDpi="300" copies="1"/>
  <headerFooter differentFirst="false" differentOddEven="false">
    <oddHeader/>
    <oddFooter>&amp;L&amp;9Page 14&amp;C&amp;9Source: Financial Planning and Analysis&amp;R&amp;9Printed : &amp;D&amp;T</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38"/>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13.85"/>
    <col collapsed="false" customWidth="false" hidden="false" outlineLevel="0" max="257" min="3" style="1" width="9.14"/>
  </cols>
  <sheetData>
    <row r="1" customFormat="false" ht="12.75" hidden="false" customHeight="false" outlineLevel="0" collapsed="false">
      <c r="A1" s="3"/>
      <c r="B1" s="4"/>
      <c r="C1" s="4"/>
      <c r="D1" s="4"/>
      <c r="E1" s="4"/>
      <c r="F1" s="4"/>
      <c r="G1" s="4"/>
      <c r="H1" s="4"/>
      <c r="I1" s="4"/>
      <c r="J1" s="4"/>
      <c r="K1" s="4"/>
      <c r="L1" s="4"/>
      <c r="M1" s="4"/>
      <c r="N1" s="4"/>
      <c r="O1" s="4"/>
      <c r="P1" s="5"/>
    </row>
    <row r="2" customFormat="false" ht="12.75" hidden="false" customHeight="false" outlineLevel="0" collapsed="false">
      <c r="A2" s="6"/>
      <c r="B2" s="7"/>
      <c r="C2" s="7"/>
      <c r="D2" s="7"/>
      <c r="E2" s="7"/>
      <c r="F2" s="7"/>
      <c r="G2" s="7"/>
      <c r="H2" s="7"/>
      <c r="I2" s="7"/>
      <c r="J2" s="7"/>
      <c r="K2" s="7"/>
      <c r="L2" s="7"/>
      <c r="M2" s="7"/>
      <c r="N2" s="7"/>
      <c r="O2" s="7"/>
      <c r="P2" s="8"/>
    </row>
    <row r="3" customFormat="false" ht="12.75" hidden="false" customHeight="false" outlineLevel="0" collapsed="false">
      <c r="A3" s="6"/>
      <c r="B3" s="7"/>
      <c r="C3" s="7"/>
      <c r="D3" s="7"/>
      <c r="E3" s="7"/>
      <c r="F3" s="7"/>
      <c r="G3" s="7"/>
      <c r="H3" s="7"/>
      <c r="I3" s="7"/>
      <c r="J3" s="7"/>
      <c r="K3" s="7"/>
      <c r="L3" s="7"/>
      <c r="M3" s="7"/>
      <c r="N3" s="7"/>
      <c r="O3" s="7"/>
      <c r="P3" s="8"/>
    </row>
    <row r="4" customFormat="false" ht="12.75" hidden="false" customHeight="false" outlineLevel="0" collapsed="false">
      <c r="A4" s="6"/>
      <c r="B4" s="7"/>
      <c r="C4" s="7"/>
      <c r="D4" s="7"/>
      <c r="E4" s="7"/>
      <c r="F4" s="7"/>
      <c r="G4" s="7"/>
      <c r="H4" s="7"/>
      <c r="I4" s="7"/>
      <c r="J4" s="7"/>
      <c r="K4" s="7"/>
      <c r="L4" s="7"/>
      <c r="M4" s="7"/>
      <c r="N4" s="7"/>
      <c r="O4" s="7"/>
      <c r="P4" s="8"/>
    </row>
    <row r="5" customFormat="false" ht="12.75" hidden="false" customHeight="false" outlineLevel="0" collapsed="false">
      <c r="A5" s="6"/>
      <c r="B5" s="7"/>
      <c r="C5" s="7"/>
      <c r="D5" s="7"/>
      <c r="E5" s="7"/>
      <c r="F5" s="7"/>
      <c r="G5" s="7"/>
      <c r="H5" s="7"/>
      <c r="I5" s="7"/>
      <c r="J5" s="7"/>
      <c r="K5" s="7"/>
      <c r="L5" s="7"/>
      <c r="M5" s="7"/>
      <c r="N5" s="7"/>
      <c r="O5" s="7"/>
      <c r="P5" s="8"/>
    </row>
    <row r="6" customFormat="false" ht="12.75" hidden="false" customHeight="false" outlineLevel="0" collapsed="false">
      <c r="A6" s="6"/>
      <c r="B6" s="7"/>
      <c r="C6" s="7"/>
      <c r="D6" s="7"/>
      <c r="E6" s="7"/>
      <c r="F6" s="7"/>
      <c r="G6" s="7"/>
      <c r="H6" s="7"/>
      <c r="I6" s="7"/>
      <c r="J6" s="7"/>
      <c r="K6" s="7"/>
      <c r="L6" s="7"/>
      <c r="M6" s="7"/>
      <c r="N6" s="7"/>
      <c r="O6" s="7"/>
      <c r="P6" s="8"/>
    </row>
    <row r="7" customFormat="false" ht="12.75" hidden="false" customHeight="false" outlineLevel="0" collapsed="false">
      <c r="A7" s="6"/>
      <c r="B7" s="7"/>
      <c r="C7" s="7"/>
      <c r="D7" s="7"/>
      <c r="E7" s="7"/>
      <c r="F7" s="7"/>
      <c r="G7" s="7"/>
      <c r="H7" s="7"/>
      <c r="I7" s="7"/>
      <c r="J7" s="7"/>
      <c r="K7" s="7"/>
      <c r="L7" s="7"/>
      <c r="M7" s="7"/>
      <c r="N7" s="7"/>
      <c r="O7" s="7"/>
      <c r="P7" s="8"/>
    </row>
    <row r="8" customFormat="false" ht="12.75" hidden="false" customHeight="false" outlineLevel="0" collapsed="false">
      <c r="A8" s="6"/>
      <c r="B8" s="7"/>
      <c r="C8" s="7"/>
      <c r="D8" s="7"/>
      <c r="E8" s="7"/>
      <c r="F8" s="7"/>
      <c r="G8" s="7"/>
      <c r="H8" s="7"/>
      <c r="I8" s="7"/>
      <c r="J8" s="7"/>
      <c r="K8" s="7"/>
      <c r="L8" s="7"/>
      <c r="M8" s="7"/>
      <c r="N8" s="7"/>
      <c r="O8" s="7"/>
      <c r="P8" s="8"/>
    </row>
    <row r="9" customFormat="false" ht="12.75" hidden="false" customHeight="false" outlineLevel="0" collapsed="false">
      <c r="A9" s="6"/>
      <c r="B9" s="7"/>
      <c r="C9" s="7"/>
      <c r="D9" s="7"/>
      <c r="E9" s="7"/>
      <c r="F9" s="7"/>
      <c r="G9" s="7"/>
      <c r="H9" s="7"/>
      <c r="I9" s="7"/>
      <c r="J9" s="7"/>
      <c r="K9" s="7"/>
      <c r="L9" s="7"/>
      <c r="M9" s="7"/>
      <c r="N9" s="7"/>
      <c r="O9" s="7"/>
      <c r="P9" s="8"/>
    </row>
    <row r="10" customFormat="false" ht="12.75" hidden="false" customHeight="false" outlineLevel="0" collapsed="false">
      <c r="A10" s="6"/>
      <c r="B10" s="7"/>
      <c r="C10" s="7"/>
      <c r="D10" s="7"/>
      <c r="E10" s="7"/>
      <c r="F10" s="7"/>
      <c r="G10" s="7"/>
      <c r="H10" s="7"/>
      <c r="I10" s="7"/>
      <c r="J10" s="7"/>
      <c r="K10" s="7"/>
      <c r="L10" s="7"/>
      <c r="M10" s="7"/>
      <c r="N10" s="7"/>
      <c r="O10" s="7"/>
      <c r="P10" s="8"/>
    </row>
    <row r="11" customFormat="false" ht="12.75" hidden="false" customHeight="false" outlineLevel="0" collapsed="false">
      <c r="A11" s="6"/>
      <c r="B11" s="7"/>
      <c r="C11" s="7"/>
      <c r="D11" s="7"/>
      <c r="E11" s="7"/>
      <c r="F11" s="7"/>
      <c r="G11" s="7"/>
      <c r="H11" s="7"/>
      <c r="I11" s="7"/>
      <c r="J11" s="7"/>
      <c r="K11" s="7"/>
      <c r="L11" s="7"/>
      <c r="M11" s="7"/>
      <c r="N11" s="7"/>
      <c r="O11" s="7"/>
      <c r="P11" s="8"/>
    </row>
    <row r="12" customFormat="false" ht="12.75" hidden="false" customHeight="false" outlineLevel="0" collapsed="false">
      <c r="A12" s="6"/>
      <c r="B12" s="7"/>
      <c r="C12" s="7"/>
      <c r="D12" s="7"/>
      <c r="E12" s="7"/>
      <c r="F12" s="7"/>
      <c r="G12" s="7"/>
      <c r="H12" s="7"/>
      <c r="I12" s="7"/>
      <c r="J12" s="7"/>
      <c r="K12" s="7"/>
      <c r="L12" s="7"/>
      <c r="M12" s="7"/>
      <c r="N12" s="7"/>
      <c r="O12" s="7"/>
      <c r="P12" s="8"/>
    </row>
    <row r="13" customFormat="false" ht="12.75" hidden="false" customHeight="false" outlineLevel="0" collapsed="false">
      <c r="A13" s="6"/>
      <c r="B13" s="7"/>
      <c r="C13" s="7"/>
      <c r="D13" s="7"/>
      <c r="E13" s="7"/>
      <c r="F13" s="7"/>
      <c r="G13" s="7"/>
      <c r="H13" s="7"/>
      <c r="I13" s="7"/>
      <c r="J13" s="7"/>
      <c r="K13" s="7"/>
      <c r="L13" s="7"/>
      <c r="M13" s="7"/>
      <c r="N13" s="7"/>
      <c r="O13" s="7"/>
      <c r="P13" s="8"/>
    </row>
    <row r="14" customFormat="false" ht="12.75" hidden="false" customHeight="false" outlineLevel="0" collapsed="false">
      <c r="A14" s="6"/>
      <c r="B14" s="7"/>
      <c r="C14" s="7"/>
      <c r="D14" s="7"/>
      <c r="E14" s="7"/>
      <c r="F14" s="7"/>
      <c r="G14" s="7"/>
      <c r="H14" s="7"/>
      <c r="I14" s="7"/>
      <c r="J14" s="7"/>
      <c r="K14" s="7"/>
      <c r="L14" s="7"/>
      <c r="M14" s="7"/>
      <c r="N14" s="7"/>
      <c r="O14" s="7"/>
      <c r="P14" s="8"/>
    </row>
    <row r="15" customFormat="false" ht="60.75" hidden="false" customHeight="false" outlineLevel="0" collapsed="false">
      <c r="A15" s="713" t="s">
        <v>642</v>
      </c>
      <c r="B15" s="713"/>
      <c r="C15" s="713"/>
      <c r="D15" s="713"/>
      <c r="E15" s="713"/>
      <c r="F15" s="713"/>
      <c r="G15" s="713"/>
      <c r="H15" s="713"/>
      <c r="I15" s="713"/>
      <c r="J15" s="713"/>
      <c r="K15" s="713"/>
      <c r="L15" s="713"/>
      <c r="M15" s="713"/>
      <c r="N15" s="713"/>
      <c r="O15" s="713"/>
      <c r="P15" s="713"/>
    </row>
    <row r="16" customFormat="false" ht="12.75" hidden="false" customHeight="false" outlineLevel="0" collapsed="false">
      <c r="A16" s="6"/>
      <c r="B16" s="7"/>
      <c r="C16" s="7"/>
      <c r="D16" s="7"/>
      <c r="E16" s="7"/>
      <c r="F16" s="7"/>
      <c r="G16" s="7"/>
      <c r="H16" s="7"/>
      <c r="I16" s="7"/>
      <c r="J16" s="7"/>
      <c r="K16" s="7"/>
      <c r="L16" s="7"/>
      <c r="M16" s="7"/>
      <c r="N16" s="7"/>
      <c r="O16" s="7"/>
      <c r="P16" s="8"/>
    </row>
    <row r="17" customFormat="false" ht="12.75" hidden="false" customHeight="false" outlineLevel="0" collapsed="false">
      <c r="A17" s="6"/>
      <c r="B17" s="7"/>
      <c r="C17" s="7"/>
      <c r="D17" s="7"/>
      <c r="E17" s="7"/>
      <c r="F17" s="7"/>
      <c r="G17" s="7"/>
      <c r="H17" s="7"/>
      <c r="I17" s="7"/>
      <c r="J17" s="7"/>
      <c r="K17" s="7"/>
      <c r="L17" s="7"/>
      <c r="M17" s="7"/>
      <c r="N17" s="7"/>
      <c r="O17" s="7"/>
      <c r="P17" s="8"/>
    </row>
    <row r="18" customFormat="false" ht="12.75" hidden="false" customHeight="false" outlineLevel="0" collapsed="false">
      <c r="A18" s="6"/>
      <c r="B18" s="7"/>
      <c r="C18" s="7"/>
      <c r="D18" s="7"/>
      <c r="E18" s="7"/>
      <c r="F18" s="7"/>
      <c r="G18" s="7"/>
      <c r="H18" s="7"/>
      <c r="I18" s="7"/>
      <c r="J18" s="7"/>
      <c r="K18" s="7"/>
      <c r="L18" s="7"/>
      <c r="M18" s="7"/>
      <c r="N18" s="7"/>
      <c r="O18" s="7"/>
      <c r="P18" s="8"/>
    </row>
    <row r="19" customFormat="false" ht="12.75" hidden="false" customHeight="false" outlineLevel="0" collapsed="false">
      <c r="A19" s="6"/>
      <c r="B19" s="7"/>
      <c r="C19" s="7"/>
      <c r="D19" s="7"/>
      <c r="E19" s="7"/>
      <c r="F19" s="7"/>
      <c r="G19" s="7"/>
      <c r="H19" s="7"/>
      <c r="I19" s="7"/>
      <c r="J19" s="7"/>
      <c r="K19" s="7"/>
      <c r="L19" s="7"/>
      <c r="M19" s="7"/>
      <c r="N19" s="7"/>
      <c r="O19" s="7"/>
      <c r="P19" s="8"/>
    </row>
    <row r="20" customFormat="false" ht="12.75" hidden="false" customHeight="false" outlineLevel="0" collapsed="false">
      <c r="A20" s="6"/>
      <c r="B20" s="7"/>
      <c r="C20" s="7"/>
      <c r="D20" s="7"/>
      <c r="E20" s="7"/>
      <c r="F20" s="7"/>
      <c r="G20" s="7"/>
      <c r="H20" s="7"/>
      <c r="I20" s="7"/>
      <c r="J20" s="7"/>
      <c r="K20" s="7"/>
      <c r="L20" s="7"/>
      <c r="M20" s="7"/>
      <c r="N20" s="7"/>
      <c r="O20" s="7"/>
      <c r="P20" s="8"/>
    </row>
    <row r="21" customFormat="false" ht="12.75" hidden="false" customHeight="false" outlineLevel="0" collapsed="false">
      <c r="A21" s="6"/>
      <c r="B21" s="7"/>
      <c r="C21" s="7"/>
      <c r="D21" s="7"/>
      <c r="E21" s="7"/>
      <c r="F21" s="7"/>
      <c r="G21" s="7"/>
      <c r="H21" s="7"/>
      <c r="I21" s="7"/>
      <c r="J21" s="7"/>
      <c r="K21" s="7"/>
      <c r="L21" s="7"/>
      <c r="M21" s="7"/>
      <c r="N21" s="7"/>
      <c r="O21" s="7"/>
      <c r="P21" s="8"/>
    </row>
    <row r="22" customFormat="false" ht="12.75" hidden="false" customHeight="false" outlineLevel="0" collapsed="false">
      <c r="A22" s="6"/>
      <c r="B22" s="7"/>
      <c r="C22" s="7"/>
      <c r="D22" s="7"/>
      <c r="E22" s="7"/>
      <c r="F22" s="7"/>
      <c r="G22" s="7"/>
      <c r="H22" s="7"/>
      <c r="I22" s="7"/>
      <c r="J22" s="7"/>
      <c r="K22" s="7"/>
      <c r="L22" s="7"/>
      <c r="M22" s="7"/>
      <c r="N22" s="7"/>
      <c r="O22" s="7"/>
      <c r="P22" s="8"/>
    </row>
    <row r="23" customFormat="false" ht="12.75" hidden="false" customHeight="false" outlineLevel="0" collapsed="false">
      <c r="A23" s="6"/>
      <c r="B23" s="7"/>
      <c r="C23" s="7"/>
      <c r="D23" s="7"/>
      <c r="E23" s="7"/>
      <c r="F23" s="7"/>
      <c r="G23" s="7"/>
      <c r="H23" s="7"/>
      <c r="I23" s="7"/>
      <c r="J23" s="7"/>
      <c r="K23" s="7"/>
      <c r="L23" s="7"/>
      <c r="M23" s="7"/>
      <c r="N23" s="7"/>
      <c r="O23" s="7"/>
      <c r="P23" s="8"/>
    </row>
    <row r="24" customFormat="false" ht="12.75" hidden="false" customHeight="false" outlineLevel="0" collapsed="false">
      <c r="A24" s="6"/>
      <c r="B24" s="7"/>
      <c r="C24" s="7"/>
      <c r="D24" s="7"/>
      <c r="E24" s="7"/>
      <c r="F24" s="7"/>
      <c r="G24" s="7"/>
      <c r="H24" s="7"/>
      <c r="I24" s="7"/>
      <c r="J24" s="839"/>
      <c r="K24" s="7"/>
      <c r="L24" s="7"/>
      <c r="M24" s="7"/>
      <c r="N24" s="7"/>
      <c r="O24" s="7"/>
      <c r="P24" s="8"/>
    </row>
    <row r="25" customFormat="false" ht="12.75" hidden="false" customHeight="false" outlineLevel="0" collapsed="false">
      <c r="A25" s="6"/>
      <c r="B25" s="7"/>
      <c r="C25" s="7"/>
      <c r="D25" s="7"/>
      <c r="E25" s="7"/>
      <c r="F25" s="7"/>
      <c r="G25" s="7"/>
      <c r="H25" s="7"/>
      <c r="I25" s="7"/>
      <c r="J25" s="7"/>
      <c r="K25" s="7"/>
      <c r="L25" s="7"/>
      <c r="M25" s="7"/>
      <c r="N25" s="7"/>
      <c r="O25" s="7"/>
      <c r="P25" s="8"/>
    </row>
    <row r="26" customFormat="false" ht="12.75" hidden="false" customHeight="false" outlineLevel="0" collapsed="false">
      <c r="A26" s="6"/>
      <c r="B26" s="7"/>
      <c r="C26" s="7"/>
      <c r="D26" s="7"/>
      <c r="E26" s="7"/>
      <c r="F26" s="7"/>
      <c r="G26" s="7"/>
      <c r="H26" s="7"/>
      <c r="I26" s="7"/>
      <c r="J26" s="7"/>
      <c r="K26" s="7"/>
      <c r="L26" s="7"/>
      <c r="M26" s="7"/>
      <c r="N26" s="7"/>
      <c r="O26" s="7"/>
      <c r="P26" s="8"/>
    </row>
    <row r="27" customFormat="false" ht="12.75" hidden="false" customHeight="false" outlineLevel="0" collapsed="false">
      <c r="A27" s="6"/>
      <c r="B27" s="7"/>
      <c r="C27" s="7"/>
      <c r="D27" s="7"/>
      <c r="E27" s="7"/>
      <c r="F27" s="7"/>
      <c r="G27" s="7"/>
      <c r="H27" s="7"/>
      <c r="I27" s="7"/>
      <c r="J27" s="7"/>
      <c r="K27" s="7"/>
      <c r="L27" s="7"/>
      <c r="M27" s="7"/>
      <c r="N27" s="7"/>
      <c r="O27" s="7"/>
      <c r="P27" s="8"/>
    </row>
    <row r="28" customFormat="false" ht="12.75" hidden="false" customHeight="false" outlineLevel="0" collapsed="false">
      <c r="A28" s="6"/>
      <c r="B28" s="7"/>
      <c r="C28" s="7"/>
      <c r="D28" s="7"/>
      <c r="E28" s="7"/>
      <c r="F28" s="7"/>
      <c r="G28" s="7"/>
      <c r="H28" s="7"/>
      <c r="I28" s="7"/>
      <c r="J28" s="7"/>
      <c r="K28" s="7"/>
      <c r="L28" s="7"/>
      <c r="M28" s="7"/>
      <c r="N28" s="7"/>
      <c r="O28" s="7"/>
      <c r="P28" s="8"/>
    </row>
    <row r="29" customFormat="false" ht="12.75" hidden="false" customHeight="false" outlineLevel="0" collapsed="false">
      <c r="A29" s="6"/>
      <c r="B29" s="7"/>
      <c r="C29" s="7"/>
      <c r="D29" s="7"/>
      <c r="E29" s="7"/>
      <c r="F29" s="7"/>
      <c r="G29" s="7"/>
      <c r="H29" s="7"/>
      <c r="I29" s="7"/>
      <c r="J29" s="7"/>
      <c r="K29" s="7"/>
      <c r="L29" s="7"/>
      <c r="M29" s="7"/>
      <c r="N29" s="7"/>
      <c r="O29" s="7"/>
      <c r="P29" s="8"/>
    </row>
    <row r="30" customFormat="false" ht="12.75" hidden="false" customHeight="false" outlineLevel="0" collapsed="false">
      <c r="A30" s="6"/>
      <c r="B30" s="7"/>
      <c r="C30" s="7"/>
      <c r="D30" s="7"/>
      <c r="E30" s="7"/>
      <c r="F30" s="7"/>
      <c r="G30" s="7"/>
      <c r="H30" s="7"/>
      <c r="I30" s="7"/>
      <c r="J30" s="7"/>
      <c r="K30" s="7"/>
      <c r="L30" s="7"/>
      <c r="M30" s="7"/>
      <c r="N30" s="7"/>
      <c r="O30" s="7"/>
      <c r="P30" s="8"/>
    </row>
    <row r="31" customFormat="false" ht="12.75" hidden="false" customHeight="false" outlineLevel="0" collapsed="false">
      <c r="A31" s="6"/>
      <c r="B31" s="7"/>
      <c r="C31" s="7"/>
      <c r="D31" s="7"/>
      <c r="E31" s="7"/>
      <c r="F31" s="7"/>
      <c r="G31" s="7"/>
      <c r="H31" s="7"/>
      <c r="I31" s="7"/>
      <c r="J31" s="7"/>
      <c r="K31" s="7"/>
      <c r="L31" s="7"/>
      <c r="M31" s="7"/>
      <c r="N31" s="7"/>
      <c r="O31" s="7"/>
      <c r="P31" s="8"/>
    </row>
    <row r="32" customFormat="false" ht="12.75" hidden="false" customHeight="false" outlineLevel="0" collapsed="false">
      <c r="A32" s="6"/>
      <c r="B32" s="7"/>
      <c r="C32" s="7"/>
      <c r="D32" s="7"/>
      <c r="E32" s="7"/>
      <c r="F32" s="7"/>
      <c r="G32" s="7"/>
      <c r="H32" s="7"/>
      <c r="I32" s="7"/>
      <c r="J32" s="7"/>
      <c r="K32" s="7"/>
      <c r="L32" s="7"/>
      <c r="M32" s="7"/>
      <c r="N32" s="7"/>
      <c r="O32" s="7"/>
      <c r="P32" s="8"/>
    </row>
    <row r="33" customFormat="false" ht="12.75" hidden="false" customHeight="false" outlineLevel="0" collapsed="false">
      <c r="A33" s="6"/>
      <c r="B33" s="7"/>
      <c r="C33" s="7"/>
      <c r="D33" s="7"/>
      <c r="E33" s="7"/>
      <c r="F33" s="7"/>
      <c r="G33" s="7"/>
      <c r="H33" s="7"/>
      <c r="I33" s="7"/>
      <c r="J33" s="7"/>
      <c r="K33" s="7"/>
      <c r="L33" s="7"/>
      <c r="M33" s="7"/>
      <c r="N33" s="7"/>
      <c r="O33" s="7"/>
      <c r="P33" s="8"/>
    </row>
    <row r="34" customFormat="false" ht="12.75" hidden="false" customHeight="false" outlineLevel="0" collapsed="false">
      <c r="A34" s="6"/>
      <c r="B34" s="7"/>
      <c r="C34" s="7"/>
      <c r="D34" s="7"/>
      <c r="E34" s="7"/>
      <c r="F34" s="7"/>
      <c r="G34" s="7"/>
      <c r="H34" s="7"/>
      <c r="I34" s="7"/>
      <c r="J34" s="7"/>
      <c r="K34" s="7"/>
      <c r="L34" s="7"/>
      <c r="M34" s="7"/>
      <c r="N34" s="7"/>
      <c r="O34" s="7"/>
      <c r="P34" s="8"/>
    </row>
    <row r="35" customFormat="false" ht="12.75" hidden="false" customHeight="false" outlineLevel="0" collapsed="false">
      <c r="A35" s="6"/>
      <c r="B35" s="7"/>
      <c r="C35" s="7"/>
      <c r="D35" s="7"/>
      <c r="E35" s="7"/>
      <c r="F35" s="7"/>
      <c r="G35" s="7"/>
      <c r="H35" s="7"/>
      <c r="I35" s="7"/>
      <c r="J35" s="7"/>
      <c r="K35" s="7"/>
      <c r="L35" s="7"/>
      <c r="M35" s="7"/>
      <c r="N35" s="7"/>
      <c r="O35" s="7"/>
      <c r="P35" s="8"/>
    </row>
    <row r="36" customFormat="false" ht="12.75" hidden="false" customHeight="false" outlineLevel="0" collapsed="false">
      <c r="A36" s="6"/>
      <c r="B36" s="7"/>
      <c r="C36" s="7"/>
      <c r="D36" s="7"/>
      <c r="E36" s="7"/>
      <c r="F36" s="7"/>
      <c r="G36" s="7"/>
      <c r="H36" s="7"/>
      <c r="I36" s="7"/>
      <c r="J36" s="7"/>
      <c r="K36" s="7"/>
      <c r="L36" s="7"/>
      <c r="M36" s="7"/>
      <c r="N36" s="7"/>
      <c r="O36" s="7"/>
      <c r="P36" s="8"/>
    </row>
    <row r="37" customFormat="false" ht="12.75" hidden="false" customHeight="false" outlineLevel="0" collapsed="false">
      <c r="A37" s="6"/>
      <c r="B37" s="7"/>
      <c r="C37" s="7"/>
      <c r="D37" s="7"/>
      <c r="E37" s="7"/>
      <c r="F37" s="7"/>
      <c r="G37" s="7"/>
      <c r="H37" s="7"/>
      <c r="I37" s="7"/>
      <c r="J37" s="7"/>
      <c r="K37" s="7"/>
      <c r="L37" s="7"/>
      <c r="M37" s="7"/>
      <c r="N37" s="7"/>
      <c r="O37" s="7"/>
      <c r="P37" s="8"/>
    </row>
    <row r="38" customFormat="false" ht="13.5" hidden="false" customHeight="false" outlineLevel="0" collapsed="false">
      <c r="A38" s="14"/>
      <c r="B38" s="15"/>
      <c r="C38" s="15"/>
      <c r="D38" s="15"/>
      <c r="E38" s="15"/>
      <c r="F38" s="15"/>
      <c r="G38" s="15"/>
      <c r="H38" s="15"/>
      <c r="I38" s="15"/>
      <c r="J38" s="15"/>
      <c r="K38" s="15"/>
      <c r="L38" s="15"/>
      <c r="M38" s="15"/>
      <c r="N38" s="15"/>
      <c r="O38" s="15"/>
      <c r="P38" s="18"/>
    </row>
  </sheetData>
  <mergeCells count="1">
    <mergeCell ref="A15:P15"/>
  </mergeCells>
  <printOptions headings="false" gridLines="false" gridLinesSet="true" horizontalCentered="false" verticalCentered="false"/>
  <pageMargins left="0.747916666666667" right="0.747916666666667" top="0.540277777777778" bottom="0.529861111111111"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&amp;L&amp;9Enron Europe Confidential&amp;C&amp;9Source: Financial Planning and Analysis&amp;R&amp;9Printed :&amp;D &amp;T</oddFooter>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53"/>
  <sheetViews>
    <sheetView showFormulas="false" showGridLines="true" showRowColHeaders="true" showZeros="true" rightToLeft="false" tabSelected="true" showOutlineSymbols="true" defaultGridColor="true" view="normal" topLeftCell="A10" colorId="64" zoomScale="75" zoomScaleNormal="75" zoomScalePageLayoutView="100" workbookViewId="0">
      <selection pane="topLeft" activeCell="C9" activeCellId="0" sqref="C9"/>
    </sheetView>
  </sheetViews>
  <sheetFormatPr defaultColWidth="9.0546875" defaultRowHeight="12.75" customHeight="true" zeroHeight="false" outlineLevelRow="0" outlineLevelCol="0"/>
  <cols>
    <col collapsed="false" customWidth="true" hidden="false" outlineLevel="0" max="2" min="2" style="0" width="39.13"/>
    <col collapsed="false" customWidth="true" hidden="false" outlineLevel="0" max="3" min="3" style="0" width="24.99"/>
    <col collapsed="false" customWidth="true" hidden="false" outlineLevel="0" max="4" min="4" style="0" width="16.56"/>
    <col collapsed="false" customWidth="true" hidden="false" outlineLevel="0" max="5" min="5" style="0" width="12.56"/>
    <col collapsed="false" customWidth="true" hidden="false" outlineLevel="0" max="6" min="6" style="0" width="14.85"/>
    <col collapsed="false" customWidth="true" hidden="false" outlineLevel="0" max="7" min="7" style="0" width="13.41"/>
    <col collapsed="false" customWidth="true" hidden="false" outlineLevel="0" max="8" min="8" style="0" width="15.13"/>
    <col collapsed="false" customWidth="true" hidden="false" outlineLevel="0" max="9" min="9" style="0" width="12.85"/>
    <col collapsed="false" customWidth="true" hidden="false" outlineLevel="0" max="10" min="10" style="0" width="13.41"/>
  </cols>
  <sheetData>
    <row r="1" customFormat="false" ht="12.75" hidden="false" customHeight="false" outlineLevel="0" collapsed="false">
      <c r="A1" s="23"/>
      <c r="B1" s="23"/>
      <c r="C1" s="23"/>
      <c r="D1" s="23"/>
      <c r="E1" s="23"/>
      <c r="F1" s="23"/>
      <c r="G1" s="23"/>
      <c r="H1" s="23"/>
      <c r="I1" s="23"/>
      <c r="J1" s="23"/>
    </row>
    <row r="2" customFormat="false" ht="12.75" hidden="false" customHeight="false" outlineLevel="0" collapsed="false">
      <c r="A2" s="23"/>
      <c r="B2" s="23"/>
      <c r="C2" s="23"/>
      <c r="D2" s="23"/>
      <c r="E2" s="23"/>
      <c r="F2" s="23"/>
      <c r="G2" s="23"/>
      <c r="H2" s="23"/>
      <c r="I2" s="23"/>
      <c r="J2" s="23"/>
    </row>
    <row r="3" customFormat="false" ht="12.75" hidden="false" customHeight="false" outlineLevel="0" collapsed="false">
      <c r="A3" s="23"/>
      <c r="B3" s="23"/>
      <c r="C3" s="23"/>
      <c r="D3" s="23"/>
      <c r="E3" s="23"/>
      <c r="F3" s="23"/>
      <c r="G3" s="23"/>
      <c r="H3" s="23"/>
      <c r="I3" s="23"/>
      <c r="J3" s="23"/>
    </row>
    <row r="4" customFormat="false" ht="12.75" hidden="false" customHeight="false" outlineLevel="0" collapsed="false">
      <c r="A4" s="23"/>
      <c r="B4" s="23"/>
      <c r="C4" s="23"/>
      <c r="D4" s="23"/>
      <c r="E4" s="23"/>
      <c r="F4" s="23"/>
      <c r="G4" s="23"/>
      <c r="H4" s="23"/>
      <c r="I4" s="23"/>
      <c r="J4" s="23"/>
    </row>
    <row r="5" customFormat="false" ht="12.75" hidden="false" customHeight="false" outlineLevel="0" collapsed="false">
      <c r="A5" s="23"/>
      <c r="B5" s="23"/>
      <c r="C5" s="23"/>
      <c r="D5" s="23"/>
      <c r="E5" s="23"/>
      <c r="F5" s="23"/>
      <c r="G5" s="23"/>
      <c r="H5" s="23"/>
      <c r="I5" s="23"/>
      <c r="J5" s="23"/>
    </row>
    <row r="6" customFormat="false" ht="12.75" hidden="false" customHeight="false" outlineLevel="0" collapsed="false">
      <c r="A6" s="23"/>
      <c r="B6" s="23"/>
      <c r="C6" s="23"/>
      <c r="D6" s="23"/>
      <c r="E6" s="23"/>
      <c r="F6" s="23"/>
      <c r="G6" s="23"/>
      <c r="H6" s="23"/>
      <c r="I6" s="23"/>
      <c r="J6" s="23"/>
    </row>
    <row r="7" customFormat="false" ht="20.25" hidden="false" customHeight="false" outlineLevel="0" collapsed="false">
      <c r="A7" s="23"/>
      <c r="B7" s="61"/>
      <c r="C7" s="23"/>
      <c r="D7" s="23"/>
      <c r="E7" s="162"/>
      <c r="F7" s="23"/>
      <c r="G7" s="23"/>
      <c r="H7" s="23"/>
      <c r="I7" s="23"/>
      <c r="J7" s="23"/>
    </row>
    <row r="8" customFormat="false" ht="6" hidden="false" customHeight="true" outlineLevel="0" collapsed="false">
      <c r="A8" s="840"/>
      <c r="B8" s="841"/>
      <c r="C8" s="840"/>
      <c r="D8" s="11"/>
      <c r="E8" s="11"/>
      <c r="F8" s="11"/>
      <c r="G8" s="11"/>
      <c r="H8" s="11"/>
      <c r="I8" s="11"/>
      <c r="J8" s="11"/>
    </row>
    <row r="9" customFormat="false" ht="25.5" hidden="false" customHeight="false" outlineLevel="0" collapsed="false">
      <c r="A9" s="840"/>
      <c r="B9" s="840"/>
      <c r="C9" s="842" t="str">
        <f aca="false">+'Adaytum by CC'!C14</f>
        <v>EEL European Govt Affairs</v>
      </c>
      <c r="D9" s="843"/>
      <c r="E9" s="843"/>
      <c r="F9" s="843"/>
      <c r="G9" s="843"/>
      <c r="H9" s="843"/>
      <c r="I9" s="843"/>
      <c r="J9" s="843"/>
    </row>
    <row r="10" customFormat="false" ht="3" hidden="false" customHeight="true" outlineLevel="0" collapsed="false">
      <c r="A10" s="840"/>
      <c r="B10" s="840"/>
      <c r="C10" s="842"/>
      <c r="D10" s="843"/>
      <c r="E10" s="843"/>
      <c r="F10" s="843"/>
      <c r="G10" s="843"/>
      <c r="H10" s="843"/>
      <c r="I10" s="843"/>
      <c r="J10" s="843"/>
    </row>
    <row r="11" customFormat="false" ht="12" hidden="false" customHeight="true" outlineLevel="0" collapsed="false">
      <c r="A11" s="844" t="s">
        <v>42</v>
      </c>
      <c r="B11" s="11" t="s">
        <v>643</v>
      </c>
      <c r="C11" s="436" t="n">
        <f aca="false">+'Adaytum by CC'!C15</f>
        <v>1384175</v>
      </c>
      <c r="D11" s="351"/>
      <c r="E11" s="351"/>
      <c r="F11" s="351"/>
      <c r="G11" s="351"/>
      <c r="H11" s="351"/>
      <c r="I11" s="351"/>
      <c r="J11" s="351"/>
    </row>
    <row r="12" customFormat="false" ht="12" hidden="false" customHeight="true" outlineLevel="0" collapsed="false">
      <c r="A12" s="844"/>
      <c r="B12" s="11" t="s">
        <v>644</v>
      </c>
      <c r="C12" s="436" t="n">
        <f aca="false">+'Adaytum by CC'!C16</f>
        <v>271775</v>
      </c>
      <c r="D12" s="351"/>
      <c r="E12" s="351"/>
      <c r="F12" s="351"/>
      <c r="G12" s="351"/>
      <c r="H12" s="351"/>
      <c r="I12" s="351"/>
      <c r="J12" s="351"/>
    </row>
    <row r="13" customFormat="false" ht="12" hidden="false" customHeight="true" outlineLevel="0" collapsed="false">
      <c r="A13" s="844"/>
      <c r="B13" s="11" t="s">
        <v>645</v>
      </c>
      <c r="C13" s="436" t="n">
        <f aca="false">+'Adaytum by CC'!C17</f>
        <v>4481</v>
      </c>
      <c r="D13" s="351"/>
      <c r="E13" s="351"/>
      <c r="F13" s="351"/>
      <c r="G13" s="351"/>
      <c r="H13" s="351"/>
      <c r="I13" s="351"/>
      <c r="J13" s="351"/>
    </row>
    <row r="14" customFormat="false" ht="12" hidden="false" customHeight="true" outlineLevel="0" collapsed="false">
      <c r="A14" s="844"/>
      <c r="B14" s="11" t="s">
        <v>646</v>
      </c>
      <c r="C14" s="436" t="n">
        <f aca="false">+'Adaytum by CC'!C18</f>
        <v>502000</v>
      </c>
      <c r="D14" s="351"/>
      <c r="E14" s="351"/>
      <c r="F14" s="351"/>
      <c r="G14" s="351"/>
      <c r="H14" s="351"/>
      <c r="I14" s="351"/>
      <c r="J14" s="351"/>
    </row>
    <row r="15" customFormat="false" ht="12" hidden="false" customHeight="true" outlineLevel="0" collapsed="false">
      <c r="A15" s="844"/>
      <c r="B15" s="11" t="s">
        <v>647</v>
      </c>
      <c r="C15" s="436" t="n">
        <f aca="false">+'Adaytum by CC'!C19</f>
        <v>245000</v>
      </c>
      <c r="D15" s="351"/>
      <c r="E15" s="351"/>
      <c r="F15" s="351"/>
      <c r="G15" s="351"/>
      <c r="H15" s="351"/>
      <c r="I15" s="351"/>
      <c r="J15" s="351"/>
    </row>
    <row r="16" customFormat="false" ht="12" hidden="false" customHeight="true" outlineLevel="0" collapsed="false">
      <c r="A16" s="844"/>
      <c r="B16" s="11" t="s">
        <v>648</v>
      </c>
      <c r="C16" s="436" t="n">
        <f aca="false">+'Adaytum by CC'!C20</f>
        <v>100000</v>
      </c>
      <c r="D16" s="351"/>
      <c r="E16" s="351"/>
      <c r="F16" s="351"/>
      <c r="G16" s="351"/>
      <c r="H16" s="351"/>
      <c r="I16" s="351"/>
      <c r="J16" s="351"/>
    </row>
    <row r="17" customFormat="false" ht="12" hidden="false" customHeight="true" outlineLevel="0" collapsed="false">
      <c r="A17" s="844"/>
      <c r="B17" s="11" t="s">
        <v>649</v>
      </c>
      <c r="C17" s="436" t="n">
        <f aca="false">+'Adaytum by CC'!C21</f>
        <v>122406</v>
      </c>
      <c r="D17" s="351"/>
      <c r="E17" s="351"/>
      <c r="F17" s="351"/>
      <c r="G17" s="351"/>
      <c r="H17" s="351"/>
      <c r="I17" s="351"/>
      <c r="J17" s="351"/>
    </row>
    <row r="18" customFormat="false" ht="12" hidden="false" customHeight="true" outlineLevel="0" collapsed="false">
      <c r="A18" s="844"/>
      <c r="B18" s="11" t="s">
        <v>650</v>
      </c>
      <c r="C18" s="436" t="n">
        <f aca="false">+'Adaytum by CC'!C22</f>
        <v>20000</v>
      </c>
      <c r="D18" s="351"/>
      <c r="E18" s="351"/>
      <c r="F18" s="351"/>
      <c r="G18" s="351"/>
      <c r="H18" s="351"/>
      <c r="I18" s="351"/>
      <c r="J18" s="351"/>
    </row>
    <row r="19" customFormat="false" ht="12" hidden="false" customHeight="true" outlineLevel="0" collapsed="false">
      <c r="A19" s="844"/>
      <c r="B19" s="11" t="s">
        <v>123</v>
      </c>
      <c r="C19" s="436" t="n">
        <f aca="false">+'Adaytum by CC'!C23</f>
        <v>0</v>
      </c>
      <c r="D19" s="351"/>
      <c r="E19" s="351"/>
      <c r="F19" s="351"/>
      <c r="G19" s="351"/>
      <c r="H19" s="351"/>
      <c r="I19" s="351"/>
      <c r="J19" s="351"/>
    </row>
    <row r="20" customFormat="false" ht="12" hidden="false" customHeight="true" outlineLevel="0" collapsed="false">
      <c r="A20" s="844"/>
      <c r="B20" s="428"/>
      <c r="C20" s="845"/>
      <c r="D20" s="351"/>
      <c r="E20" s="351"/>
      <c r="F20" s="351"/>
      <c r="G20" s="351"/>
      <c r="H20" s="351"/>
      <c r="I20" s="351"/>
      <c r="J20" s="351"/>
    </row>
    <row r="21" customFormat="false" ht="12" hidden="false" customHeight="true" outlineLevel="0" collapsed="false">
      <c r="A21" s="844"/>
      <c r="B21" s="301" t="s">
        <v>124</v>
      </c>
      <c r="C21" s="487" t="n">
        <f aca="false">SUM(C11:C19)</f>
        <v>2649837</v>
      </c>
      <c r="D21" s="362"/>
      <c r="E21" s="362"/>
      <c r="F21" s="362"/>
      <c r="G21" s="362"/>
      <c r="H21" s="362"/>
      <c r="I21" s="362"/>
      <c r="J21" s="362"/>
    </row>
    <row r="22" customFormat="false" ht="12.75" hidden="false" customHeight="false" outlineLevel="0" collapsed="false">
      <c r="A22" s="840"/>
      <c r="B22" s="23"/>
      <c r="C22" s="436"/>
      <c r="D22" s="351"/>
      <c r="E22" s="351"/>
      <c r="F22" s="351"/>
      <c r="G22" s="351"/>
      <c r="H22" s="351"/>
      <c r="I22" s="351"/>
      <c r="J22" s="351"/>
    </row>
    <row r="23" customFormat="false" ht="12.75" hidden="false" customHeight="false" outlineLevel="0" collapsed="false">
      <c r="A23" s="840"/>
      <c r="B23" s="846" t="s">
        <v>651</v>
      </c>
      <c r="C23" s="487" t="n">
        <f aca="false">+'Adaytum Headcount'!C16</f>
        <v>10</v>
      </c>
      <c r="D23" s="362"/>
      <c r="E23" s="362"/>
      <c r="F23" s="362"/>
      <c r="G23" s="362"/>
      <c r="H23" s="362"/>
      <c r="I23" s="362"/>
      <c r="J23" s="362"/>
    </row>
    <row r="24" customFormat="false" ht="12.75" hidden="false" customHeight="false" outlineLevel="0" collapsed="false">
      <c r="A24" s="840"/>
      <c r="B24" s="23"/>
      <c r="C24" s="436"/>
      <c r="D24" s="351"/>
      <c r="E24" s="351"/>
      <c r="F24" s="351"/>
      <c r="G24" s="351"/>
      <c r="H24" s="351"/>
      <c r="I24" s="351"/>
      <c r="J24" s="351"/>
    </row>
    <row r="25" customFormat="false" ht="12.75" hidden="false" customHeight="true" outlineLevel="0" collapsed="false">
      <c r="A25" s="844" t="s">
        <v>652</v>
      </c>
      <c r="B25" s="11" t="s">
        <v>643</v>
      </c>
      <c r="C25" s="436" t="n">
        <f aca="false">+'Adaytum by CC'!C33</f>
        <v>3074294.18666667</v>
      </c>
      <c r="D25" s="351"/>
      <c r="E25" s="351"/>
      <c r="F25" s="351"/>
      <c r="G25" s="351"/>
      <c r="H25" s="351"/>
      <c r="I25" s="351"/>
      <c r="J25" s="351"/>
    </row>
    <row r="26" customFormat="false" ht="12.75" hidden="false" customHeight="false" outlineLevel="0" collapsed="false">
      <c r="A26" s="844"/>
      <c r="B26" s="11" t="s">
        <v>644</v>
      </c>
      <c r="C26" s="436" t="n">
        <f aca="false">+'Adaytum by CC'!C34</f>
        <v>1052440.31</v>
      </c>
      <c r="D26" s="351"/>
      <c r="E26" s="351"/>
      <c r="F26" s="351"/>
      <c r="G26" s="351"/>
      <c r="H26" s="351"/>
      <c r="I26" s="351"/>
      <c r="J26" s="351"/>
    </row>
    <row r="27" customFormat="false" ht="12.75" hidden="false" customHeight="false" outlineLevel="0" collapsed="false">
      <c r="A27" s="844"/>
      <c r="B27" s="11" t="s">
        <v>645</v>
      </c>
      <c r="C27" s="436" t="n">
        <f aca="false">+'Adaytum by CC'!C35</f>
        <v>55114.75</v>
      </c>
      <c r="D27" s="351"/>
      <c r="E27" s="351"/>
      <c r="F27" s="351"/>
      <c r="G27" s="351"/>
      <c r="H27" s="351"/>
      <c r="I27" s="351"/>
      <c r="J27" s="351"/>
    </row>
    <row r="28" customFormat="false" ht="12.75" hidden="false" customHeight="false" outlineLevel="0" collapsed="false">
      <c r="A28" s="844"/>
      <c r="B28" s="11" t="s">
        <v>646</v>
      </c>
      <c r="C28" s="436" t="n">
        <f aca="false">+'Adaytum by CC'!C36</f>
        <v>1340213.49</v>
      </c>
      <c r="D28" s="351"/>
      <c r="E28" s="351"/>
      <c r="F28" s="351"/>
      <c r="G28" s="351"/>
      <c r="H28" s="351"/>
      <c r="I28" s="351"/>
      <c r="J28" s="351"/>
    </row>
    <row r="29" customFormat="false" ht="12.75" hidden="false" customHeight="false" outlineLevel="0" collapsed="false">
      <c r="A29" s="844"/>
      <c r="B29" s="11" t="s">
        <v>647</v>
      </c>
      <c r="C29" s="436" t="n">
        <f aca="false">+'Adaytum by CC'!C37</f>
        <v>3074196.57</v>
      </c>
      <c r="D29" s="351"/>
      <c r="E29" s="351"/>
      <c r="F29" s="351"/>
      <c r="G29" s="351"/>
      <c r="H29" s="351"/>
      <c r="I29" s="351"/>
      <c r="J29" s="351"/>
    </row>
    <row r="30" customFormat="false" ht="12.75" hidden="false" customHeight="false" outlineLevel="0" collapsed="false">
      <c r="A30" s="844"/>
      <c r="B30" s="11" t="s">
        <v>648</v>
      </c>
      <c r="C30" s="436" t="n">
        <f aca="false">+'Adaytum by CC'!C38</f>
        <v>128415.76</v>
      </c>
      <c r="D30" s="351"/>
      <c r="E30" s="351"/>
      <c r="F30" s="351"/>
      <c r="G30" s="351"/>
      <c r="H30" s="351"/>
      <c r="I30" s="351"/>
      <c r="J30" s="351"/>
    </row>
    <row r="31" customFormat="false" ht="12.75" hidden="false" customHeight="false" outlineLevel="0" collapsed="false">
      <c r="A31" s="844"/>
      <c r="B31" s="11" t="s">
        <v>649</v>
      </c>
      <c r="C31" s="436" t="n">
        <f aca="false">+'Adaytum by CC'!C39</f>
        <v>220578.87</v>
      </c>
      <c r="D31" s="351"/>
      <c r="E31" s="351"/>
      <c r="F31" s="351"/>
      <c r="G31" s="351"/>
      <c r="H31" s="351"/>
      <c r="I31" s="351"/>
      <c r="J31" s="351"/>
    </row>
    <row r="32" customFormat="false" ht="12.75" hidden="false" customHeight="false" outlineLevel="0" collapsed="false">
      <c r="A32" s="844"/>
      <c r="B32" s="11" t="s">
        <v>650</v>
      </c>
      <c r="C32" s="436" t="n">
        <f aca="false">+'Adaytum by CC'!C40</f>
        <v>67193.47</v>
      </c>
      <c r="D32" s="351"/>
      <c r="E32" s="351"/>
      <c r="F32" s="351"/>
      <c r="G32" s="351"/>
      <c r="H32" s="351"/>
      <c r="I32" s="351"/>
      <c r="J32" s="351"/>
    </row>
    <row r="33" customFormat="false" ht="12.75" hidden="false" customHeight="false" outlineLevel="0" collapsed="false">
      <c r="A33" s="844"/>
      <c r="B33" s="11" t="s">
        <v>123</v>
      </c>
      <c r="C33" s="436" t="n">
        <f aca="false">+'Adaytum by CC'!C41</f>
        <v>0</v>
      </c>
      <c r="D33" s="351"/>
      <c r="E33" s="351"/>
      <c r="F33" s="351"/>
      <c r="G33" s="351"/>
      <c r="H33" s="351"/>
      <c r="I33" s="351"/>
      <c r="J33" s="351"/>
    </row>
    <row r="34" customFormat="false" ht="13.5" hidden="false" customHeight="false" outlineLevel="0" collapsed="false">
      <c r="A34" s="844"/>
      <c r="B34" s="428"/>
      <c r="C34" s="845"/>
      <c r="D34" s="351"/>
      <c r="E34" s="351"/>
      <c r="F34" s="351"/>
      <c r="G34" s="351"/>
      <c r="H34" s="351"/>
      <c r="I34" s="351"/>
      <c r="J34" s="351"/>
    </row>
    <row r="35" customFormat="false" ht="12.75" hidden="false" customHeight="false" outlineLevel="0" collapsed="false">
      <c r="A35" s="844"/>
      <c r="B35" s="301" t="s">
        <v>124</v>
      </c>
      <c r="C35" s="487" t="n">
        <f aca="false">SUM(C25:C33)</f>
        <v>9012447.40666667</v>
      </c>
      <c r="D35" s="362"/>
      <c r="E35" s="362"/>
      <c r="F35" s="362"/>
      <c r="G35" s="362"/>
      <c r="H35" s="362"/>
      <c r="I35" s="362"/>
      <c r="J35" s="362"/>
    </row>
    <row r="36" customFormat="false" ht="12.75" hidden="false" customHeight="false" outlineLevel="0" collapsed="false">
      <c r="A36" s="840"/>
      <c r="B36" s="23"/>
      <c r="C36" s="436"/>
      <c r="D36" s="351"/>
      <c r="E36" s="351"/>
      <c r="F36" s="351"/>
      <c r="G36" s="351"/>
      <c r="H36" s="351"/>
      <c r="I36" s="351"/>
      <c r="J36" s="351"/>
    </row>
    <row r="37" customFormat="false" ht="12.75" hidden="false" customHeight="false" outlineLevel="0" collapsed="false">
      <c r="A37" s="840"/>
      <c r="B37" s="846" t="s">
        <v>651</v>
      </c>
      <c r="C37" s="487" t="n">
        <v>19</v>
      </c>
      <c r="D37" s="362"/>
      <c r="E37" s="362"/>
      <c r="F37" s="362"/>
      <c r="G37" s="362"/>
      <c r="H37" s="362"/>
      <c r="I37" s="362"/>
      <c r="J37" s="362"/>
    </row>
    <row r="38" customFormat="false" ht="12.75" hidden="false" customHeight="false" outlineLevel="0" collapsed="false">
      <c r="A38" s="840"/>
      <c r="B38" s="23"/>
      <c r="C38" s="436"/>
      <c r="D38" s="351"/>
      <c r="E38" s="351"/>
      <c r="F38" s="351"/>
      <c r="G38" s="351"/>
      <c r="H38" s="351"/>
      <c r="I38" s="351"/>
      <c r="J38" s="351"/>
    </row>
    <row r="39" customFormat="false" ht="12.75" hidden="false" customHeight="true" outlineLevel="0" collapsed="false">
      <c r="A39" s="844" t="s">
        <v>497</v>
      </c>
      <c r="B39" s="11" t="s">
        <v>643</v>
      </c>
      <c r="C39" s="436" t="n">
        <f aca="false">-C25+C11</f>
        <v>-1690119.18666667</v>
      </c>
      <c r="D39" s="351"/>
      <c r="E39" s="351"/>
      <c r="F39" s="351"/>
      <c r="G39" s="351"/>
      <c r="H39" s="351"/>
      <c r="I39" s="351"/>
      <c r="J39" s="351"/>
    </row>
    <row r="40" customFormat="false" ht="12.75" hidden="false" customHeight="false" outlineLevel="0" collapsed="false">
      <c r="A40" s="844"/>
      <c r="B40" s="11" t="s">
        <v>644</v>
      </c>
      <c r="C40" s="436" t="n">
        <f aca="false">-C26+C12</f>
        <v>-780665.31</v>
      </c>
      <c r="D40" s="351"/>
      <c r="E40" s="351"/>
      <c r="F40" s="351"/>
      <c r="G40" s="351"/>
      <c r="H40" s="351"/>
      <c r="I40" s="351"/>
      <c r="J40" s="351"/>
    </row>
    <row r="41" customFormat="false" ht="12.75" hidden="false" customHeight="false" outlineLevel="0" collapsed="false">
      <c r="A41" s="844"/>
      <c r="B41" s="11" t="s">
        <v>645</v>
      </c>
      <c r="C41" s="436" t="n">
        <f aca="false">-C27+C13</f>
        <v>-50633.75</v>
      </c>
      <c r="D41" s="351"/>
      <c r="E41" s="351"/>
      <c r="F41" s="351"/>
      <c r="G41" s="351"/>
      <c r="H41" s="351"/>
      <c r="I41" s="351"/>
      <c r="J41" s="351"/>
    </row>
    <row r="42" customFormat="false" ht="12.75" hidden="false" customHeight="false" outlineLevel="0" collapsed="false">
      <c r="A42" s="844"/>
      <c r="B42" s="11" t="s">
        <v>646</v>
      </c>
      <c r="C42" s="436" t="n">
        <f aca="false">-C28+C14</f>
        <v>-838213.49</v>
      </c>
      <c r="D42" s="351"/>
      <c r="E42" s="351"/>
      <c r="F42" s="351"/>
      <c r="G42" s="351"/>
      <c r="H42" s="351"/>
      <c r="I42" s="351"/>
      <c r="J42" s="351"/>
    </row>
    <row r="43" customFormat="false" ht="12.75" hidden="false" customHeight="false" outlineLevel="0" collapsed="false">
      <c r="A43" s="844"/>
      <c r="B43" s="11" t="s">
        <v>647</v>
      </c>
      <c r="C43" s="436" t="n">
        <f aca="false">-C29+C15</f>
        <v>-2829196.57</v>
      </c>
      <c r="D43" s="351"/>
      <c r="E43" s="351"/>
      <c r="F43" s="351"/>
      <c r="G43" s="351"/>
      <c r="H43" s="351"/>
      <c r="I43" s="351"/>
      <c r="J43" s="351"/>
    </row>
    <row r="44" customFormat="false" ht="12.75" hidden="false" customHeight="false" outlineLevel="0" collapsed="false">
      <c r="A44" s="844"/>
      <c r="B44" s="11" t="s">
        <v>648</v>
      </c>
      <c r="C44" s="436" t="n">
        <f aca="false">-C30+C16</f>
        <v>-28415.76</v>
      </c>
      <c r="D44" s="351"/>
      <c r="E44" s="351"/>
      <c r="F44" s="351"/>
      <c r="G44" s="351"/>
      <c r="H44" s="351"/>
      <c r="I44" s="351"/>
      <c r="J44" s="351"/>
    </row>
    <row r="45" customFormat="false" ht="12.75" hidden="false" customHeight="false" outlineLevel="0" collapsed="false">
      <c r="A45" s="844"/>
      <c r="B45" s="11" t="s">
        <v>649</v>
      </c>
      <c r="C45" s="436" t="n">
        <f aca="false">-C31+C17</f>
        <v>-98172.87</v>
      </c>
      <c r="D45" s="351"/>
      <c r="E45" s="351"/>
      <c r="F45" s="351"/>
      <c r="G45" s="351"/>
      <c r="H45" s="351"/>
      <c r="I45" s="351"/>
      <c r="J45" s="351"/>
    </row>
    <row r="46" customFormat="false" ht="12.75" hidden="false" customHeight="false" outlineLevel="0" collapsed="false">
      <c r="A46" s="844"/>
      <c r="B46" s="11" t="s">
        <v>650</v>
      </c>
      <c r="C46" s="436" t="n">
        <f aca="false">-C32+C18</f>
        <v>-47193.47</v>
      </c>
      <c r="D46" s="351"/>
      <c r="E46" s="351"/>
      <c r="F46" s="351"/>
      <c r="G46" s="351"/>
      <c r="H46" s="351"/>
      <c r="I46" s="351"/>
      <c r="J46" s="351"/>
    </row>
    <row r="47" customFormat="false" ht="12.75" hidden="false" customHeight="false" outlineLevel="0" collapsed="false">
      <c r="A47" s="844"/>
      <c r="B47" s="11" t="s">
        <v>123</v>
      </c>
      <c r="C47" s="436" t="n">
        <f aca="false">-C33+C19</f>
        <v>0</v>
      </c>
      <c r="D47" s="351"/>
      <c r="E47" s="351"/>
      <c r="F47" s="351"/>
      <c r="G47" s="351"/>
      <c r="H47" s="351"/>
      <c r="I47" s="351"/>
      <c r="J47" s="351"/>
    </row>
    <row r="48" customFormat="false" ht="13.5" hidden="false" customHeight="false" outlineLevel="0" collapsed="false">
      <c r="A48" s="844"/>
      <c r="B48" s="428"/>
      <c r="C48" s="845"/>
      <c r="D48" s="351"/>
      <c r="E48" s="351"/>
      <c r="F48" s="351"/>
      <c r="G48" s="351"/>
      <c r="H48" s="351"/>
      <c r="I48" s="351"/>
      <c r="J48" s="351"/>
    </row>
    <row r="49" customFormat="false" ht="12.75" hidden="false" customHeight="false" outlineLevel="0" collapsed="false">
      <c r="A49" s="844"/>
      <c r="B49" s="301" t="s">
        <v>124</v>
      </c>
      <c r="C49" s="487" t="n">
        <f aca="false">SUM(C39:C48)</f>
        <v>-6362610.40666667</v>
      </c>
      <c r="D49" s="362"/>
      <c r="E49" s="362"/>
      <c r="F49" s="362"/>
      <c r="G49" s="362"/>
      <c r="H49" s="362"/>
      <c r="I49" s="362"/>
      <c r="J49" s="362"/>
    </row>
    <row r="50" customFormat="false" ht="12.75" hidden="false" customHeight="false" outlineLevel="0" collapsed="false">
      <c r="A50" s="840"/>
      <c r="B50" s="23"/>
      <c r="C50" s="436"/>
      <c r="D50" s="351"/>
      <c r="E50" s="351"/>
      <c r="F50" s="351"/>
      <c r="G50" s="351"/>
      <c r="H50" s="351"/>
      <c r="I50" s="351"/>
      <c r="J50" s="351"/>
    </row>
    <row r="51" customFormat="false" ht="12.75" hidden="false" customHeight="false" outlineLevel="0" collapsed="false">
      <c r="A51" s="840"/>
      <c r="B51" s="61" t="s">
        <v>653</v>
      </c>
      <c r="C51" s="487" t="n">
        <f aca="false">+C37-C23</f>
        <v>9</v>
      </c>
      <c r="D51" s="362"/>
      <c r="E51" s="362"/>
      <c r="F51" s="362"/>
      <c r="G51" s="362"/>
      <c r="H51" s="362"/>
      <c r="I51" s="362"/>
      <c r="J51" s="362"/>
    </row>
    <row r="52" customFormat="false" ht="12.75" hidden="false" customHeight="false" outlineLevel="0" collapsed="false">
      <c r="A52" s="840"/>
      <c r="B52" s="23"/>
      <c r="C52" s="436"/>
      <c r="D52" s="351"/>
      <c r="E52" s="351"/>
      <c r="F52" s="351"/>
      <c r="G52" s="351"/>
      <c r="H52" s="351"/>
      <c r="I52" s="351"/>
      <c r="J52" s="351"/>
    </row>
    <row r="53" customFormat="false" ht="12.75" hidden="false" customHeight="false" outlineLevel="0" collapsed="false">
      <c r="D53" s="11"/>
      <c r="E53" s="11"/>
      <c r="F53" s="11"/>
      <c r="G53" s="11"/>
      <c r="H53" s="11"/>
      <c r="I53" s="11"/>
      <c r="J53" s="11"/>
    </row>
  </sheetData>
  <mergeCells count="3">
    <mergeCell ref="A11:A21"/>
    <mergeCell ref="A25:A35"/>
    <mergeCell ref="A39:A49"/>
  </mergeCells>
  <printOptions headings="false" gridLines="false" gridLinesSet="true" horizontalCentered="false" verticalCentered="false"/>
  <pageMargins left="0.747916666666667" right="0.747916666666667" top="0.509722222222222" bottom="0.520138888888889"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&amp;L&amp;9Enron Europe Confidential&amp;C&amp;9Source: Financial Planning and Analysis&amp;R&amp;9Printed : &amp;D &amp;T</oddFooter>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7:O49"/>
  <sheetViews>
    <sheetView showFormulas="false" showGridLines="true" showRowColHeaders="true" showZeros="true" rightToLeft="false" tabSelected="true" showOutlineSymbols="true" defaultGridColor="true" view="normal" topLeftCell="D1" colorId="64" zoomScale="75" zoomScaleNormal="75" zoomScalePageLayoutView="100" workbookViewId="0">
      <selection pane="topLeft" activeCell="C9" activeCellId="0" sqref="C9"/>
    </sheetView>
  </sheetViews>
  <sheetFormatPr defaultColWidth="9.0546875" defaultRowHeight="12.75" customHeight="true" zeroHeight="false" outlineLevelRow="0" outlineLevelCol="0"/>
  <cols>
    <col collapsed="false" customWidth="true" hidden="false" outlineLevel="0" max="2" min="2" style="0" width="25.7"/>
    <col collapsed="false" customWidth="true" hidden="false" outlineLevel="0" max="15" min="3" style="0" width="13.7"/>
  </cols>
  <sheetData>
    <row r="7" customFormat="false" ht="20.25" hidden="false" customHeight="false" outlineLevel="0" collapsed="false">
      <c r="B7" s="847"/>
      <c r="F7" s="162"/>
    </row>
    <row r="8" customFormat="false" ht="12.75" hidden="false" customHeight="false" outlineLevel="0" collapsed="false">
      <c r="A8" s="848"/>
      <c r="B8" s="849"/>
      <c r="C8" s="848"/>
      <c r="D8" s="848"/>
      <c r="E8" s="848"/>
      <c r="F8" s="848"/>
      <c r="G8" s="848"/>
      <c r="H8" s="848"/>
      <c r="I8" s="848"/>
      <c r="J8" s="848"/>
      <c r="K8" s="848"/>
      <c r="L8" s="848"/>
      <c r="M8" s="848"/>
      <c r="N8" s="848"/>
      <c r="O8" s="848"/>
    </row>
    <row r="9" customFormat="false" ht="12.75" hidden="false" customHeight="false" outlineLevel="0" collapsed="false">
      <c r="A9" s="848"/>
      <c r="B9" s="848"/>
      <c r="C9" s="850" t="str">
        <f aca="false">+'Adaytum by Month'!C14</f>
        <v>Jan</v>
      </c>
      <c r="D9" s="850" t="str">
        <f aca="false">+'Adaytum by Month'!D14</f>
        <v>Feb</v>
      </c>
      <c r="E9" s="850" t="str">
        <f aca="false">+'Adaytum by Month'!E14</f>
        <v>Mar</v>
      </c>
      <c r="F9" s="850" t="str">
        <f aca="false">+'Adaytum by Month'!F14</f>
        <v>Apr</v>
      </c>
      <c r="G9" s="850" t="str">
        <f aca="false">+'Adaytum by Month'!G14</f>
        <v>May</v>
      </c>
      <c r="H9" s="850" t="str">
        <f aca="false">+'Adaytum by Month'!H14</f>
        <v>Jun</v>
      </c>
      <c r="I9" s="850" t="str">
        <f aca="false">+'Adaytum by Month'!I14</f>
        <v>Jul</v>
      </c>
      <c r="J9" s="850" t="str">
        <f aca="false">+'Adaytum by Month'!J14</f>
        <v>Aug</v>
      </c>
      <c r="K9" s="850" t="str">
        <f aca="false">+'Adaytum by Month'!K14</f>
        <v>Sep</v>
      </c>
      <c r="L9" s="850" t="str">
        <f aca="false">+'Adaytum by Month'!L14</f>
        <v>Oct</v>
      </c>
      <c r="M9" s="850" t="str">
        <f aca="false">+'Adaytum by Month'!M14</f>
        <v>Nov</v>
      </c>
      <c r="N9" s="850" t="str">
        <f aca="false">+'Adaytum by Month'!N14</f>
        <v>Dec</v>
      </c>
      <c r="O9" s="850" t="n">
        <f aca="false">+'Adaytum by Month'!P14</f>
        <v>0</v>
      </c>
    </row>
    <row r="10" customFormat="false" ht="12.75" hidden="false" customHeight="false" outlineLevel="0" collapsed="false">
      <c r="A10" s="848"/>
      <c r="B10" s="848"/>
      <c r="C10" s="850"/>
      <c r="D10" s="850"/>
      <c r="E10" s="850"/>
      <c r="F10" s="850"/>
      <c r="G10" s="850"/>
      <c r="H10" s="850"/>
      <c r="I10" s="850"/>
      <c r="J10" s="850"/>
      <c r="K10" s="850"/>
      <c r="L10" s="850"/>
      <c r="M10" s="850"/>
      <c r="N10" s="850"/>
      <c r="O10" s="850"/>
    </row>
    <row r="11" customFormat="false" ht="12" hidden="false" customHeight="true" outlineLevel="0" collapsed="false">
      <c r="A11" s="844" t="s">
        <v>42</v>
      </c>
      <c r="B11" s="243" t="s">
        <v>643</v>
      </c>
      <c r="C11" s="851" t="n">
        <f aca="false">1384175/12</f>
        <v>115347.916666667</v>
      </c>
      <c r="D11" s="851" t="n">
        <f aca="false">1384175/12</f>
        <v>115347.916666667</v>
      </c>
      <c r="E11" s="851" t="n">
        <f aca="false">1384175/12</f>
        <v>115347.916666667</v>
      </c>
      <c r="F11" s="851" t="n">
        <f aca="false">1384175/12</f>
        <v>115347.916666667</v>
      </c>
      <c r="G11" s="851" t="n">
        <f aca="false">1384175/12</f>
        <v>115347.916666667</v>
      </c>
      <c r="H11" s="851" t="n">
        <f aca="false">1384175/12</f>
        <v>115347.916666667</v>
      </c>
      <c r="I11" s="851" t="n">
        <f aca="false">1384175/12</f>
        <v>115347.916666667</v>
      </c>
      <c r="J11" s="851" t="n">
        <f aca="false">1384175/12</f>
        <v>115347.916666667</v>
      </c>
      <c r="K11" s="851" t="n">
        <f aca="false">1384175/12</f>
        <v>115347.916666667</v>
      </c>
      <c r="L11" s="851" t="n">
        <f aca="false">1384175/12</f>
        <v>115347.916666667</v>
      </c>
      <c r="M11" s="851" t="n">
        <f aca="false">1384175/12</f>
        <v>115347.916666667</v>
      </c>
      <c r="N11" s="851" t="n">
        <f aca="false">1384175/12</f>
        <v>115347.916666667</v>
      </c>
      <c r="O11" s="851" t="n">
        <f aca="false">SUM(C11:N11)</f>
        <v>1384175</v>
      </c>
    </row>
    <row r="12" customFormat="false" ht="12" hidden="false" customHeight="true" outlineLevel="0" collapsed="false">
      <c r="A12" s="844"/>
      <c r="B12" s="243" t="s">
        <v>644</v>
      </c>
      <c r="C12" s="851" t="n">
        <f aca="false">271775/12</f>
        <v>22647.9166666667</v>
      </c>
      <c r="D12" s="851" t="n">
        <f aca="false">271775/12</f>
        <v>22647.9166666667</v>
      </c>
      <c r="E12" s="851" t="n">
        <f aca="false">271775/12</f>
        <v>22647.9166666667</v>
      </c>
      <c r="F12" s="851" t="n">
        <f aca="false">271775/12</f>
        <v>22647.9166666667</v>
      </c>
      <c r="G12" s="851" t="n">
        <f aca="false">271775/12</f>
        <v>22647.9166666667</v>
      </c>
      <c r="H12" s="851" t="n">
        <f aca="false">271775/12</f>
        <v>22647.9166666667</v>
      </c>
      <c r="I12" s="851" t="n">
        <f aca="false">271775/12</f>
        <v>22647.9166666667</v>
      </c>
      <c r="J12" s="851" t="n">
        <f aca="false">271775/12</f>
        <v>22647.9166666667</v>
      </c>
      <c r="K12" s="851" t="n">
        <f aca="false">271775/12</f>
        <v>22647.9166666667</v>
      </c>
      <c r="L12" s="851" t="n">
        <f aca="false">271775/12</f>
        <v>22647.9166666667</v>
      </c>
      <c r="M12" s="851" t="n">
        <f aca="false">271775/12</f>
        <v>22647.9166666667</v>
      </c>
      <c r="N12" s="851" t="n">
        <f aca="false">271775/12</f>
        <v>22647.9166666667</v>
      </c>
      <c r="O12" s="851" t="n">
        <f aca="false">SUM(C12:N12)</f>
        <v>271775</v>
      </c>
    </row>
    <row r="13" customFormat="false" ht="12" hidden="false" customHeight="true" outlineLevel="0" collapsed="false">
      <c r="A13" s="844"/>
      <c r="B13" s="243" t="s">
        <v>645</v>
      </c>
      <c r="C13" s="851" t="n">
        <f aca="false">+(4481)/12</f>
        <v>373.416666666667</v>
      </c>
      <c r="D13" s="851" t="n">
        <f aca="false">+(4481)/12</f>
        <v>373.416666666667</v>
      </c>
      <c r="E13" s="851" t="n">
        <f aca="false">+(4481)/12</f>
        <v>373.416666666667</v>
      </c>
      <c r="F13" s="851" t="n">
        <f aca="false">+(4481)/12</f>
        <v>373.416666666667</v>
      </c>
      <c r="G13" s="851" t="n">
        <f aca="false">+(4481)/12</f>
        <v>373.416666666667</v>
      </c>
      <c r="H13" s="851" t="n">
        <f aca="false">+(4481)/12</f>
        <v>373.416666666667</v>
      </c>
      <c r="I13" s="851" t="n">
        <f aca="false">+(4481)/12</f>
        <v>373.416666666667</v>
      </c>
      <c r="J13" s="851" t="n">
        <f aca="false">+(4481)/12</f>
        <v>373.416666666667</v>
      </c>
      <c r="K13" s="851" t="n">
        <f aca="false">+(4481)/12</f>
        <v>373.416666666667</v>
      </c>
      <c r="L13" s="851" t="n">
        <f aca="false">+(4481)/12</f>
        <v>373.416666666667</v>
      </c>
      <c r="M13" s="851" t="n">
        <f aca="false">+(4481)/12</f>
        <v>373.416666666667</v>
      </c>
      <c r="N13" s="851" t="n">
        <f aca="false">+(4481)/12</f>
        <v>373.416666666667</v>
      </c>
      <c r="O13" s="851" t="n">
        <f aca="false">SUM(C13:N13)</f>
        <v>4481</v>
      </c>
    </row>
    <row r="14" customFormat="false" ht="12" hidden="false" customHeight="true" outlineLevel="0" collapsed="false">
      <c r="A14" s="844"/>
      <c r="B14" s="243" t="s">
        <v>646</v>
      </c>
      <c r="C14" s="851" t="n">
        <f aca="false">527000/12</f>
        <v>43916.6666666667</v>
      </c>
      <c r="D14" s="851" t="n">
        <f aca="false">527000/12</f>
        <v>43916.6666666667</v>
      </c>
      <c r="E14" s="851" t="n">
        <f aca="false">527000/12</f>
        <v>43916.6666666667</v>
      </c>
      <c r="F14" s="851" t="n">
        <f aca="false">527000/12</f>
        <v>43916.6666666667</v>
      </c>
      <c r="G14" s="851" t="n">
        <f aca="false">527000/12</f>
        <v>43916.6666666667</v>
      </c>
      <c r="H14" s="851" t="n">
        <f aca="false">527000/12</f>
        <v>43916.6666666667</v>
      </c>
      <c r="I14" s="851" t="n">
        <f aca="false">527000/12</f>
        <v>43916.6666666667</v>
      </c>
      <c r="J14" s="851" t="n">
        <f aca="false">527000/12</f>
        <v>43916.6666666667</v>
      </c>
      <c r="K14" s="851" t="n">
        <f aca="false">527000/12</f>
        <v>43916.6666666667</v>
      </c>
      <c r="L14" s="851" t="n">
        <f aca="false">527000/12</f>
        <v>43916.6666666667</v>
      </c>
      <c r="M14" s="851" t="n">
        <f aca="false">527000/12</f>
        <v>43916.6666666667</v>
      </c>
      <c r="N14" s="851" t="n">
        <f aca="false">527000/12</f>
        <v>43916.6666666667</v>
      </c>
      <c r="O14" s="851" t="n">
        <f aca="false">SUM(C14:N14)</f>
        <v>527000</v>
      </c>
    </row>
    <row r="15" customFormat="false" ht="12" hidden="false" customHeight="true" outlineLevel="0" collapsed="false">
      <c r="A15" s="844"/>
      <c r="B15" s="243" t="s">
        <v>647</v>
      </c>
      <c r="C15" s="851" t="n">
        <f aca="false">245000/12</f>
        <v>20416.6666666667</v>
      </c>
      <c r="D15" s="851" t="n">
        <f aca="false">245000/12</f>
        <v>20416.6666666667</v>
      </c>
      <c r="E15" s="851" t="n">
        <f aca="false">245000/12</f>
        <v>20416.6666666667</v>
      </c>
      <c r="F15" s="851" t="n">
        <f aca="false">245000/12</f>
        <v>20416.6666666667</v>
      </c>
      <c r="G15" s="851" t="n">
        <f aca="false">245000/12</f>
        <v>20416.6666666667</v>
      </c>
      <c r="H15" s="851" t="n">
        <f aca="false">245000/12</f>
        <v>20416.6666666667</v>
      </c>
      <c r="I15" s="851" t="n">
        <f aca="false">245000/12</f>
        <v>20416.6666666667</v>
      </c>
      <c r="J15" s="851" t="n">
        <f aca="false">245000/12</f>
        <v>20416.6666666667</v>
      </c>
      <c r="K15" s="851" t="n">
        <f aca="false">245000/12</f>
        <v>20416.6666666667</v>
      </c>
      <c r="L15" s="851" t="n">
        <f aca="false">245000/12</f>
        <v>20416.6666666667</v>
      </c>
      <c r="M15" s="851" t="n">
        <f aca="false">245000/12</f>
        <v>20416.6666666667</v>
      </c>
      <c r="N15" s="851" t="n">
        <f aca="false">245000/12</f>
        <v>20416.6666666667</v>
      </c>
      <c r="O15" s="851" t="n">
        <f aca="false">SUM(C15:N15)</f>
        <v>245000</v>
      </c>
    </row>
    <row r="16" customFormat="false" ht="12" hidden="false" customHeight="true" outlineLevel="0" collapsed="false">
      <c r="A16" s="844"/>
      <c r="B16" s="243" t="s">
        <v>648</v>
      </c>
      <c r="C16" s="851" t="n">
        <f aca="false">100000/12</f>
        <v>8333.33333333333</v>
      </c>
      <c r="D16" s="851" t="n">
        <f aca="false">100000/12</f>
        <v>8333.33333333333</v>
      </c>
      <c r="E16" s="851" t="n">
        <f aca="false">100000/12</f>
        <v>8333.33333333333</v>
      </c>
      <c r="F16" s="851" t="n">
        <f aca="false">100000/12</f>
        <v>8333.33333333333</v>
      </c>
      <c r="G16" s="851" t="n">
        <f aca="false">100000/12</f>
        <v>8333.33333333333</v>
      </c>
      <c r="H16" s="851" t="n">
        <f aca="false">100000/12</f>
        <v>8333.33333333333</v>
      </c>
      <c r="I16" s="851" t="n">
        <f aca="false">100000/12</f>
        <v>8333.33333333333</v>
      </c>
      <c r="J16" s="851" t="n">
        <f aca="false">100000/12</f>
        <v>8333.33333333333</v>
      </c>
      <c r="K16" s="851" t="n">
        <f aca="false">100000/12</f>
        <v>8333.33333333333</v>
      </c>
      <c r="L16" s="851" t="n">
        <f aca="false">100000/12</f>
        <v>8333.33333333333</v>
      </c>
      <c r="M16" s="851" t="n">
        <f aca="false">100000/12</f>
        <v>8333.33333333333</v>
      </c>
      <c r="N16" s="851" t="n">
        <f aca="false">100000/12</f>
        <v>8333.33333333333</v>
      </c>
      <c r="O16" s="851" t="n">
        <f aca="false">SUM(C16:N16)</f>
        <v>100000</v>
      </c>
    </row>
    <row r="17" customFormat="false" ht="12" hidden="false" customHeight="true" outlineLevel="0" collapsed="false">
      <c r="A17" s="844"/>
      <c r="B17" s="243" t="s">
        <v>649</v>
      </c>
      <c r="C17" s="851" t="n">
        <f aca="false">122406/12</f>
        <v>10200.5</v>
      </c>
      <c r="D17" s="851" t="n">
        <f aca="false">122406/12</f>
        <v>10200.5</v>
      </c>
      <c r="E17" s="851" t="n">
        <f aca="false">122406/12</f>
        <v>10200.5</v>
      </c>
      <c r="F17" s="851" t="n">
        <f aca="false">122406/12</f>
        <v>10200.5</v>
      </c>
      <c r="G17" s="851" t="n">
        <f aca="false">122406/12</f>
        <v>10200.5</v>
      </c>
      <c r="H17" s="851" t="n">
        <f aca="false">122406/12</f>
        <v>10200.5</v>
      </c>
      <c r="I17" s="851" t="n">
        <f aca="false">122406/12</f>
        <v>10200.5</v>
      </c>
      <c r="J17" s="851" t="n">
        <f aca="false">122406/12</f>
        <v>10200.5</v>
      </c>
      <c r="K17" s="851" t="n">
        <f aca="false">122406/12</f>
        <v>10200.5</v>
      </c>
      <c r="L17" s="851" t="n">
        <f aca="false">122406/12</f>
        <v>10200.5</v>
      </c>
      <c r="M17" s="851" t="n">
        <f aca="false">122406/12</f>
        <v>10200.5</v>
      </c>
      <c r="N17" s="851" t="n">
        <f aca="false">122406/12</f>
        <v>10200.5</v>
      </c>
      <c r="O17" s="851" t="n">
        <f aca="false">SUM(C17:N17)</f>
        <v>122406</v>
      </c>
    </row>
    <row r="18" customFormat="false" ht="12" hidden="false" customHeight="true" outlineLevel="0" collapsed="false">
      <c r="A18" s="844"/>
      <c r="B18" s="243" t="s">
        <v>650</v>
      </c>
      <c r="C18" s="851" t="n">
        <f aca="false">+(20000)/12</f>
        <v>1666.66666666667</v>
      </c>
      <c r="D18" s="851" t="n">
        <f aca="false">+(20000)/12</f>
        <v>1666.66666666667</v>
      </c>
      <c r="E18" s="851" t="n">
        <f aca="false">+(20000)/12</f>
        <v>1666.66666666667</v>
      </c>
      <c r="F18" s="851" t="n">
        <f aca="false">+(20000)/12</f>
        <v>1666.66666666667</v>
      </c>
      <c r="G18" s="851" t="n">
        <f aca="false">+(20000)/12</f>
        <v>1666.66666666667</v>
      </c>
      <c r="H18" s="851" t="n">
        <f aca="false">+(20000)/12</f>
        <v>1666.66666666667</v>
      </c>
      <c r="I18" s="851" t="n">
        <f aca="false">+(20000)/12</f>
        <v>1666.66666666667</v>
      </c>
      <c r="J18" s="851" t="n">
        <f aca="false">+(20000)/12</f>
        <v>1666.66666666667</v>
      </c>
      <c r="K18" s="851" t="n">
        <f aca="false">+(20000)/12</f>
        <v>1666.66666666667</v>
      </c>
      <c r="L18" s="851" t="n">
        <f aca="false">+(20000)/12</f>
        <v>1666.66666666667</v>
      </c>
      <c r="M18" s="851" t="n">
        <f aca="false">+(20000)/12</f>
        <v>1666.66666666667</v>
      </c>
      <c r="N18" s="851" t="n">
        <f aca="false">+(20000)/12</f>
        <v>1666.66666666667</v>
      </c>
      <c r="O18" s="851" t="n">
        <f aca="false">SUM(C18:N18)</f>
        <v>20000</v>
      </c>
    </row>
    <row r="19" customFormat="false" ht="12" hidden="false" customHeight="true" outlineLevel="0" collapsed="false">
      <c r="A19" s="844"/>
      <c r="B19" s="243" t="s">
        <v>123</v>
      </c>
      <c r="C19" s="851" t="n">
        <f aca="false">'Adaytum by Month'!C23</f>
        <v>0</v>
      </c>
      <c r="D19" s="851" t="n">
        <f aca="false">'Adaytum by Month'!D23</f>
        <v>0</v>
      </c>
      <c r="E19" s="851" t="n">
        <f aca="false">'Adaytum by Month'!E23</f>
        <v>0</v>
      </c>
      <c r="F19" s="851" t="n">
        <f aca="false">'Adaytum by Month'!F23</f>
        <v>0</v>
      </c>
      <c r="G19" s="851" t="n">
        <f aca="false">'Adaytum by Month'!G23</f>
        <v>0</v>
      </c>
      <c r="H19" s="851" t="n">
        <f aca="false">'Adaytum by Month'!H23</f>
        <v>0</v>
      </c>
      <c r="I19" s="851" t="n">
        <f aca="false">'Adaytum by Month'!I23</f>
        <v>0</v>
      </c>
      <c r="J19" s="851" t="n">
        <f aca="false">'Adaytum by Month'!J23</f>
        <v>0</v>
      </c>
      <c r="K19" s="851" t="n">
        <f aca="false">'Adaytum by Month'!K23</f>
        <v>0</v>
      </c>
      <c r="L19" s="851" t="n">
        <f aca="false">'Adaytum by Month'!L23</f>
        <v>0</v>
      </c>
      <c r="M19" s="851" t="n">
        <f aca="false">'Adaytum by Month'!M23</f>
        <v>0</v>
      </c>
      <c r="N19" s="851" t="n">
        <f aca="false">'Adaytum by Month'!N23</f>
        <v>0</v>
      </c>
      <c r="O19" s="851" t="n">
        <f aca="false">SUM(C19:N19)</f>
        <v>0</v>
      </c>
    </row>
    <row r="20" customFormat="false" ht="12" hidden="false" customHeight="true" outlineLevel="0" collapsed="false">
      <c r="A20" s="844"/>
      <c r="B20" s="428"/>
      <c r="C20" s="845"/>
      <c r="D20" s="845"/>
      <c r="E20" s="845"/>
      <c r="F20" s="845"/>
      <c r="G20" s="845"/>
      <c r="H20" s="845"/>
      <c r="I20" s="845"/>
      <c r="J20" s="845"/>
      <c r="K20" s="845"/>
      <c r="L20" s="845"/>
      <c r="M20" s="845"/>
      <c r="N20" s="845"/>
      <c r="O20" s="845"/>
    </row>
    <row r="21" customFormat="false" ht="12" hidden="false" customHeight="true" outlineLevel="0" collapsed="false">
      <c r="A21" s="844"/>
      <c r="B21" s="602" t="s">
        <v>124</v>
      </c>
      <c r="C21" s="852" t="n">
        <f aca="false">SUM(C11:C19)</f>
        <v>222903.083333333</v>
      </c>
      <c r="D21" s="852" t="n">
        <f aca="false">SUM(D11:D19)</f>
        <v>222903.083333333</v>
      </c>
      <c r="E21" s="852" t="n">
        <f aca="false">SUM(E11:E19)</f>
        <v>222903.083333333</v>
      </c>
      <c r="F21" s="852" t="n">
        <f aca="false">SUM(F11:F19)</f>
        <v>222903.083333333</v>
      </c>
      <c r="G21" s="852" t="n">
        <f aca="false">SUM(G11:G19)</f>
        <v>222903.083333333</v>
      </c>
      <c r="H21" s="852" t="n">
        <f aca="false">SUM(H11:H19)</f>
        <v>222903.083333333</v>
      </c>
      <c r="I21" s="852" t="n">
        <f aca="false">SUM(I11:I19)</f>
        <v>222903.083333333</v>
      </c>
      <c r="J21" s="852" t="n">
        <f aca="false">SUM(J11:J19)</f>
        <v>222903.083333333</v>
      </c>
      <c r="K21" s="852" t="n">
        <f aca="false">SUM(K11:K19)</f>
        <v>222903.083333333</v>
      </c>
      <c r="L21" s="852" t="n">
        <f aca="false">SUM(L11:L19)</f>
        <v>222903.083333333</v>
      </c>
      <c r="M21" s="852" t="n">
        <f aca="false">SUM(M11:M19)</f>
        <v>222903.083333333</v>
      </c>
      <c r="N21" s="852" t="n">
        <f aca="false">SUM(N11:N19)</f>
        <v>222903.083333333</v>
      </c>
      <c r="O21" s="852" t="n">
        <f aca="false">SUM(O11:O19)</f>
        <v>2674837</v>
      </c>
    </row>
    <row r="22" customFormat="false" ht="12.75" hidden="false" customHeight="false" outlineLevel="0" collapsed="false">
      <c r="A22" s="848"/>
      <c r="C22" s="851"/>
      <c r="D22" s="851"/>
      <c r="E22" s="851"/>
      <c r="F22" s="851"/>
      <c r="G22" s="851"/>
      <c r="H22" s="851"/>
      <c r="I22" s="851"/>
      <c r="J22" s="851"/>
      <c r="K22" s="851"/>
      <c r="L22" s="851"/>
      <c r="M22" s="851"/>
      <c r="N22" s="851"/>
      <c r="O22" s="851"/>
    </row>
    <row r="23" customFormat="false" ht="12.75" hidden="false" customHeight="false" outlineLevel="0" collapsed="false">
      <c r="A23" s="848"/>
      <c r="C23" s="851"/>
      <c r="D23" s="851"/>
      <c r="E23" s="851"/>
      <c r="F23" s="851"/>
      <c r="G23" s="851"/>
      <c r="H23" s="851"/>
      <c r="I23" s="851"/>
      <c r="J23" s="851"/>
      <c r="K23" s="851"/>
      <c r="L23" s="851"/>
      <c r="M23" s="851"/>
      <c r="N23" s="851"/>
      <c r="O23" s="851"/>
    </row>
    <row r="24" customFormat="false" ht="12.75" hidden="false" customHeight="true" outlineLevel="0" collapsed="false">
      <c r="A24" s="844" t="s">
        <v>654</v>
      </c>
      <c r="B24" s="243" t="s">
        <v>643</v>
      </c>
      <c r="C24" s="851" t="n">
        <f aca="false">'Adaytum by Month'!C31</f>
        <v>273488.65</v>
      </c>
      <c r="D24" s="851" t="n">
        <f aca="false">'Adaytum by Month'!D31</f>
        <v>192916.37</v>
      </c>
      <c r="E24" s="851" t="n">
        <f aca="false">'Adaytum by Month'!E31</f>
        <v>245887.86</v>
      </c>
      <c r="F24" s="851" t="n">
        <f aca="false">'Adaytum by Month'!F31</f>
        <v>393754.8</v>
      </c>
      <c r="G24" s="851" t="n">
        <f aca="false">'Adaytum by Month'!G31</f>
        <v>200296.5</v>
      </c>
      <c r="H24" s="851" t="n">
        <f aca="false">'Adaytum by Month'!H31</f>
        <v>141506.58</v>
      </c>
      <c r="I24" s="851" t="n">
        <f aca="false">'Adaytum by Month'!I31</f>
        <v>186815</v>
      </c>
      <c r="J24" s="851" t="n">
        <f aca="false">'Adaytum by Month'!J31</f>
        <v>196041.46</v>
      </c>
      <c r="K24" s="851" t="n">
        <f aca="false">'Adaytum by Month'!K31</f>
        <v>296101.641666667</v>
      </c>
      <c r="L24" s="851" t="n">
        <f aca="false">'Adaytum by Month'!L31</f>
        <v>315828.441666667</v>
      </c>
      <c r="M24" s="851" t="n">
        <f aca="false">'Adaytum by Month'!M31</f>
        <v>315828.441666667</v>
      </c>
      <c r="N24" s="851" t="n">
        <f aca="false">'Adaytum by Month'!N31</f>
        <v>315828.441666667</v>
      </c>
      <c r="O24" s="851" t="n">
        <f aca="false">SUM(C24:N24)</f>
        <v>3074294.18666667</v>
      </c>
    </row>
    <row r="25" customFormat="false" ht="12.75" hidden="false" customHeight="false" outlineLevel="0" collapsed="false">
      <c r="A25" s="844"/>
      <c r="B25" s="243" t="s">
        <v>644</v>
      </c>
      <c r="C25" s="851" t="n">
        <f aca="false">'Adaytum by Month'!C32</f>
        <v>9454.2</v>
      </c>
      <c r="D25" s="851" t="n">
        <f aca="false">'Adaytum by Month'!D32</f>
        <v>27605.9</v>
      </c>
      <c r="E25" s="851" t="n">
        <f aca="false">'Adaytum by Month'!E32</f>
        <v>45642.43</v>
      </c>
      <c r="F25" s="851" t="n">
        <f aca="false">'Adaytum by Month'!F32</f>
        <v>43687.84</v>
      </c>
      <c r="G25" s="851" t="n">
        <f aca="false">'Adaytum by Month'!G32</f>
        <v>26480.92</v>
      </c>
      <c r="H25" s="851" t="n">
        <f aca="false">'Adaytum by Month'!H32</f>
        <v>36771.96</v>
      </c>
      <c r="I25" s="851" t="n">
        <f aca="false">'Adaytum by Month'!I32</f>
        <v>50547.97</v>
      </c>
      <c r="J25" s="851" t="n">
        <f aca="false">'Adaytum by Month'!J32</f>
        <v>17189.09</v>
      </c>
      <c r="K25" s="851" t="n">
        <f aca="false">'Adaytum by Month'!K32</f>
        <v>198765</v>
      </c>
      <c r="L25" s="851" t="n">
        <f aca="false">'Adaytum by Month'!L32</f>
        <v>198765</v>
      </c>
      <c r="M25" s="851" t="n">
        <f aca="false">'Adaytum by Month'!M32</f>
        <v>198765</v>
      </c>
      <c r="N25" s="851" t="n">
        <f aca="false">'Adaytum by Month'!N32</f>
        <v>198765</v>
      </c>
      <c r="O25" s="851" t="n">
        <f aca="false">SUM(C25:N25)</f>
        <v>1052440.31</v>
      </c>
    </row>
    <row r="26" customFormat="false" ht="12.75" hidden="false" customHeight="false" outlineLevel="0" collapsed="false">
      <c r="A26" s="844"/>
      <c r="B26" s="243" t="s">
        <v>645</v>
      </c>
      <c r="C26" s="851" t="n">
        <f aca="false">'Adaytum by Month'!C33</f>
        <v>8038.87</v>
      </c>
      <c r="D26" s="851" t="n">
        <f aca="false">'Adaytum by Month'!D33</f>
        <v>1827.13</v>
      </c>
      <c r="E26" s="851" t="n">
        <f aca="false">'Adaytum by Month'!E33</f>
        <v>7785.33</v>
      </c>
      <c r="F26" s="851" t="n">
        <f aca="false">'Adaytum by Month'!F33</f>
        <v>1301.98</v>
      </c>
      <c r="G26" s="851" t="n">
        <f aca="false">'Adaytum by Month'!G33</f>
        <v>832.91</v>
      </c>
      <c r="H26" s="851" t="n">
        <f aca="false">'Adaytum by Month'!H33</f>
        <v>930.78</v>
      </c>
      <c r="I26" s="851" t="n">
        <f aca="false">'Adaytum by Month'!I33</f>
        <v>4894.48</v>
      </c>
      <c r="J26" s="851" t="n">
        <f aca="false">'Adaytum by Month'!J33</f>
        <v>9519.27</v>
      </c>
      <c r="K26" s="851" t="n">
        <f aca="false">'Adaytum by Month'!K33</f>
        <v>4996</v>
      </c>
      <c r="L26" s="851" t="n">
        <f aca="false">'Adaytum by Month'!L33</f>
        <v>4996</v>
      </c>
      <c r="M26" s="851" t="n">
        <f aca="false">'Adaytum by Month'!M33</f>
        <v>4996</v>
      </c>
      <c r="N26" s="851" t="n">
        <f aca="false">'Adaytum by Month'!N33</f>
        <v>4996</v>
      </c>
      <c r="O26" s="851" t="n">
        <f aca="false">SUM(C26:N26)</f>
        <v>55114.75</v>
      </c>
    </row>
    <row r="27" customFormat="false" ht="12.75" hidden="false" customHeight="false" outlineLevel="0" collapsed="false">
      <c r="A27" s="844"/>
      <c r="B27" s="243" t="s">
        <v>646</v>
      </c>
      <c r="C27" s="851" t="n">
        <f aca="false">'Adaytum by Month'!C34</f>
        <v>78986.15</v>
      </c>
      <c r="D27" s="851" t="n">
        <f aca="false">'Adaytum by Month'!D34</f>
        <v>133337.02</v>
      </c>
      <c r="E27" s="851" t="n">
        <f aca="false">'Adaytum by Month'!E34</f>
        <v>78023.71</v>
      </c>
      <c r="F27" s="851" t="n">
        <f aca="false">'Adaytum by Month'!F34</f>
        <v>152519.09</v>
      </c>
      <c r="G27" s="851" t="n">
        <f aca="false">'Adaytum by Month'!G34</f>
        <v>34053.13</v>
      </c>
      <c r="H27" s="851" t="n">
        <f aca="false">'Adaytum by Month'!H34</f>
        <v>40057.25</v>
      </c>
      <c r="I27" s="851" t="n">
        <f aca="false">'Adaytum by Month'!I34</f>
        <v>197684.55</v>
      </c>
      <c r="J27" s="851" t="n">
        <f aca="false">'Adaytum by Month'!J34</f>
        <v>123224.59</v>
      </c>
      <c r="K27" s="851" t="n">
        <f aca="false">'Adaytum by Month'!K34</f>
        <v>125582</v>
      </c>
      <c r="L27" s="851" t="n">
        <f aca="false">'Adaytum by Month'!L34</f>
        <v>125582</v>
      </c>
      <c r="M27" s="851" t="n">
        <f aca="false">'Adaytum by Month'!M34</f>
        <v>125582</v>
      </c>
      <c r="N27" s="851" t="n">
        <f aca="false">'Adaytum by Month'!N34</f>
        <v>125582</v>
      </c>
      <c r="O27" s="851" t="n">
        <f aca="false">SUM(C27:N27)</f>
        <v>1340213.49</v>
      </c>
    </row>
    <row r="28" customFormat="false" ht="12.75" hidden="false" customHeight="false" outlineLevel="0" collapsed="false">
      <c r="A28" s="844"/>
      <c r="B28" s="243" t="s">
        <v>647</v>
      </c>
      <c r="C28" s="851" t="n">
        <f aca="false">'Adaytum by Month'!C35</f>
        <v>22098.37</v>
      </c>
      <c r="D28" s="851" t="n">
        <f aca="false">'Adaytum by Month'!D35</f>
        <v>11431.29</v>
      </c>
      <c r="E28" s="851" t="n">
        <f aca="false">'Adaytum by Month'!E35</f>
        <v>181549.67</v>
      </c>
      <c r="F28" s="851" t="n">
        <f aca="false">'Adaytum by Month'!F35</f>
        <v>7912.5</v>
      </c>
      <c r="G28" s="851" t="n">
        <f aca="false">'Adaytum by Month'!G35</f>
        <v>3700.14</v>
      </c>
      <c r="H28" s="851" t="n">
        <f aca="false">'Adaytum by Month'!H35</f>
        <v>41142.71</v>
      </c>
      <c r="I28" s="851" t="n">
        <f aca="false">'Adaytum by Month'!I35</f>
        <v>15036.74</v>
      </c>
      <c r="J28" s="851" t="n">
        <f aca="false">'Adaytum by Month'!J35</f>
        <v>328993.15</v>
      </c>
      <c r="K28" s="851" t="n">
        <f aca="false">'Adaytum by Month'!K35</f>
        <v>615583</v>
      </c>
      <c r="L28" s="851" t="n">
        <f aca="false">'Adaytum by Month'!L35</f>
        <v>615583</v>
      </c>
      <c r="M28" s="851" t="n">
        <f aca="false">'Adaytum by Month'!M35</f>
        <v>615583</v>
      </c>
      <c r="N28" s="851" t="n">
        <f aca="false">'Adaytum by Month'!N35</f>
        <v>615583</v>
      </c>
      <c r="O28" s="851" t="n">
        <f aca="false">SUM(C28:N28)</f>
        <v>3074196.57</v>
      </c>
    </row>
    <row r="29" customFormat="false" ht="12.75" hidden="false" customHeight="false" outlineLevel="0" collapsed="false">
      <c r="A29" s="844"/>
      <c r="B29" s="243" t="s">
        <v>648</v>
      </c>
      <c r="C29" s="851" t="n">
        <f aca="false">'Adaytum by Month'!C36</f>
        <v>17385.79</v>
      </c>
      <c r="D29" s="851" t="n">
        <f aca="false">'Adaytum by Month'!D36</f>
        <v>-20806.34</v>
      </c>
      <c r="E29" s="851" t="n">
        <f aca="false">'Adaytum by Month'!E36</f>
        <v>28152.91</v>
      </c>
      <c r="F29" s="851" t="n">
        <f aca="false">'Adaytum by Month'!F36</f>
        <v>23128.98</v>
      </c>
      <c r="G29" s="851" t="n">
        <f aca="false">'Adaytum by Month'!G36</f>
        <v>11680.23</v>
      </c>
      <c r="H29" s="851" t="n">
        <f aca="false">'Adaytum by Month'!H36</f>
        <v>27933.11</v>
      </c>
      <c r="I29" s="851" t="n">
        <f aca="false">'Adaytum by Month'!I36</f>
        <v>20941.08</v>
      </c>
      <c r="J29" s="851" t="n">
        <f aca="false">'Adaytum by Month'!J36</f>
        <v>0</v>
      </c>
      <c r="K29" s="851" t="n">
        <f aca="false">'Adaytum by Month'!K36</f>
        <v>5000</v>
      </c>
      <c r="L29" s="851" t="n">
        <f aca="false">'Adaytum by Month'!L36</f>
        <v>5000</v>
      </c>
      <c r="M29" s="851" t="n">
        <f aca="false">'Adaytum by Month'!M36</f>
        <v>5000</v>
      </c>
      <c r="N29" s="851" t="n">
        <f aca="false">'Adaytum by Month'!N36</f>
        <v>5000</v>
      </c>
      <c r="O29" s="851" t="n">
        <f aca="false">SUM(C29:N29)</f>
        <v>128415.76</v>
      </c>
    </row>
    <row r="30" customFormat="false" ht="12.75" hidden="false" customHeight="false" outlineLevel="0" collapsed="false">
      <c r="A30" s="844"/>
      <c r="B30" s="243" t="s">
        <v>649</v>
      </c>
      <c r="C30" s="851" t="n">
        <f aca="false">'Adaytum by Month'!C37</f>
        <v>5361.69</v>
      </c>
      <c r="D30" s="851" t="n">
        <f aca="false">'Adaytum by Month'!D37</f>
        <v>12875.81</v>
      </c>
      <c r="E30" s="851" t="n">
        <f aca="false">'Adaytum by Month'!E37</f>
        <v>6736.32</v>
      </c>
      <c r="F30" s="851" t="n">
        <f aca="false">'Adaytum by Month'!F37</f>
        <v>84356.66</v>
      </c>
      <c r="G30" s="851" t="n">
        <f aca="false">'Adaytum by Month'!G37</f>
        <v>7075.33</v>
      </c>
      <c r="H30" s="851" t="n">
        <f aca="false">'Adaytum by Month'!H37</f>
        <v>-1111.92</v>
      </c>
      <c r="I30" s="851" t="n">
        <f aca="false">'Adaytum by Month'!I37</f>
        <v>26177</v>
      </c>
      <c r="J30" s="851" t="n">
        <f aca="false">'Adaytum by Month'!J37</f>
        <v>14867.98</v>
      </c>
      <c r="K30" s="851" t="n">
        <f aca="false">'Adaytum by Month'!K37</f>
        <v>16060</v>
      </c>
      <c r="L30" s="851" t="n">
        <f aca="false">'Adaytum by Month'!L37</f>
        <v>16060</v>
      </c>
      <c r="M30" s="851" t="n">
        <f aca="false">'Adaytum by Month'!M37</f>
        <v>16060</v>
      </c>
      <c r="N30" s="851" t="n">
        <f aca="false">'Adaytum by Month'!N37</f>
        <v>16060</v>
      </c>
      <c r="O30" s="851" t="n">
        <f aca="false">SUM(C30:N30)</f>
        <v>220578.87</v>
      </c>
    </row>
    <row r="31" customFormat="false" ht="12.75" hidden="false" customHeight="false" outlineLevel="0" collapsed="false">
      <c r="A31" s="844"/>
      <c r="B31" s="243" t="s">
        <v>650</v>
      </c>
      <c r="C31" s="851" t="n">
        <f aca="false">'Adaytum by Month'!C38</f>
        <v>2649.07</v>
      </c>
      <c r="D31" s="851" t="n">
        <f aca="false">'Adaytum by Month'!D38</f>
        <v>2145.18</v>
      </c>
      <c r="E31" s="851" t="n">
        <f aca="false">'Adaytum by Month'!E38</f>
        <v>2792.03</v>
      </c>
      <c r="F31" s="851" t="n">
        <f aca="false">'Adaytum by Month'!F38</f>
        <v>281.1</v>
      </c>
      <c r="G31" s="851" t="n">
        <f aca="false">'Adaytum by Month'!G38</f>
        <v>5017.08</v>
      </c>
      <c r="H31" s="851" t="n">
        <f aca="false">'Adaytum by Month'!H38</f>
        <v>2704.37</v>
      </c>
      <c r="I31" s="851" t="n">
        <f aca="false">'Adaytum by Month'!I38</f>
        <v>5398.28</v>
      </c>
      <c r="J31" s="851" t="n">
        <f aca="false">'Adaytum by Month'!J38</f>
        <v>5834.36</v>
      </c>
      <c r="K31" s="851" t="n">
        <f aca="false">'Adaytum by Month'!K38</f>
        <v>10093</v>
      </c>
      <c r="L31" s="851" t="n">
        <f aca="false">'Adaytum by Month'!L38</f>
        <v>10093</v>
      </c>
      <c r="M31" s="851" t="n">
        <f aca="false">'Adaytum by Month'!M38</f>
        <v>10093</v>
      </c>
      <c r="N31" s="851" t="n">
        <f aca="false">'Adaytum by Month'!N38</f>
        <v>10093</v>
      </c>
      <c r="O31" s="851" t="n">
        <f aca="false">SUM(C31:N31)</f>
        <v>67193.47</v>
      </c>
    </row>
    <row r="32" customFormat="false" ht="12.75" hidden="false" customHeight="false" outlineLevel="0" collapsed="false">
      <c r="A32" s="844"/>
      <c r="B32" s="243" t="s">
        <v>123</v>
      </c>
      <c r="C32" s="851" t="n">
        <f aca="false">'Adaytum by Month'!C39</f>
        <v>0</v>
      </c>
      <c r="D32" s="851" t="n">
        <f aca="false">'Adaytum by Month'!D39</f>
        <v>0</v>
      </c>
      <c r="E32" s="851" t="n">
        <f aca="false">'Adaytum by Month'!E39</f>
        <v>0</v>
      </c>
      <c r="F32" s="851" t="n">
        <f aca="false">'Adaytum by Month'!F39</f>
        <v>0</v>
      </c>
      <c r="G32" s="851" t="n">
        <f aca="false">'Adaytum by Month'!G39</f>
        <v>0</v>
      </c>
      <c r="H32" s="851" t="n">
        <f aca="false">'Adaytum by Month'!H39</f>
        <v>0</v>
      </c>
      <c r="I32" s="851" t="n">
        <f aca="false">'Adaytum by Month'!I39</f>
        <v>0</v>
      </c>
      <c r="J32" s="851" t="n">
        <f aca="false">'Adaytum by Month'!J39</f>
        <v>0</v>
      </c>
      <c r="K32" s="851" t="n">
        <f aca="false">'Adaytum by Month'!K39</f>
        <v>0</v>
      </c>
      <c r="L32" s="851" t="n">
        <f aca="false">'Adaytum by Month'!L39</f>
        <v>0</v>
      </c>
      <c r="M32" s="851" t="n">
        <f aca="false">'Adaytum by Month'!M39</f>
        <v>0</v>
      </c>
      <c r="N32" s="851" t="n">
        <f aca="false">'Adaytum by Month'!N39</f>
        <v>0</v>
      </c>
      <c r="O32" s="851" t="n">
        <f aca="false">SUM(C32:N32)</f>
        <v>0</v>
      </c>
    </row>
    <row r="33" customFormat="false" ht="13.5" hidden="false" customHeight="false" outlineLevel="0" collapsed="false">
      <c r="A33" s="844"/>
      <c r="B33" s="428"/>
      <c r="C33" s="845"/>
      <c r="D33" s="845"/>
      <c r="E33" s="845"/>
      <c r="F33" s="845"/>
      <c r="G33" s="845"/>
      <c r="H33" s="845"/>
      <c r="I33" s="845"/>
      <c r="J33" s="845"/>
      <c r="K33" s="845"/>
      <c r="L33" s="845"/>
      <c r="M33" s="845"/>
      <c r="N33" s="845"/>
      <c r="O33" s="845"/>
    </row>
    <row r="34" customFormat="false" ht="12.75" hidden="false" customHeight="false" outlineLevel="0" collapsed="false">
      <c r="A34" s="844"/>
      <c r="B34" s="602" t="s">
        <v>124</v>
      </c>
      <c r="C34" s="852" t="n">
        <f aca="false">SUM(C24:C32)</f>
        <v>417462.79</v>
      </c>
      <c r="D34" s="852" t="n">
        <f aca="false">SUM(D24:D32)</f>
        <v>361332.36</v>
      </c>
      <c r="E34" s="852" t="n">
        <f aca="false">SUM(E24:E32)</f>
        <v>596570.26</v>
      </c>
      <c r="F34" s="852" t="n">
        <f aca="false">SUM(F24:F32)</f>
        <v>706942.95</v>
      </c>
      <c r="G34" s="852" t="n">
        <f aca="false">SUM(G24:G32)</f>
        <v>289136.24</v>
      </c>
      <c r="H34" s="852" t="n">
        <f aca="false">SUM(H24:H32)</f>
        <v>289934.84</v>
      </c>
      <c r="I34" s="852" t="n">
        <f aca="false">SUM(I24:I32)</f>
        <v>507495.1</v>
      </c>
      <c r="J34" s="852" t="n">
        <f aca="false">SUM(J24:J32)</f>
        <v>695669.9</v>
      </c>
      <c r="K34" s="852" t="n">
        <f aca="false">SUM(K24:K32)</f>
        <v>1272180.64166667</v>
      </c>
      <c r="L34" s="852" t="n">
        <f aca="false">SUM(L24:L32)</f>
        <v>1291907.44166667</v>
      </c>
      <c r="M34" s="852" t="n">
        <f aca="false">SUM(M24:M32)</f>
        <v>1291907.44166667</v>
      </c>
      <c r="N34" s="852" t="n">
        <f aca="false">SUM(N24:N32)</f>
        <v>1291907.44166667</v>
      </c>
      <c r="O34" s="852" t="n">
        <f aca="false">SUM(O24:O32)</f>
        <v>9012447.40666667</v>
      </c>
    </row>
    <row r="35" customFormat="false" ht="12.75" hidden="false" customHeight="false" outlineLevel="0" collapsed="false">
      <c r="A35" s="848"/>
      <c r="C35" s="851"/>
      <c r="D35" s="851"/>
      <c r="E35" s="851"/>
      <c r="F35" s="851"/>
      <c r="G35" s="851"/>
      <c r="H35" s="851"/>
      <c r="I35" s="851"/>
      <c r="J35" s="851"/>
      <c r="K35" s="851"/>
      <c r="L35" s="851"/>
      <c r="M35" s="851"/>
      <c r="N35" s="851"/>
      <c r="O35" s="851"/>
    </row>
    <row r="36" customFormat="false" ht="12.75" hidden="false" customHeight="false" outlineLevel="0" collapsed="false">
      <c r="A36" s="848"/>
      <c r="C36" s="851"/>
      <c r="D36" s="851"/>
      <c r="E36" s="851"/>
      <c r="F36" s="851"/>
      <c r="G36" s="851"/>
      <c r="H36" s="851"/>
      <c r="I36" s="851"/>
      <c r="J36" s="851"/>
      <c r="K36" s="851"/>
      <c r="L36" s="851"/>
      <c r="M36" s="851"/>
      <c r="N36" s="851"/>
      <c r="O36" s="851"/>
    </row>
    <row r="37" customFormat="false" ht="12.75" hidden="false" customHeight="true" outlineLevel="0" collapsed="false">
      <c r="A37" s="844" t="s">
        <v>497</v>
      </c>
      <c r="B37" s="243" t="s">
        <v>643</v>
      </c>
      <c r="C37" s="851" t="n">
        <f aca="false">-C24+C11</f>
        <v>-158140.733333333</v>
      </c>
      <c r="D37" s="851" t="n">
        <f aca="false">-D24+D11</f>
        <v>-77568.4533333333</v>
      </c>
      <c r="E37" s="851" t="n">
        <f aca="false">-E24+E11</f>
        <v>-130539.943333333</v>
      </c>
      <c r="F37" s="851" t="n">
        <f aca="false">-F24+F11</f>
        <v>-278406.883333333</v>
      </c>
      <c r="G37" s="851" t="n">
        <f aca="false">-G24+G11</f>
        <v>-84948.5833333333</v>
      </c>
      <c r="H37" s="851" t="n">
        <f aca="false">-H24+H11</f>
        <v>-26158.6633333333</v>
      </c>
      <c r="I37" s="851" t="n">
        <f aca="false">-I24+I11</f>
        <v>-71467.0833333333</v>
      </c>
      <c r="J37" s="851" t="n">
        <f aca="false">-J24+J11</f>
        <v>-80693.5433333333</v>
      </c>
      <c r="K37" s="851" t="n">
        <f aca="false">-K24+K11</f>
        <v>-180753.725</v>
      </c>
      <c r="L37" s="851" t="n">
        <f aca="false">-L24+L11</f>
        <v>-200480.525</v>
      </c>
      <c r="M37" s="851" t="n">
        <f aca="false">-M24+M11</f>
        <v>-200480.525</v>
      </c>
      <c r="N37" s="851" t="n">
        <f aca="false">-N24+N11</f>
        <v>-200480.525</v>
      </c>
      <c r="O37" s="851" t="n">
        <f aca="false">-O24+O11</f>
        <v>-1690119.18666667</v>
      </c>
    </row>
    <row r="38" customFormat="false" ht="12.75" hidden="false" customHeight="false" outlineLevel="0" collapsed="false">
      <c r="A38" s="844"/>
      <c r="B38" s="243" t="s">
        <v>644</v>
      </c>
      <c r="C38" s="851" t="n">
        <f aca="false">-C25+C12</f>
        <v>13193.7166666667</v>
      </c>
      <c r="D38" s="851" t="n">
        <f aca="false">-D25+D12</f>
        <v>-4957.98333333333</v>
      </c>
      <c r="E38" s="851" t="n">
        <f aca="false">-E25+E12</f>
        <v>-22994.5133333333</v>
      </c>
      <c r="F38" s="851" t="n">
        <f aca="false">-F25+F12</f>
        <v>-21039.9233333333</v>
      </c>
      <c r="G38" s="851" t="n">
        <f aca="false">-G25+G12</f>
        <v>-3833.00333333333</v>
      </c>
      <c r="H38" s="851" t="n">
        <f aca="false">-H25+H12</f>
        <v>-14124.0433333333</v>
      </c>
      <c r="I38" s="851" t="n">
        <f aca="false">-I25+I12</f>
        <v>-27900.0533333333</v>
      </c>
      <c r="J38" s="851" t="n">
        <f aca="false">-J25+J12</f>
        <v>5458.82666666667</v>
      </c>
      <c r="K38" s="851" t="n">
        <f aca="false">-K25+K12</f>
        <v>-176117.083333333</v>
      </c>
      <c r="L38" s="851" t="n">
        <f aca="false">-L25+L12</f>
        <v>-176117.083333333</v>
      </c>
      <c r="M38" s="851" t="n">
        <f aca="false">-M25+M12</f>
        <v>-176117.083333333</v>
      </c>
      <c r="N38" s="851" t="n">
        <f aca="false">-N25+N12</f>
        <v>-176117.083333333</v>
      </c>
      <c r="O38" s="851" t="n">
        <f aca="false">-O25+O12</f>
        <v>-780665.31</v>
      </c>
    </row>
    <row r="39" customFormat="false" ht="12.75" hidden="false" customHeight="false" outlineLevel="0" collapsed="false">
      <c r="A39" s="844"/>
      <c r="B39" s="243" t="s">
        <v>645</v>
      </c>
      <c r="C39" s="851" t="n">
        <f aca="false">-C26+C13</f>
        <v>-7665.45333333333</v>
      </c>
      <c r="D39" s="851" t="n">
        <f aca="false">-D26+D13</f>
        <v>-1453.71333333333</v>
      </c>
      <c r="E39" s="851" t="n">
        <f aca="false">-E26+E13</f>
        <v>-7411.91333333333</v>
      </c>
      <c r="F39" s="851" t="n">
        <f aca="false">-F26+F13</f>
        <v>-928.563333333333</v>
      </c>
      <c r="G39" s="851" t="n">
        <f aca="false">-G26+G13</f>
        <v>-459.493333333333</v>
      </c>
      <c r="H39" s="851" t="n">
        <f aca="false">-H26+H13</f>
        <v>-557.363333333333</v>
      </c>
      <c r="I39" s="851" t="n">
        <f aca="false">-I26+I13</f>
        <v>-4521.06333333333</v>
      </c>
      <c r="J39" s="851" t="n">
        <f aca="false">-J26+J13</f>
        <v>-9145.85333333333</v>
      </c>
      <c r="K39" s="851" t="n">
        <f aca="false">-K26+K13</f>
        <v>-4622.58333333333</v>
      </c>
      <c r="L39" s="851" t="n">
        <f aca="false">-L26+L13</f>
        <v>-4622.58333333333</v>
      </c>
      <c r="M39" s="851" t="n">
        <f aca="false">-M26+M13</f>
        <v>-4622.58333333333</v>
      </c>
      <c r="N39" s="851" t="n">
        <f aca="false">-N26+N13</f>
        <v>-4622.58333333333</v>
      </c>
      <c r="O39" s="851" t="n">
        <f aca="false">-O26+O13</f>
        <v>-50633.75</v>
      </c>
    </row>
    <row r="40" customFormat="false" ht="12.75" hidden="false" customHeight="false" outlineLevel="0" collapsed="false">
      <c r="A40" s="844"/>
      <c r="B40" s="243" t="s">
        <v>646</v>
      </c>
      <c r="C40" s="851" t="n">
        <f aca="false">-C27+C14</f>
        <v>-35069.4833333333</v>
      </c>
      <c r="D40" s="851" t="n">
        <f aca="false">-D27+D14</f>
        <v>-89420.3533333333</v>
      </c>
      <c r="E40" s="851" t="n">
        <f aca="false">-E27+E14</f>
        <v>-34107.0433333333</v>
      </c>
      <c r="F40" s="851" t="n">
        <f aca="false">-F27+F14</f>
        <v>-108602.423333333</v>
      </c>
      <c r="G40" s="851" t="n">
        <f aca="false">-G27+G14</f>
        <v>9863.53666666667</v>
      </c>
      <c r="H40" s="851" t="n">
        <f aca="false">-H27+H14</f>
        <v>3859.41666666666</v>
      </c>
      <c r="I40" s="851" t="n">
        <f aca="false">-I27+I14</f>
        <v>-153767.883333333</v>
      </c>
      <c r="J40" s="851" t="n">
        <f aca="false">-J27+J14</f>
        <v>-79307.9233333333</v>
      </c>
      <c r="K40" s="851" t="n">
        <f aca="false">-K27+K14</f>
        <v>-81665.3333333333</v>
      </c>
      <c r="L40" s="851" t="n">
        <f aca="false">-L27+L14</f>
        <v>-81665.3333333333</v>
      </c>
      <c r="M40" s="851" t="n">
        <f aca="false">-M27+M14</f>
        <v>-81665.3333333333</v>
      </c>
      <c r="N40" s="851" t="n">
        <f aca="false">-N27+N14</f>
        <v>-81665.3333333333</v>
      </c>
      <c r="O40" s="851" t="n">
        <f aca="false">-O27+O14</f>
        <v>-813213.49</v>
      </c>
    </row>
    <row r="41" customFormat="false" ht="12.75" hidden="false" customHeight="false" outlineLevel="0" collapsed="false">
      <c r="A41" s="844"/>
      <c r="B41" s="243" t="s">
        <v>647</v>
      </c>
      <c r="C41" s="851" t="n">
        <f aca="false">-C28+C15</f>
        <v>-1681.70333333333</v>
      </c>
      <c r="D41" s="851" t="n">
        <f aca="false">-D28+D15</f>
        <v>8985.37666666667</v>
      </c>
      <c r="E41" s="851" t="n">
        <f aca="false">-E28+E15</f>
        <v>-161133.003333333</v>
      </c>
      <c r="F41" s="851" t="n">
        <f aca="false">-F28+F15</f>
        <v>12504.1666666667</v>
      </c>
      <c r="G41" s="851" t="n">
        <f aca="false">-G28+G15</f>
        <v>16716.5266666667</v>
      </c>
      <c r="H41" s="851" t="n">
        <f aca="false">-H28+H15</f>
        <v>-20726.0433333333</v>
      </c>
      <c r="I41" s="851" t="n">
        <f aca="false">-I28+I15</f>
        <v>5379.92666666667</v>
      </c>
      <c r="J41" s="851" t="n">
        <f aca="false">-J28+J15</f>
        <v>-308576.483333333</v>
      </c>
      <c r="K41" s="851" t="n">
        <f aca="false">-K28+K15</f>
        <v>-595166.333333333</v>
      </c>
      <c r="L41" s="851" t="n">
        <f aca="false">-L28+L15</f>
        <v>-595166.333333333</v>
      </c>
      <c r="M41" s="851" t="n">
        <f aca="false">-M28+M15</f>
        <v>-595166.333333333</v>
      </c>
      <c r="N41" s="851" t="n">
        <f aca="false">-N28+N15</f>
        <v>-595166.333333333</v>
      </c>
      <c r="O41" s="851" t="n">
        <f aca="false">-O28+O15</f>
        <v>-2829196.57</v>
      </c>
    </row>
    <row r="42" customFormat="false" ht="12.75" hidden="false" customHeight="false" outlineLevel="0" collapsed="false">
      <c r="A42" s="844"/>
      <c r="B42" s="243" t="s">
        <v>648</v>
      </c>
      <c r="C42" s="851" t="n">
        <f aca="false">-C29+C16</f>
        <v>-9052.45666666667</v>
      </c>
      <c r="D42" s="851" t="n">
        <f aca="false">-D29+D16</f>
        <v>29139.6733333333</v>
      </c>
      <c r="E42" s="851" t="n">
        <f aca="false">-E29+E16</f>
        <v>-19819.5766666667</v>
      </c>
      <c r="F42" s="851" t="n">
        <f aca="false">-F29+F16</f>
        <v>-14795.6466666667</v>
      </c>
      <c r="G42" s="851" t="n">
        <f aca="false">-G29+G16</f>
        <v>-3346.89666666667</v>
      </c>
      <c r="H42" s="851" t="n">
        <f aca="false">-H29+H16</f>
        <v>-19599.7766666667</v>
      </c>
      <c r="I42" s="851" t="n">
        <f aca="false">-I29+I16</f>
        <v>-12607.7466666667</v>
      </c>
      <c r="J42" s="851" t="n">
        <f aca="false">-J29+J16</f>
        <v>8333.33333333333</v>
      </c>
      <c r="K42" s="851" t="n">
        <f aca="false">-K29+K16</f>
        <v>3333.33333333333</v>
      </c>
      <c r="L42" s="851" t="n">
        <f aca="false">-L29+L16</f>
        <v>3333.33333333333</v>
      </c>
      <c r="M42" s="851" t="n">
        <f aca="false">-M29+M16</f>
        <v>3333.33333333333</v>
      </c>
      <c r="N42" s="851" t="n">
        <f aca="false">-N29+N16</f>
        <v>3333.33333333333</v>
      </c>
      <c r="O42" s="851" t="n">
        <f aca="false">-O29+O16</f>
        <v>-28415.76</v>
      </c>
    </row>
    <row r="43" customFormat="false" ht="12.75" hidden="false" customHeight="false" outlineLevel="0" collapsed="false">
      <c r="A43" s="844"/>
      <c r="B43" s="243" t="s">
        <v>649</v>
      </c>
      <c r="C43" s="851" t="n">
        <f aca="false">-C30+C17</f>
        <v>4838.81</v>
      </c>
      <c r="D43" s="851" t="n">
        <f aca="false">-D30+D17</f>
        <v>-2675.31</v>
      </c>
      <c r="E43" s="851" t="n">
        <f aca="false">-E30+E17</f>
        <v>3464.18</v>
      </c>
      <c r="F43" s="851" t="n">
        <f aca="false">-F30+F17</f>
        <v>-74156.16</v>
      </c>
      <c r="G43" s="851" t="n">
        <f aca="false">-G30+G17</f>
        <v>3125.17</v>
      </c>
      <c r="H43" s="851" t="n">
        <f aca="false">-H30+H17</f>
        <v>11312.42</v>
      </c>
      <c r="I43" s="851" t="n">
        <f aca="false">-I30+I17</f>
        <v>-15976.5</v>
      </c>
      <c r="J43" s="851" t="n">
        <f aca="false">-J30+J17</f>
        <v>-4667.48</v>
      </c>
      <c r="K43" s="851" t="n">
        <f aca="false">-K30+K17</f>
        <v>-5859.5</v>
      </c>
      <c r="L43" s="851" t="n">
        <f aca="false">-L30+L17</f>
        <v>-5859.5</v>
      </c>
      <c r="M43" s="851" t="n">
        <f aca="false">-M30+M17</f>
        <v>-5859.5</v>
      </c>
      <c r="N43" s="851" t="n">
        <f aca="false">-N30+N17</f>
        <v>-5859.5</v>
      </c>
      <c r="O43" s="851" t="n">
        <f aca="false">-O30+O17</f>
        <v>-98172.87</v>
      </c>
    </row>
    <row r="44" customFormat="false" ht="12.75" hidden="false" customHeight="false" outlineLevel="0" collapsed="false">
      <c r="A44" s="844"/>
      <c r="B44" s="243" t="s">
        <v>650</v>
      </c>
      <c r="C44" s="851" t="n">
        <f aca="false">-C31+C18</f>
        <v>-982.403333333333</v>
      </c>
      <c r="D44" s="851" t="n">
        <f aca="false">-D31+D18</f>
        <v>-478.513333333333</v>
      </c>
      <c r="E44" s="851" t="n">
        <f aca="false">-E31+E18</f>
        <v>-1125.36333333333</v>
      </c>
      <c r="F44" s="851" t="n">
        <f aca="false">-F31+F18</f>
        <v>1385.56666666667</v>
      </c>
      <c r="G44" s="851" t="n">
        <f aca="false">-G31+G18</f>
        <v>-3350.41333333333</v>
      </c>
      <c r="H44" s="851" t="n">
        <f aca="false">-H31+H18</f>
        <v>-1037.70333333333</v>
      </c>
      <c r="I44" s="851" t="n">
        <f aca="false">-I31+I18</f>
        <v>-3731.61333333333</v>
      </c>
      <c r="J44" s="851" t="n">
        <f aca="false">-J31+J18</f>
        <v>-4167.69333333333</v>
      </c>
      <c r="K44" s="851" t="n">
        <f aca="false">-K31+K18</f>
        <v>-8426.33333333333</v>
      </c>
      <c r="L44" s="851" t="n">
        <f aca="false">-L31+L18</f>
        <v>-8426.33333333333</v>
      </c>
      <c r="M44" s="851" t="n">
        <f aca="false">-M31+M18</f>
        <v>-8426.33333333333</v>
      </c>
      <c r="N44" s="851" t="n">
        <f aca="false">-N31+N18</f>
        <v>-8426.33333333333</v>
      </c>
      <c r="O44" s="851" t="n">
        <f aca="false">-O31+O18</f>
        <v>-47193.47</v>
      </c>
    </row>
    <row r="45" customFormat="false" ht="12.75" hidden="false" customHeight="false" outlineLevel="0" collapsed="false">
      <c r="A45" s="844"/>
      <c r="B45" s="243" t="s">
        <v>123</v>
      </c>
      <c r="C45" s="851" t="n">
        <f aca="false">-C32+C19</f>
        <v>0</v>
      </c>
      <c r="D45" s="851" t="n">
        <f aca="false">-D32+D19</f>
        <v>0</v>
      </c>
      <c r="E45" s="851" t="n">
        <f aca="false">-E32+E19</f>
        <v>0</v>
      </c>
      <c r="F45" s="851" t="n">
        <f aca="false">-F32+F19</f>
        <v>0</v>
      </c>
      <c r="G45" s="851" t="n">
        <f aca="false">-G32+G19</f>
        <v>0</v>
      </c>
      <c r="H45" s="851" t="n">
        <f aca="false">-H32+H19</f>
        <v>0</v>
      </c>
      <c r="I45" s="851" t="n">
        <f aca="false">-I32+I19</f>
        <v>0</v>
      </c>
      <c r="J45" s="851" t="n">
        <f aca="false">-J32+J19</f>
        <v>0</v>
      </c>
      <c r="K45" s="851" t="n">
        <f aca="false">-K32+K19</f>
        <v>0</v>
      </c>
      <c r="L45" s="851" t="n">
        <f aca="false">-L32+L19</f>
        <v>0</v>
      </c>
      <c r="M45" s="851" t="n">
        <f aca="false">-M32+M19</f>
        <v>0</v>
      </c>
      <c r="N45" s="851" t="n">
        <f aca="false">-N32+N19</f>
        <v>0</v>
      </c>
      <c r="O45" s="851" t="n">
        <f aca="false">-O32+O19</f>
        <v>0</v>
      </c>
    </row>
    <row r="46" customFormat="false" ht="13.5" hidden="false" customHeight="false" outlineLevel="0" collapsed="false">
      <c r="A46" s="844"/>
      <c r="B46" s="428"/>
      <c r="C46" s="845"/>
      <c r="D46" s="845"/>
      <c r="E46" s="845"/>
      <c r="F46" s="845"/>
      <c r="G46" s="845"/>
      <c r="H46" s="845"/>
      <c r="I46" s="845"/>
      <c r="J46" s="845"/>
      <c r="K46" s="845"/>
      <c r="L46" s="845"/>
      <c r="M46" s="845"/>
      <c r="N46" s="845"/>
      <c r="O46" s="845"/>
    </row>
    <row r="47" customFormat="false" ht="12.75" hidden="false" customHeight="false" outlineLevel="0" collapsed="false">
      <c r="A47" s="844"/>
      <c r="B47" s="602" t="s">
        <v>124</v>
      </c>
      <c r="C47" s="852" t="n">
        <f aca="false">SUM(C37:C46)</f>
        <v>-194559.706666667</v>
      </c>
      <c r="D47" s="852" t="n">
        <f aca="false">SUM(D37:D46)</f>
        <v>-138429.276666667</v>
      </c>
      <c r="E47" s="852" t="n">
        <f aca="false">SUM(E37:E46)</f>
        <v>-373667.176666667</v>
      </c>
      <c r="F47" s="852" t="n">
        <f aca="false">SUM(F37:F46)</f>
        <v>-484039.866666667</v>
      </c>
      <c r="G47" s="852" t="n">
        <f aca="false">SUM(G37:G46)</f>
        <v>-66233.1566666667</v>
      </c>
      <c r="H47" s="852" t="n">
        <f aca="false">SUM(H37:H46)</f>
        <v>-67031.7566666667</v>
      </c>
      <c r="I47" s="852" t="n">
        <f aca="false">SUM(I37:I46)</f>
        <v>-284592.016666667</v>
      </c>
      <c r="J47" s="852" t="n">
        <f aca="false">SUM(J37:J46)</f>
        <v>-472766.816666667</v>
      </c>
      <c r="K47" s="852" t="n">
        <f aca="false">SUM(K37:K46)</f>
        <v>-1049277.55833333</v>
      </c>
      <c r="L47" s="852" t="n">
        <f aca="false">SUM(L37:L46)</f>
        <v>-1069004.35833333</v>
      </c>
      <c r="M47" s="852" t="n">
        <f aca="false">SUM(M37:M46)</f>
        <v>-1069004.35833333</v>
      </c>
      <c r="N47" s="852" t="n">
        <f aca="false">SUM(N37:N46)</f>
        <v>-1069004.35833333</v>
      </c>
      <c r="O47" s="852" t="n">
        <f aca="false">SUM(O37:O46)</f>
        <v>-6337610.40666667</v>
      </c>
    </row>
    <row r="48" customFormat="false" ht="12.75" hidden="false" customHeight="false" outlineLevel="0" collapsed="false">
      <c r="A48" s="848"/>
      <c r="C48" s="851"/>
      <c r="D48" s="851"/>
      <c r="E48" s="851"/>
      <c r="F48" s="851"/>
      <c r="G48" s="851"/>
      <c r="H48" s="851"/>
      <c r="I48" s="851"/>
      <c r="J48" s="851"/>
      <c r="K48" s="851"/>
      <c r="L48" s="851"/>
      <c r="M48" s="851"/>
    </row>
    <row r="49" customFormat="false" ht="12.75" hidden="false" customHeight="false" outlineLevel="0" collapsed="false">
      <c r="C49" s="851"/>
      <c r="D49" s="851"/>
      <c r="E49" s="851"/>
      <c r="F49" s="851"/>
      <c r="G49" s="851"/>
      <c r="H49" s="851"/>
      <c r="I49" s="851"/>
      <c r="J49" s="851"/>
      <c r="K49" s="851"/>
      <c r="L49" s="851"/>
      <c r="M49" s="851"/>
    </row>
  </sheetData>
  <mergeCells count="3">
    <mergeCell ref="A11:A21"/>
    <mergeCell ref="A24:A34"/>
    <mergeCell ref="A37:A47"/>
  </mergeCells>
  <printOptions headings="false" gridLines="false" gridLinesSet="true" horizontalCentered="false" verticalCentered="false"/>
  <pageMargins left="0.747916666666667" right="0.747916666666667" top="0.55" bottom="0.520138888888889"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&amp;L&amp;9Enron Europe Confidential&amp;C&amp;9Source: Financial Planning and Analysis&amp;R&amp;9Printed : &amp;D &amp;T</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5:P2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257" min="1" style="1" width="9.14"/>
  </cols>
  <sheetData>
    <row r="15" customFormat="false" ht="60.75" hidden="false" customHeight="false" outlineLevel="0" collapsed="false">
      <c r="A15" s="853" t="s">
        <v>655</v>
      </c>
      <c r="B15" s="853"/>
      <c r="C15" s="853"/>
      <c r="D15" s="853"/>
      <c r="E15" s="853"/>
      <c r="F15" s="853"/>
      <c r="G15" s="853"/>
      <c r="H15" s="853"/>
      <c r="I15" s="853"/>
      <c r="J15" s="853"/>
      <c r="K15" s="853"/>
      <c r="L15" s="853"/>
      <c r="M15" s="853"/>
      <c r="N15" s="853"/>
      <c r="O15" s="853"/>
      <c r="P15" s="853"/>
    </row>
    <row r="24" customFormat="false" ht="12.75" hidden="false" customHeight="false" outlineLevel="0" collapsed="false">
      <c r="J24" s="854"/>
    </row>
  </sheetData>
  <mergeCells count="1">
    <mergeCell ref="A15:P15"/>
  </mergeCells>
  <printOptions headings="false" gridLines="false" gridLinesSet="true" horizontalCentered="false" verticalCentered="false"/>
  <pageMargins left="0.747916666666667" right="0.747916666666667" top="0.540277777777778" bottom="0.52986111111111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8:IW9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27.99"/>
    <col collapsed="false" customWidth="true" hidden="false" outlineLevel="0" max="3" min="3" style="1" width="20.85"/>
    <col collapsed="false" customWidth="true" hidden="false" outlineLevel="0" max="4" min="4" style="1" width="17.56"/>
    <col collapsed="false" customWidth="true" hidden="false" outlineLevel="0" max="5" min="5" style="1" width="24.7"/>
    <col collapsed="false" customWidth="true" hidden="false" outlineLevel="0" max="6" min="6" style="1" width="15.56"/>
    <col collapsed="false" customWidth="true" hidden="false" outlineLevel="0" max="7" min="7" style="1" width="14.14"/>
    <col collapsed="false" customWidth="true" hidden="false" outlineLevel="0" max="8" min="8" style="1" width="15.56"/>
    <col collapsed="false" customWidth="true" hidden="false" outlineLevel="0" max="9" min="9" style="855" width="12.99"/>
    <col collapsed="false" customWidth="true" hidden="false" outlineLevel="0" max="10" min="10" style="1" width="17.56"/>
    <col collapsed="false" customWidth="true" hidden="false" outlineLevel="0" max="11" min="11" style="1" width="12.7"/>
    <col collapsed="false" customWidth="true" hidden="false" outlineLevel="0" max="12" min="12" style="1" width="15.85"/>
    <col collapsed="false" customWidth="true" hidden="false" outlineLevel="0" max="13" min="13" style="1" width="14.28"/>
    <col collapsed="false" customWidth="false" hidden="false" outlineLevel="0" max="257" min="14" style="1" width="9.14"/>
  </cols>
  <sheetData>
    <row r="8" customFormat="false" ht="12.75" hidden="false" customHeight="false" outlineLevel="0" collapsed="false">
      <c r="B8" s="856" t="s">
        <v>656</v>
      </c>
      <c r="C8" s="143"/>
      <c r="D8" s="243"/>
      <c r="E8" s="857" t="s">
        <v>657</v>
      </c>
      <c r="F8" s="143"/>
      <c r="G8" s="143"/>
    </row>
    <row r="10" customFormat="false" ht="12.75" hidden="false" customHeight="false" outlineLevel="0" collapsed="false">
      <c r="B10" s="858" t="s">
        <v>658</v>
      </c>
      <c r="C10" s="540"/>
      <c r="D10" s="540"/>
      <c r="E10" s="540"/>
      <c r="F10" s="540"/>
      <c r="G10" s="540"/>
      <c r="H10" s="540"/>
      <c r="J10" s="540"/>
      <c r="K10" s="540"/>
      <c r="L10" s="540"/>
      <c r="M10" s="540"/>
      <c r="N10" s="540"/>
      <c r="O10" s="540"/>
      <c r="P10" s="540"/>
      <c r="Q10" s="540"/>
      <c r="R10" s="540"/>
      <c r="S10" s="540"/>
      <c r="T10" s="540"/>
      <c r="U10" s="540"/>
      <c r="V10" s="540"/>
      <c r="W10" s="540"/>
    </row>
    <row r="11" customFormat="false" ht="12.75" hidden="false" customHeight="true" outlineLevel="0" collapsed="false">
      <c r="B11" s="859" t="s">
        <v>659</v>
      </c>
      <c r="C11" s="860" t="s">
        <v>660</v>
      </c>
      <c r="D11" s="860" t="s">
        <v>266</v>
      </c>
      <c r="E11" s="860" t="s">
        <v>661</v>
      </c>
      <c r="F11" s="540"/>
      <c r="G11" s="540"/>
      <c r="H11" s="540"/>
      <c r="J11" s="540"/>
      <c r="K11" s="540"/>
      <c r="L11" s="540"/>
      <c r="M11" s="540"/>
      <c r="N11" s="540"/>
      <c r="O11" s="540"/>
      <c r="P11" s="540"/>
      <c r="Q11" s="540"/>
      <c r="R11" s="540"/>
      <c r="S11" s="540"/>
      <c r="T11" s="540"/>
      <c r="U11" s="540"/>
      <c r="V11" s="540"/>
      <c r="W11" s="540"/>
    </row>
    <row r="12" customFormat="false" ht="12.75" hidden="false" customHeight="false" outlineLevel="0" collapsed="false">
      <c r="C12" s="540"/>
      <c r="D12" s="540"/>
      <c r="E12" s="540"/>
      <c r="F12" s="540"/>
      <c r="G12" s="540"/>
      <c r="H12" s="540"/>
      <c r="J12" s="540"/>
      <c r="K12" s="540"/>
      <c r="L12" s="540"/>
      <c r="M12" s="540"/>
      <c r="N12" s="540"/>
      <c r="O12" s="540"/>
      <c r="P12" s="540"/>
      <c r="Q12" s="540"/>
      <c r="R12" s="540"/>
      <c r="S12" s="540"/>
      <c r="T12" s="540"/>
      <c r="U12" s="540"/>
      <c r="V12" s="540"/>
      <c r="W12" s="540"/>
    </row>
    <row r="13" customFormat="false" ht="12.75" hidden="false" customHeight="false" outlineLevel="0" collapsed="false">
      <c r="B13" s="206"/>
      <c r="C13" s="861" t="s">
        <v>662</v>
      </c>
      <c r="D13" s="862"/>
      <c r="E13" s="863" t="s">
        <v>663</v>
      </c>
      <c r="F13" s="540"/>
      <c r="G13" s="540"/>
      <c r="H13" s="540"/>
      <c r="I13" s="540"/>
      <c r="J13" s="540"/>
      <c r="K13" s="540"/>
      <c r="L13" s="540"/>
      <c r="M13" s="540"/>
      <c r="N13" s="540"/>
      <c r="O13" s="540"/>
      <c r="P13" s="540"/>
      <c r="Q13" s="540"/>
      <c r="R13" s="540"/>
      <c r="S13" s="540"/>
    </row>
    <row r="14" customFormat="false" ht="12.75" hidden="false" customHeight="false" outlineLevel="0" collapsed="false">
      <c r="B14" s="206"/>
      <c r="C14" s="861"/>
      <c r="D14" s="862"/>
      <c r="E14" s="864"/>
      <c r="F14" s="540"/>
      <c r="G14" s="540"/>
      <c r="H14" s="540"/>
      <c r="I14" s="540"/>
      <c r="J14" s="540"/>
      <c r="K14" s="540"/>
      <c r="L14" s="540"/>
      <c r="M14" s="540"/>
      <c r="N14" s="540"/>
      <c r="O14" s="540"/>
      <c r="P14" s="540"/>
      <c r="Q14" s="540"/>
      <c r="R14" s="540"/>
      <c r="S14" s="540"/>
    </row>
    <row r="15" customFormat="false" ht="12.75" hidden="false" customHeight="false" outlineLevel="0" collapsed="false">
      <c r="B15" s="1" t="s">
        <v>26</v>
      </c>
      <c r="C15" s="540" t="n">
        <v>10</v>
      </c>
      <c r="D15" s="540"/>
      <c r="E15" s="865" t="n">
        <f aca="false">SUM(C15:D15)</f>
        <v>10</v>
      </c>
      <c r="F15" s="540"/>
      <c r="G15" s="540"/>
      <c r="H15" s="540"/>
      <c r="I15" s="540"/>
      <c r="J15" s="540"/>
      <c r="K15" s="540"/>
      <c r="L15" s="540"/>
      <c r="M15" s="540"/>
      <c r="N15" s="540"/>
      <c r="O15" s="540"/>
      <c r="P15" s="540"/>
      <c r="Q15" s="540"/>
      <c r="R15" s="540"/>
      <c r="S15" s="540"/>
    </row>
    <row r="16" customFormat="false" ht="12.75" hidden="false" customHeight="false" outlineLevel="0" collapsed="false">
      <c r="B16" s="1" t="s">
        <v>664</v>
      </c>
      <c r="C16" s="866" t="n">
        <v>0</v>
      </c>
      <c r="D16" s="540"/>
      <c r="E16" s="867"/>
      <c r="F16" s="540"/>
      <c r="G16" s="540"/>
      <c r="H16" s="540"/>
      <c r="I16" s="540"/>
      <c r="J16" s="540"/>
      <c r="K16" s="540"/>
      <c r="L16" s="540"/>
      <c r="M16" s="540"/>
      <c r="N16" s="540"/>
      <c r="O16" s="540"/>
      <c r="P16" s="540"/>
      <c r="Q16" s="540"/>
      <c r="R16" s="540"/>
      <c r="S16" s="540"/>
    </row>
    <row r="17" customFormat="false" ht="12.75" hidden="false" customHeight="false" outlineLevel="0" collapsed="false">
      <c r="B17" s="1" t="s">
        <v>665</v>
      </c>
      <c r="C17" s="866" t="n">
        <f aca="false">+'[1]Budget 2002 Summary'!$O$40</f>
        <v>1384175</v>
      </c>
      <c r="D17" s="540"/>
      <c r="E17" s="867" t="n">
        <f aca="false">SUM(C17:D17)</f>
        <v>1384175</v>
      </c>
      <c r="F17" s="540"/>
      <c r="G17" s="540"/>
      <c r="H17" s="540"/>
      <c r="I17" s="540"/>
      <c r="J17" s="540"/>
      <c r="K17" s="540"/>
      <c r="L17" s="540"/>
      <c r="M17" s="540"/>
      <c r="N17" s="540"/>
      <c r="O17" s="540"/>
      <c r="P17" s="540"/>
      <c r="Q17" s="540"/>
      <c r="R17" s="540"/>
      <c r="S17" s="540"/>
    </row>
    <row r="18" customFormat="false" ht="12.75" hidden="false" customHeight="false" outlineLevel="0" collapsed="false">
      <c r="B18" s="868" t="s">
        <v>666</v>
      </c>
      <c r="C18" s="855" t="n">
        <v>0</v>
      </c>
      <c r="D18" s="540"/>
      <c r="E18" s="867" t="n">
        <f aca="false">SUM(C18:D18)</f>
        <v>0</v>
      </c>
      <c r="F18" s="540"/>
      <c r="G18" s="540"/>
      <c r="H18" s="540"/>
      <c r="I18" s="540"/>
      <c r="J18" s="540"/>
      <c r="K18" s="540"/>
      <c r="L18" s="540"/>
      <c r="M18" s="540"/>
      <c r="N18" s="540"/>
      <c r="O18" s="540"/>
      <c r="P18" s="540"/>
      <c r="Q18" s="540"/>
      <c r="R18" s="540"/>
      <c r="S18" s="540"/>
    </row>
    <row r="19" customFormat="false" ht="12.75" hidden="false" customHeight="false" outlineLevel="0" collapsed="false">
      <c r="B19" s="1" t="s">
        <v>667</v>
      </c>
      <c r="C19" s="855" t="n">
        <v>0</v>
      </c>
      <c r="D19" s="540"/>
      <c r="E19" s="867" t="n">
        <f aca="false">SUM(C19:D19)</f>
        <v>0</v>
      </c>
      <c r="F19" s="540"/>
      <c r="G19" s="540"/>
      <c r="H19" s="540"/>
      <c r="I19" s="540"/>
      <c r="J19" s="540"/>
      <c r="K19" s="540"/>
      <c r="L19" s="540"/>
      <c r="M19" s="540"/>
      <c r="N19" s="540"/>
      <c r="O19" s="540"/>
      <c r="P19" s="540"/>
      <c r="Q19" s="540"/>
      <c r="R19" s="540"/>
      <c r="S19" s="540"/>
    </row>
    <row r="20" customFormat="false" ht="12.75" hidden="false" customHeight="false" outlineLevel="0" collapsed="false">
      <c r="B20" s="1" t="s">
        <v>668</v>
      </c>
      <c r="C20" s="855"/>
      <c r="D20" s="540"/>
      <c r="E20" s="867" t="n">
        <f aca="false">SUM(C20:D20)</f>
        <v>0</v>
      </c>
      <c r="F20" s="540"/>
      <c r="G20" s="540"/>
      <c r="H20" s="540"/>
      <c r="I20" s="540"/>
      <c r="J20" s="540"/>
      <c r="K20" s="540"/>
      <c r="L20" s="540"/>
      <c r="M20" s="540"/>
      <c r="N20" s="540"/>
      <c r="O20" s="540"/>
      <c r="P20" s="540"/>
      <c r="Q20" s="540"/>
      <c r="R20" s="540"/>
      <c r="S20" s="540"/>
    </row>
    <row r="21" customFormat="false" ht="12.75" hidden="false" customHeight="false" outlineLevel="0" collapsed="false">
      <c r="B21" s="1" t="s">
        <v>669</v>
      </c>
      <c r="C21" s="855" t="n">
        <v>0</v>
      </c>
      <c r="D21" s="540"/>
      <c r="E21" s="867" t="n">
        <f aca="false">SUM(C21:D21)</f>
        <v>0</v>
      </c>
      <c r="F21" s="540"/>
      <c r="G21" s="540"/>
      <c r="H21" s="540"/>
      <c r="I21" s="540"/>
      <c r="J21" s="540"/>
      <c r="K21" s="540"/>
      <c r="L21" s="540"/>
      <c r="M21" s="540"/>
      <c r="N21" s="540"/>
      <c r="O21" s="540"/>
      <c r="P21" s="540"/>
      <c r="Q21" s="540"/>
      <c r="R21" s="540"/>
      <c r="S21" s="540"/>
    </row>
    <row r="22" customFormat="false" ht="12.75" hidden="false" customHeight="false" outlineLevel="0" collapsed="false">
      <c r="B22" s="1" t="s">
        <v>670</v>
      </c>
      <c r="C22" s="855" t="n">
        <v>0</v>
      </c>
      <c r="D22" s="540"/>
      <c r="E22" s="867" t="n">
        <f aca="false">SUM(C22:D22)</f>
        <v>0</v>
      </c>
      <c r="F22" s="540"/>
      <c r="G22" s="540"/>
      <c r="H22" s="540"/>
      <c r="I22" s="540"/>
      <c r="J22" s="540"/>
      <c r="K22" s="540"/>
      <c r="L22" s="540"/>
      <c r="M22" s="540"/>
      <c r="N22" s="540"/>
      <c r="O22" s="540"/>
      <c r="P22" s="540"/>
      <c r="Q22" s="540"/>
      <c r="R22" s="540"/>
      <c r="S22" s="540"/>
    </row>
    <row r="23" customFormat="false" ht="12.75" hidden="false" customHeight="false" outlineLevel="0" collapsed="false">
      <c r="B23" s="1" t="s">
        <v>671</v>
      </c>
      <c r="C23" s="855" t="n">
        <v>0</v>
      </c>
      <c r="D23" s="540"/>
      <c r="E23" s="867" t="n">
        <f aca="false">SUM(C23:D23)</f>
        <v>0</v>
      </c>
      <c r="F23" s="540"/>
      <c r="G23" s="540"/>
      <c r="H23" s="540"/>
      <c r="I23" s="540"/>
      <c r="J23" s="540"/>
      <c r="K23" s="540"/>
      <c r="L23" s="540"/>
      <c r="M23" s="540"/>
      <c r="N23" s="540"/>
      <c r="O23" s="540"/>
      <c r="P23" s="540"/>
      <c r="Q23" s="540"/>
      <c r="R23" s="540"/>
      <c r="S23" s="540"/>
    </row>
    <row r="24" customFormat="false" ht="12.75" hidden="false" customHeight="false" outlineLevel="0" collapsed="false">
      <c r="B24" s="1" t="s">
        <v>672</v>
      </c>
      <c r="C24" s="855" t="n">
        <v>0</v>
      </c>
      <c r="D24" s="540"/>
      <c r="E24" s="867" t="n">
        <f aca="false">SUM(C24:D24)</f>
        <v>0</v>
      </c>
      <c r="F24" s="540"/>
      <c r="G24" s="540"/>
      <c r="H24" s="540"/>
      <c r="I24" s="540"/>
      <c r="J24" s="540"/>
      <c r="K24" s="540"/>
      <c r="L24" s="540"/>
      <c r="M24" s="540"/>
      <c r="N24" s="540"/>
      <c r="O24" s="540"/>
      <c r="P24" s="540"/>
      <c r="Q24" s="540"/>
      <c r="R24" s="540"/>
      <c r="S24" s="540"/>
    </row>
    <row r="25" customFormat="false" ht="12.75" hidden="false" customHeight="false" outlineLevel="0" collapsed="false">
      <c r="B25" s="1" t="s">
        <v>673</v>
      </c>
      <c r="C25" s="855" t="n">
        <v>0</v>
      </c>
      <c r="D25" s="540"/>
      <c r="E25" s="867" t="n">
        <f aca="false">SUM(C25:D25)</f>
        <v>0</v>
      </c>
      <c r="F25" s="540"/>
      <c r="G25" s="540"/>
      <c r="H25" s="540"/>
      <c r="I25" s="540"/>
      <c r="J25" s="540"/>
      <c r="K25" s="540"/>
      <c r="L25" s="540"/>
      <c r="M25" s="540"/>
      <c r="N25" s="540"/>
      <c r="O25" s="540"/>
      <c r="P25" s="540"/>
      <c r="Q25" s="540"/>
      <c r="R25" s="540"/>
      <c r="S25" s="540"/>
    </row>
    <row r="26" customFormat="false" ht="12.75" hidden="false" customHeight="false" outlineLevel="0" collapsed="false">
      <c r="A26" s="245"/>
      <c r="B26" s="245" t="s">
        <v>674</v>
      </c>
      <c r="C26" s="869" t="n">
        <f aca="false">+C17</f>
        <v>1384175</v>
      </c>
      <c r="D26" s="870"/>
      <c r="E26" s="871" t="n">
        <f aca="false">SUM(C26:D26)</f>
        <v>1384175</v>
      </c>
      <c r="F26" s="870"/>
      <c r="G26" s="870"/>
      <c r="H26" s="870"/>
      <c r="I26" s="870"/>
      <c r="J26" s="870"/>
      <c r="K26" s="870"/>
      <c r="L26" s="870"/>
      <c r="M26" s="870"/>
      <c r="N26" s="870"/>
      <c r="O26" s="870"/>
      <c r="P26" s="870"/>
      <c r="Q26" s="870"/>
      <c r="R26" s="870"/>
      <c r="S26" s="870"/>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c r="BB26" s="245"/>
      <c r="BC26" s="245"/>
      <c r="BD26" s="245"/>
      <c r="BE26" s="245"/>
      <c r="BF26" s="245"/>
      <c r="BG26" s="245"/>
      <c r="BH26" s="245"/>
      <c r="BI26" s="245"/>
      <c r="BJ26" s="245"/>
      <c r="BK26" s="245"/>
      <c r="BL26" s="245"/>
      <c r="BM26" s="245"/>
      <c r="BN26" s="245"/>
      <c r="BO26" s="245"/>
      <c r="BP26" s="245"/>
      <c r="BQ26" s="245"/>
      <c r="BR26" s="245"/>
      <c r="BS26" s="245"/>
      <c r="BT26" s="245"/>
      <c r="BU26" s="245"/>
      <c r="BV26" s="245"/>
      <c r="BW26" s="245"/>
      <c r="BX26" s="245"/>
      <c r="BY26" s="245"/>
      <c r="BZ26" s="245"/>
      <c r="CA26" s="245"/>
      <c r="CB26" s="245"/>
      <c r="CC26" s="245"/>
      <c r="CD26" s="245"/>
      <c r="CE26" s="245"/>
      <c r="CF26" s="245"/>
      <c r="CG26" s="245"/>
      <c r="CH26" s="245"/>
      <c r="CI26" s="245"/>
      <c r="CJ26" s="245"/>
      <c r="CK26" s="245"/>
      <c r="CL26" s="245"/>
      <c r="CM26" s="245"/>
      <c r="CN26" s="245"/>
      <c r="CO26" s="245"/>
      <c r="CP26" s="245"/>
      <c r="CQ26" s="245"/>
      <c r="CR26" s="245"/>
      <c r="CS26" s="245"/>
      <c r="CT26" s="245"/>
      <c r="CU26" s="245"/>
      <c r="CV26" s="245"/>
      <c r="CW26" s="245"/>
      <c r="CX26" s="245"/>
      <c r="CY26" s="245"/>
      <c r="CZ26" s="245"/>
      <c r="DA26" s="245"/>
      <c r="DB26" s="245"/>
      <c r="DC26" s="245"/>
      <c r="DD26" s="245"/>
      <c r="DE26" s="245"/>
      <c r="DF26" s="245"/>
      <c r="DG26" s="245"/>
      <c r="DH26" s="245"/>
      <c r="DI26" s="245"/>
      <c r="DJ26" s="245"/>
      <c r="DK26" s="245"/>
      <c r="DL26" s="245"/>
      <c r="DM26" s="245"/>
      <c r="DN26" s="245"/>
      <c r="DO26" s="245"/>
      <c r="DP26" s="245"/>
      <c r="DQ26" s="245"/>
      <c r="DR26" s="245"/>
      <c r="DS26" s="245"/>
      <c r="DT26" s="245"/>
      <c r="DU26" s="245"/>
      <c r="DV26" s="245"/>
      <c r="DW26" s="245"/>
      <c r="DX26" s="245"/>
      <c r="DY26" s="245"/>
      <c r="DZ26" s="245"/>
      <c r="EA26" s="245"/>
      <c r="EB26" s="245"/>
      <c r="EC26" s="245"/>
      <c r="ED26" s="245"/>
      <c r="EE26" s="245"/>
      <c r="EF26" s="245"/>
      <c r="EG26" s="245"/>
      <c r="EH26" s="245"/>
      <c r="EI26" s="245"/>
      <c r="EJ26" s="245"/>
      <c r="EK26" s="245"/>
      <c r="EL26" s="245"/>
      <c r="EM26" s="245"/>
      <c r="EN26" s="245"/>
      <c r="EO26" s="245"/>
      <c r="EP26" s="245"/>
      <c r="EQ26" s="245"/>
      <c r="ER26" s="245"/>
      <c r="ES26" s="245"/>
      <c r="ET26" s="245"/>
      <c r="EU26" s="245"/>
      <c r="EV26" s="245"/>
      <c r="EW26" s="245"/>
      <c r="EX26" s="245"/>
      <c r="EY26" s="245"/>
      <c r="EZ26" s="245"/>
      <c r="FA26" s="245"/>
      <c r="FB26" s="245"/>
      <c r="FC26" s="245"/>
      <c r="FD26" s="245"/>
      <c r="FE26" s="245"/>
      <c r="FF26" s="245"/>
      <c r="FG26" s="245"/>
      <c r="FH26" s="245"/>
      <c r="FI26" s="245"/>
      <c r="FJ26" s="245"/>
      <c r="FK26" s="245"/>
      <c r="FL26" s="245"/>
      <c r="FM26" s="245"/>
      <c r="FN26" s="245"/>
      <c r="FO26" s="245"/>
      <c r="FP26" s="245"/>
      <c r="FQ26" s="245"/>
      <c r="FR26" s="245"/>
      <c r="FS26" s="245"/>
      <c r="FT26" s="245"/>
      <c r="FU26" s="245"/>
      <c r="FV26" s="245"/>
      <c r="FW26" s="245"/>
      <c r="FX26" s="245"/>
      <c r="FY26" s="245"/>
      <c r="FZ26" s="245"/>
      <c r="GA26" s="245"/>
      <c r="GB26" s="245"/>
      <c r="GC26" s="245"/>
      <c r="GD26" s="245"/>
      <c r="GE26" s="245"/>
      <c r="GF26" s="245"/>
      <c r="GG26" s="245"/>
      <c r="GH26" s="245"/>
      <c r="GI26" s="245"/>
      <c r="GJ26" s="245"/>
      <c r="GK26" s="245"/>
      <c r="GL26" s="245"/>
      <c r="GM26" s="245"/>
      <c r="GN26" s="245"/>
      <c r="GO26" s="245"/>
      <c r="GP26" s="245"/>
      <c r="GQ26" s="245"/>
      <c r="GR26" s="245"/>
      <c r="GS26" s="245"/>
      <c r="GT26" s="245"/>
      <c r="GU26" s="245"/>
      <c r="GV26" s="245"/>
      <c r="GW26" s="245"/>
      <c r="GX26" s="245"/>
      <c r="GY26" s="245"/>
      <c r="GZ26" s="245"/>
      <c r="HA26" s="245"/>
      <c r="HB26" s="245"/>
      <c r="HC26" s="245"/>
      <c r="HD26" s="245"/>
      <c r="HE26" s="245"/>
      <c r="HF26" s="245"/>
      <c r="HG26" s="245"/>
      <c r="HH26" s="245"/>
      <c r="HI26" s="245"/>
      <c r="HJ26" s="245"/>
      <c r="HK26" s="245"/>
      <c r="HL26" s="245"/>
      <c r="HM26" s="245"/>
      <c r="HN26" s="245"/>
      <c r="HO26" s="245"/>
      <c r="HP26" s="245"/>
      <c r="HQ26" s="245"/>
      <c r="HR26" s="245"/>
      <c r="HS26" s="245"/>
      <c r="HT26" s="245"/>
      <c r="HU26" s="245"/>
      <c r="HV26" s="245"/>
      <c r="HW26" s="245"/>
      <c r="HX26" s="245"/>
      <c r="HY26" s="245"/>
      <c r="HZ26" s="245"/>
      <c r="IA26" s="245"/>
      <c r="IB26" s="245"/>
      <c r="IC26" s="245"/>
      <c r="ID26" s="245"/>
      <c r="IE26" s="245"/>
      <c r="IF26" s="245"/>
      <c r="IG26" s="245"/>
      <c r="IH26" s="245"/>
      <c r="II26" s="245"/>
      <c r="IJ26" s="245"/>
      <c r="IK26" s="245"/>
      <c r="IL26" s="245"/>
      <c r="IM26" s="245"/>
      <c r="IN26" s="245"/>
      <c r="IO26" s="245"/>
      <c r="IP26" s="245"/>
      <c r="IQ26" s="245"/>
      <c r="IR26" s="245"/>
      <c r="IS26" s="245"/>
      <c r="IT26" s="245"/>
      <c r="IU26" s="245"/>
      <c r="IV26" s="245"/>
      <c r="IW26" s="245"/>
    </row>
    <row r="27" customFormat="false" ht="12.75" hidden="false" customHeight="false" outlineLevel="0" collapsed="false">
      <c r="B27" s="1" t="s">
        <v>213</v>
      </c>
      <c r="C27" s="855"/>
      <c r="D27" s="540"/>
      <c r="E27" s="867"/>
      <c r="F27" s="540"/>
      <c r="G27" s="540"/>
      <c r="H27" s="540"/>
      <c r="I27" s="540"/>
      <c r="J27" s="540"/>
      <c r="K27" s="540"/>
      <c r="L27" s="540"/>
      <c r="M27" s="540"/>
      <c r="N27" s="540"/>
      <c r="O27" s="540"/>
      <c r="P27" s="540"/>
      <c r="Q27" s="540"/>
      <c r="R27" s="540"/>
      <c r="S27" s="540"/>
    </row>
    <row r="28" customFormat="false" ht="12.75" hidden="false" customHeight="false" outlineLevel="0" collapsed="false">
      <c r="B28" s="206" t="s">
        <v>544</v>
      </c>
      <c r="C28" s="866" t="n">
        <f aca="false">5150+141750</f>
        <v>146900</v>
      </c>
      <c r="D28" s="540"/>
      <c r="E28" s="867" t="n">
        <f aca="false">SUM(C28:D28)</f>
        <v>146900</v>
      </c>
      <c r="F28" s="540"/>
      <c r="G28" s="540"/>
      <c r="H28" s="540"/>
      <c r="I28" s="540"/>
      <c r="J28" s="540"/>
      <c r="K28" s="540"/>
      <c r="L28" s="540"/>
      <c r="M28" s="540"/>
      <c r="N28" s="540"/>
      <c r="O28" s="540"/>
      <c r="P28" s="540"/>
      <c r="Q28" s="540"/>
      <c r="R28" s="540"/>
      <c r="S28" s="540"/>
    </row>
    <row r="29" customFormat="false" ht="12.75" hidden="false" customHeight="false" outlineLevel="0" collapsed="false">
      <c r="B29" s="206" t="s">
        <v>675</v>
      </c>
      <c r="C29" s="866" t="n">
        <f aca="false">4625+92250</f>
        <v>96875</v>
      </c>
      <c r="D29" s="540"/>
      <c r="E29" s="867" t="n">
        <f aca="false">SUM(C29:D29)</f>
        <v>96875</v>
      </c>
      <c r="F29" s="540"/>
      <c r="G29" s="540"/>
      <c r="H29" s="540"/>
      <c r="I29" s="540"/>
      <c r="J29" s="540"/>
      <c r="K29" s="540"/>
      <c r="L29" s="540"/>
      <c r="M29" s="540"/>
      <c r="N29" s="540"/>
      <c r="O29" s="540"/>
      <c r="P29" s="540"/>
      <c r="Q29" s="540"/>
      <c r="R29" s="540"/>
      <c r="S29" s="540"/>
    </row>
    <row r="30" customFormat="false" ht="12.75" hidden="false" customHeight="false" outlineLevel="0" collapsed="false">
      <c r="B30" s="868" t="s">
        <v>558</v>
      </c>
      <c r="C30" s="855" t="n">
        <v>0</v>
      </c>
      <c r="D30" s="540"/>
      <c r="E30" s="867" t="n">
        <f aca="false">SUM(C30:D30)</f>
        <v>0</v>
      </c>
      <c r="F30" s="540"/>
      <c r="G30" s="540"/>
      <c r="H30" s="540"/>
      <c r="I30" s="540"/>
      <c r="J30" s="540"/>
      <c r="K30" s="540"/>
      <c r="L30" s="540"/>
      <c r="M30" s="540"/>
      <c r="N30" s="540"/>
      <c r="O30" s="540"/>
      <c r="P30" s="540"/>
      <c r="Q30" s="540"/>
      <c r="R30" s="540"/>
      <c r="S30" s="540"/>
    </row>
    <row r="31" customFormat="false" ht="12.75" hidden="false" customHeight="false" outlineLevel="0" collapsed="false">
      <c r="B31" s="1" t="s">
        <v>676</v>
      </c>
      <c r="C31" s="855" t="n">
        <f aca="false">9000+10000</f>
        <v>19000</v>
      </c>
      <c r="D31" s="540"/>
      <c r="E31" s="867" t="n">
        <f aca="false">SUM(C31:D31)</f>
        <v>19000</v>
      </c>
      <c r="F31" s="540"/>
      <c r="G31" s="540"/>
      <c r="H31" s="540"/>
      <c r="I31" s="540"/>
      <c r="J31" s="540"/>
      <c r="K31" s="540"/>
      <c r="L31" s="540"/>
      <c r="M31" s="540"/>
      <c r="N31" s="540"/>
      <c r="O31" s="540"/>
      <c r="P31" s="540"/>
      <c r="Q31" s="540"/>
      <c r="R31" s="540"/>
      <c r="S31" s="540"/>
    </row>
    <row r="32" customFormat="false" ht="12.75" hidden="false" customHeight="false" outlineLevel="0" collapsed="false">
      <c r="B32" s="1" t="s">
        <v>211</v>
      </c>
      <c r="C32" s="855" t="n">
        <v>9000</v>
      </c>
      <c r="D32" s="540"/>
      <c r="E32" s="867" t="n">
        <f aca="false">SUM(C32:D32)</f>
        <v>9000</v>
      </c>
      <c r="F32" s="540"/>
      <c r="G32" s="540"/>
      <c r="H32" s="540"/>
      <c r="I32" s="540"/>
      <c r="J32" s="540"/>
      <c r="K32" s="540"/>
      <c r="L32" s="540"/>
      <c r="M32" s="540"/>
      <c r="N32" s="540"/>
      <c r="O32" s="540"/>
      <c r="P32" s="540"/>
      <c r="Q32" s="540"/>
      <c r="R32" s="540"/>
      <c r="S32" s="540"/>
    </row>
    <row r="33" customFormat="false" ht="12.75" hidden="false" customHeight="false" outlineLevel="0" collapsed="false">
      <c r="A33" s="245"/>
      <c r="B33" s="245" t="s">
        <v>677</v>
      </c>
      <c r="C33" s="869" t="n">
        <f aca="false">+SUM(C27:C32)</f>
        <v>271775</v>
      </c>
      <c r="D33" s="870"/>
      <c r="E33" s="872" t="n">
        <f aca="false">SUM(C33:D33)</f>
        <v>271775</v>
      </c>
      <c r="F33" s="870"/>
      <c r="G33" s="870"/>
      <c r="H33" s="870"/>
      <c r="I33" s="870"/>
      <c r="J33" s="870"/>
      <c r="K33" s="870"/>
      <c r="L33" s="870"/>
      <c r="M33" s="870"/>
      <c r="N33" s="870"/>
      <c r="O33" s="870"/>
      <c r="P33" s="870"/>
      <c r="Q33" s="870"/>
      <c r="R33" s="870"/>
      <c r="S33" s="870"/>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245"/>
      <c r="CH33" s="245"/>
      <c r="CI33" s="245"/>
      <c r="CJ33" s="245"/>
      <c r="CK33" s="245"/>
      <c r="CL33" s="245"/>
      <c r="CM33" s="245"/>
      <c r="CN33" s="245"/>
      <c r="CO33" s="245"/>
      <c r="CP33" s="245"/>
      <c r="CQ33" s="245"/>
      <c r="CR33" s="245"/>
      <c r="CS33" s="245"/>
      <c r="CT33" s="245"/>
      <c r="CU33" s="245"/>
      <c r="CV33" s="245"/>
      <c r="CW33" s="245"/>
      <c r="CX33" s="245"/>
      <c r="CY33" s="245"/>
      <c r="CZ33" s="245"/>
      <c r="DA33" s="245"/>
      <c r="DB33" s="245"/>
      <c r="DC33" s="245"/>
      <c r="DD33" s="245"/>
      <c r="DE33" s="245"/>
      <c r="DF33" s="245"/>
      <c r="DG33" s="245"/>
      <c r="DH33" s="245"/>
      <c r="DI33" s="245"/>
      <c r="DJ33" s="245"/>
      <c r="DK33" s="245"/>
      <c r="DL33" s="245"/>
      <c r="DM33" s="245"/>
      <c r="DN33" s="245"/>
      <c r="DO33" s="245"/>
      <c r="DP33" s="245"/>
      <c r="DQ33" s="245"/>
      <c r="DR33" s="245"/>
      <c r="DS33" s="245"/>
      <c r="DT33" s="245"/>
      <c r="DU33" s="245"/>
      <c r="DV33" s="245"/>
      <c r="DW33" s="245"/>
      <c r="DX33" s="245"/>
      <c r="DY33" s="245"/>
      <c r="DZ33" s="245"/>
      <c r="EA33" s="245"/>
      <c r="EB33" s="245"/>
      <c r="EC33" s="245"/>
      <c r="ED33" s="245"/>
      <c r="EE33" s="245"/>
      <c r="EF33" s="245"/>
      <c r="EG33" s="245"/>
      <c r="EH33" s="245"/>
      <c r="EI33" s="245"/>
      <c r="EJ33" s="245"/>
      <c r="EK33" s="245"/>
      <c r="EL33" s="245"/>
      <c r="EM33" s="245"/>
      <c r="EN33" s="245"/>
      <c r="EO33" s="245"/>
      <c r="EP33" s="245"/>
      <c r="EQ33" s="245"/>
      <c r="ER33" s="245"/>
      <c r="ES33" s="245"/>
      <c r="ET33" s="245"/>
      <c r="EU33" s="245"/>
      <c r="EV33" s="245"/>
      <c r="EW33" s="245"/>
      <c r="EX33" s="245"/>
      <c r="EY33" s="245"/>
      <c r="EZ33" s="245"/>
      <c r="FA33" s="245"/>
      <c r="FB33" s="245"/>
      <c r="FC33" s="245"/>
      <c r="FD33" s="245"/>
      <c r="FE33" s="245"/>
      <c r="FF33" s="245"/>
      <c r="FG33" s="245"/>
      <c r="FH33" s="245"/>
      <c r="FI33" s="245"/>
      <c r="FJ33" s="245"/>
      <c r="FK33" s="245"/>
      <c r="FL33" s="245"/>
      <c r="FM33" s="245"/>
      <c r="FN33" s="245"/>
      <c r="FO33" s="245"/>
      <c r="FP33" s="245"/>
      <c r="FQ33" s="245"/>
      <c r="FR33" s="245"/>
      <c r="FS33" s="245"/>
      <c r="FT33" s="245"/>
      <c r="FU33" s="245"/>
      <c r="FV33" s="245"/>
      <c r="FW33" s="245"/>
      <c r="FX33" s="245"/>
      <c r="FY33" s="245"/>
      <c r="FZ33" s="245"/>
      <c r="GA33" s="245"/>
      <c r="GB33" s="245"/>
      <c r="GC33" s="245"/>
      <c r="GD33" s="245"/>
      <c r="GE33" s="245"/>
      <c r="GF33" s="245"/>
      <c r="GG33" s="245"/>
      <c r="GH33" s="245"/>
      <c r="GI33" s="245"/>
      <c r="GJ33" s="245"/>
      <c r="GK33" s="245"/>
      <c r="GL33" s="245"/>
      <c r="GM33" s="245"/>
      <c r="GN33" s="245"/>
      <c r="GO33" s="245"/>
      <c r="GP33" s="245"/>
      <c r="GQ33" s="245"/>
      <c r="GR33" s="245"/>
      <c r="GS33" s="245"/>
      <c r="GT33" s="245"/>
      <c r="GU33" s="245"/>
      <c r="GV33" s="245"/>
      <c r="GW33" s="245"/>
      <c r="GX33" s="245"/>
      <c r="GY33" s="245"/>
      <c r="GZ33" s="245"/>
      <c r="HA33" s="245"/>
      <c r="HB33" s="245"/>
      <c r="HC33" s="245"/>
      <c r="HD33" s="245"/>
      <c r="HE33" s="245"/>
      <c r="HF33" s="245"/>
      <c r="HG33" s="245"/>
      <c r="HH33" s="245"/>
      <c r="HI33" s="245"/>
      <c r="HJ33" s="245"/>
      <c r="HK33" s="245"/>
      <c r="HL33" s="245"/>
      <c r="HM33" s="245"/>
      <c r="HN33" s="245"/>
      <c r="HO33" s="245"/>
      <c r="HP33" s="245"/>
      <c r="HQ33" s="245"/>
      <c r="HR33" s="245"/>
      <c r="HS33" s="245"/>
      <c r="HT33" s="245"/>
      <c r="HU33" s="245"/>
      <c r="HV33" s="245"/>
      <c r="HW33" s="245"/>
      <c r="HX33" s="245"/>
      <c r="HY33" s="245"/>
      <c r="HZ33" s="245"/>
      <c r="IA33" s="245"/>
      <c r="IB33" s="245"/>
      <c r="IC33" s="245"/>
      <c r="ID33" s="245"/>
      <c r="IE33" s="245"/>
      <c r="IF33" s="245"/>
      <c r="IG33" s="245"/>
      <c r="IH33" s="245"/>
      <c r="II33" s="245"/>
      <c r="IJ33" s="245"/>
      <c r="IK33" s="245"/>
      <c r="IL33" s="245"/>
      <c r="IM33" s="245"/>
      <c r="IN33" s="245"/>
      <c r="IO33" s="245"/>
      <c r="IP33" s="245"/>
      <c r="IQ33" s="245"/>
      <c r="IR33" s="245"/>
      <c r="IS33" s="245"/>
      <c r="IT33" s="245"/>
      <c r="IU33" s="245"/>
      <c r="IV33" s="245"/>
      <c r="IW33" s="245"/>
    </row>
    <row r="34" customFormat="false" ht="12.75" hidden="false" customHeight="false" outlineLevel="0" collapsed="false">
      <c r="B34" s="1" t="s">
        <v>228</v>
      </c>
      <c r="C34" s="855" t="n">
        <v>0</v>
      </c>
      <c r="D34" s="540"/>
      <c r="E34" s="867"/>
      <c r="F34" s="540"/>
      <c r="G34" s="540"/>
      <c r="H34" s="540"/>
      <c r="I34" s="540"/>
      <c r="J34" s="540"/>
      <c r="K34" s="540"/>
      <c r="L34" s="540"/>
      <c r="M34" s="540"/>
      <c r="N34" s="540"/>
      <c r="O34" s="540"/>
      <c r="P34" s="540"/>
      <c r="Q34" s="540"/>
      <c r="R34" s="540"/>
      <c r="S34" s="540"/>
    </row>
    <row r="35" customFormat="false" ht="12.75" hidden="false" customHeight="false" outlineLevel="0" collapsed="false">
      <c r="B35" s="1" t="s">
        <v>562</v>
      </c>
      <c r="C35" s="855" t="n">
        <v>0</v>
      </c>
      <c r="D35" s="540"/>
      <c r="E35" s="867" t="n">
        <f aca="false">SUM(C35:D35)</f>
        <v>0</v>
      </c>
      <c r="F35" s="540"/>
      <c r="G35" s="540"/>
      <c r="H35" s="540"/>
      <c r="I35" s="540"/>
      <c r="J35" s="540"/>
      <c r="K35" s="540"/>
      <c r="L35" s="540"/>
      <c r="M35" s="540"/>
      <c r="N35" s="540"/>
      <c r="O35" s="540"/>
      <c r="P35" s="540"/>
      <c r="Q35" s="540"/>
      <c r="R35" s="540"/>
      <c r="S35" s="540"/>
    </row>
    <row r="36" customFormat="false" ht="12.75" hidden="false" customHeight="false" outlineLevel="0" collapsed="false">
      <c r="B36" s="206" t="s">
        <v>563</v>
      </c>
      <c r="C36" s="866" t="n">
        <v>0</v>
      </c>
      <c r="D36" s="540"/>
      <c r="E36" s="867" t="n">
        <f aca="false">SUM(C36:D36)</f>
        <v>0</v>
      </c>
      <c r="F36" s="540"/>
      <c r="G36" s="540"/>
      <c r="H36" s="540"/>
      <c r="I36" s="540"/>
      <c r="J36" s="540"/>
      <c r="K36" s="540"/>
      <c r="L36" s="540"/>
      <c r="M36" s="540"/>
      <c r="N36" s="540"/>
      <c r="O36" s="540"/>
      <c r="P36" s="540"/>
      <c r="Q36" s="540"/>
      <c r="R36" s="540"/>
      <c r="S36" s="540"/>
    </row>
    <row r="37" customFormat="false" ht="12.75" hidden="false" customHeight="false" outlineLevel="0" collapsed="false">
      <c r="B37" s="206" t="s">
        <v>564</v>
      </c>
      <c r="C37" s="866" t="n">
        <v>0</v>
      </c>
      <c r="D37" s="540"/>
      <c r="E37" s="867" t="n">
        <f aca="false">SUM(C37:D37)</f>
        <v>0</v>
      </c>
      <c r="F37" s="540"/>
      <c r="G37" s="540"/>
      <c r="H37" s="540"/>
      <c r="I37" s="540"/>
      <c r="J37" s="540"/>
      <c r="K37" s="540"/>
      <c r="L37" s="540"/>
      <c r="M37" s="540"/>
      <c r="N37" s="540"/>
      <c r="O37" s="540"/>
      <c r="P37" s="540"/>
      <c r="Q37" s="540"/>
      <c r="R37" s="540"/>
      <c r="S37" s="540"/>
    </row>
    <row r="38" customFormat="false" ht="12.75" hidden="false" customHeight="false" outlineLevel="0" collapsed="false">
      <c r="B38" s="868" t="s">
        <v>565</v>
      </c>
      <c r="C38" s="855" t="n">
        <v>0</v>
      </c>
      <c r="D38" s="540"/>
      <c r="E38" s="867" t="n">
        <f aca="false">SUM(C38:D38)</f>
        <v>0</v>
      </c>
      <c r="F38" s="540"/>
      <c r="G38" s="540"/>
      <c r="H38" s="540"/>
      <c r="I38" s="540"/>
      <c r="J38" s="540"/>
      <c r="K38" s="540"/>
      <c r="L38" s="540"/>
      <c r="M38" s="540"/>
      <c r="N38" s="540"/>
      <c r="O38" s="540"/>
      <c r="P38" s="540"/>
      <c r="Q38" s="540"/>
      <c r="R38" s="540"/>
      <c r="S38" s="540"/>
    </row>
    <row r="39" customFormat="false" ht="12.75" hidden="false" customHeight="false" outlineLevel="0" collapsed="false">
      <c r="B39" s="1" t="s">
        <v>678</v>
      </c>
      <c r="C39" s="855" t="n">
        <v>0</v>
      </c>
      <c r="D39" s="540"/>
      <c r="E39" s="867" t="n">
        <f aca="false">SUM(C39:D39)</f>
        <v>0</v>
      </c>
      <c r="F39" s="540"/>
      <c r="G39" s="540"/>
      <c r="H39" s="540"/>
      <c r="I39" s="540"/>
      <c r="J39" s="540"/>
      <c r="K39" s="540"/>
      <c r="L39" s="540"/>
      <c r="M39" s="540"/>
      <c r="N39" s="540"/>
      <c r="O39" s="540"/>
      <c r="P39" s="540"/>
      <c r="Q39" s="540"/>
      <c r="R39" s="540"/>
      <c r="S39" s="540"/>
    </row>
    <row r="40" customFormat="false" ht="12.75" hidden="false" customHeight="false" outlineLevel="0" collapsed="false">
      <c r="B40" s="1" t="s">
        <v>567</v>
      </c>
      <c r="C40" s="855" t="n">
        <v>0</v>
      </c>
      <c r="D40" s="540"/>
      <c r="E40" s="867" t="n">
        <f aca="false">SUM(C40:D40)</f>
        <v>0</v>
      </c>
      <c r="F40" s="540"/>
      <c r="G40" s="540"/>
      <c r="H40" s="540"/>
      <c r="I40" s="540"/>
      <c r="J40" s="540"/>
      <c r="K40" s="540"/>
      <c r="L40" s="540"/>
      <c r="M40" s="540"/>
      <c r="N40" s="540"/>
      <c r="O40" s="540"/>
      <c r="P40" s="540"/>
      <c r="Q40" s="540"/>
      <c r="R40" s="540"/>
      <c r="S40" s="540"/>
    </row>
    <row r="41" customFormat="false" ht="12.75" hidden="false" customHeight="false" outlineLevel="0" collapsed="false">
      <c r="B41" s="1" t="s">
        <v>568</v>
      </c>
      <c r="C41" s="855" t="n">
        <v>0</v>
      </c>
      <c r="D41" s="540"/>
      <c r="E41" s="867" t="n">
        <f aca="false">SUM(C41:D41)</f>
        <v>0</v>
      </c>
      <c r="F41" s="540"/>
      <c r="G41" s="540"/>
      <c r="H41" s="540"/>
      <c r="I41" s="540"/>
      <c r="J41" s="540"/>
      <c r="K41" s="540"/>
      <c r="L41" s="540"/>
      <c r="M41" s="540"/>
      <c r="N41" s="540"/>
      <c r="O41" s="540"/>
      <c r="P41" s="540"/>
      <c r="Q41" s="540"/>
      <c r="R41" s="540"/>
      <c r="S41" s="540"/>
    </row>
    <row r="42" customFormat="false" ht="12.75" hidden="false" customHeight="false" outlineLevel="0" collapsed="false">
      <c r="B42" s="1" t="s">
        <v>679</v>
      </c>
      <c r="C42" s="855" t="n">
        <v>0</v>
      </c>
      <c r="D42" s="540"/>
      <c r="E42" s="867" t="n">
        <f aca="false">SUM(C42:D42)</f>
        <v>0</v>
      </c>
      <c r="F42" s="540"/>
      <c r="G42" s="540"/>
      <c r="H42" s="540"/>
      <c r="I42" s="540"/>
      <c r="J42" s="540"/>
      <c r="K42" s="540"/>
      <c r="L42" s="540"/>
      <c r="M42" s="540"/>
      <c r="N42" s="540"/>
      <c r="O42" s="540"/>
      <c r="P42" s="540"/>
      <c r="Q42" s="540"/>
      <c r="R42" s="540"/>
      <c r="S42" s="540"/>
    </row>
    <row r="43" customFormat="false" ht="12.75" hidden="false" customHeight="false" outlineLevel="0" collapsed="false">
      <c r="B43" s="1" t="s">
        <v>680</v>
      </c>
      <c r="C43" s="855" t="n">
        <v>0</v>
      </c>
      <c r="D43" s="540"/>
      <c r="E43" s="867" t="n">
        <f aca="false">SUM(C43:D43)</f>
        <v>0</v>
      </c>
      <c r="F43" s="540"/>
      <c r="G43" s="540"/>
      <c r="H43" s="540"/>
      <c r="I43" s="540"/>
      <c r="J43" s="540"/>
      <c r="K43" s="540"/>
      <c r="L43" s="540"/>
      <c r="M43" s="540"/>
      <c r="N43" s="540"/>
      <c r="O43" s="540"/>
      <c r="P43" s="540"/>
      <c r="Q43" s="540"/>
      <c r="R43" s="540"/>
      <c r="S43" s="540"/>
    </row>
    <row r="44" customFormat="false" ht="12.75" hidden="false" customHeight="false" outlineLevel="0" collapsed="false">
      <c r="B44" s="1" t="s">
        <v>571</v>
      </c>
      <c r="C44" s="855" t="n">
        <v>0</v>
      </c>
      <c r="D44" s="540"/>
      <c r="E44" s="867" t="n">
        <f aca="false">SUM(C44:D44)</f>
        <v>0</v>
      </c>
      <c r="F44" s="540"/>
      <c r="G44" s="540"/>
      <c r="H44" s="540"/>
      <c r="I44" s="540"/>
      <c r="J44" s="540"/>
      <c r="K44" s="540"/>
      <c r="L44" s="540"/>
      <c r="M44" s="540"/>
      <c r="N44" s="540"/>
      <c r="O44" s="540"/>
      <c r="P44" s="540"/>
      <c r="Q44" s="540"/>
      <c r="R44" s="540"/>
      <c r="S44" s="540"/>
    </row>
    <row r="45" customFormat="false" ht="12.75" hidden="false" customHeight="false" outlineLevel="0" collapsed="false">
      <c r="B45" s="1" t="s">
        <v>681</v>
      </c>
      <c r="C45" s="866" t="n">
        <v>4481</v>
      </c>
      <c r="D45" s="540"/>
      <c r="E45" s="867" t="n">
        <f aca="false">SUM(C45:D45)</f>
        <v>4481</v>
      </c>
      <c r="F45" s="540"/>
      <c r="G45" s="540"/>
      <c r="H45" s="540"/>
      <c r="I45" s="540"/>
      <c r="J45" s="540"/>
      <c r="K45" s="540"/>
      <c r="L45" s="540"/>
      <c r="M45" s="540"/>
      <c r="N45" s="540"/>
      <c r="O45" s="540"/>
      <c r="P45" s="540"/>
      <c r="Q45" s="540"/>
      <c r="R45" s="540"/>
      <c r="S45" s="540"/>
    </row>
    <row r="46" customFormat="false" ht="12.75" hidden="false" customHeight="false" outlineLevel="0" collapsed="false">
      <c r="A46" s="245"/>
      <c r="B46" s="245" t="s">
        <v>682</v>
      </c>
      <c r="C46" s="869" t="n">
        <f aca="false">+C45</f>
        <v>4481</v>
      </c>
      <c r="D46" s="870"/>
      <c r="E46" s="871" t="n">
        <f aca="false">SUM(C46:D46)</f>
        <v>4481</v>
      </c>
      <c r="F46" s="870"/>
      <c r="G46" s="870"/>
      <c r="H46" s="870"/>
      <c r="I46" s="870"/>
      <c r="J46" s="870"/>
      <c r="K46" s="870"/>
      <c r="L46" s="870"/>
      <c r="M46" s="870"/>
      <c r="N46" s="870"/>
      <c r="O46" s="870"/>
      <c r="P46" s="870"/>
      <c r="Q46" s="870"/>
      <c r="R46" s="870"/>
      <c r="S46" s="870"/>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5"/>
      <c r="BR46" s="245"/>
      <c r="BS46" s="245"/>
      <c r="BT46" s="245"/>
      <c r="BU46" s="245"/>
      <c r="BV46" s="245"/>
      <c r="BW46" s="245"/>
      <c r="BX46" s="245"/>
      <c r="BY46" s="245"/>
      <c r="BZ46" s="245"/>
      <c r="CA46" s="245"/>
      <c r="CB46" s="245"/>
      <c r="CC46" s="245"/>
      <c r="CD46" s="245"/>
      <c r="CE46" s="245"/>
      <c r="CF46" s="245"/>
      <c r="CG46" s="245"/>
      <c r="CH46" s="245"/>
      <c r="CI46" s="245"/>
      <c r="CJ46" s="245"/>
      <c r="CK46" s="245"/>
      <c r="CL46" s="245"/>
      <c r="CM46" s="245"/>
      <c r="CN46" s="245"/>
      <c r="CO46" s="245"/>
      <c r="CP46" s="245"/>
      <c r="CQ46" s="245"/>
      <c r="CR46" s="245"/>
      <c r="CS46" s="245"/>
      <c r="CT46" s="245"/>
      <c r="CU46" s="245"/>
      <c r="CV46" s="245"/>
      <c r="CW46" s="245"/>
      <c r="CX46" s="245"/>
      <c r="CY46" s="245"/>
      <c r="CZ46" s="245"/>
      <c r="DA46" s="245"/>
      <c r="DB46" s="245"/>
      <c r="DC46" s="245"/>
      <c r="DD46" s="245"/>
      <c r="DE46" s="245"/>
      <c r="DF46" s="245"/>
      <c r="DG46" s="245"/>
      <c r="DH46" s="245"/>
      <c r="DI46" s="245"/>
      <c r="DJ46" s="245"/>
      <c r="DK46" s="245"/>
      <c r="DL46" s="245"/>
      <c r="DM46" s="245"/>
      <c r="DN46" s="245"/>
      <c r="DO46" s="245"/>
      <c r="DP46" s="245"/>
      <c r="DQ46" s="245"/>
      <c r="DR46" s="245"/>
      <c r="DS46" s="245"/>
      <c r="DT46" s="245"/>
      <c r="DU46" s="245"/>
      <c r="DV46" s="245"/>
      <c r="DW46" s="245"/>
      <c r="DX46" s="245"/>
      <c r="DY46" s="245"/>
      <c r="DZ46" s="245"/>
      <c r="EA46" s="245"/>
      <c r="EB46" s="245"/>
      <c r="EC46" s="245"/>
      <c r="ED46" s="245"/>
      <c r="EE46" s="245"/>
      <c r="EF46" s="245"/>
      <c r="EG46" s="245"/>
      <c r="EH46" s="245"/>
      <c r="EI46" s="245"/>
      <c r="EJ46" s="245"/>
      <c r="EK46" s="245"/>
      <c r="EL46" s="245"/>
      <c r="EM46" s="245"/>
      <c r="EN46" s="245"/>
      <c r="EO46" s="245"/>
      <c r="EP46" s="245"/>
      <c r="EQ46" s="245"/>
      <c r="ER46" s="245"/>
      <c r="ES46" s="245"/>
      <c r="ET46" s="245"/>
      <c r="EU46" s="245"/>
      <c r="EV46" s="245"/>
      <c r="EW46" s="245"/>
      <c r="EX46" s="245"/>
      <c r="EY46" s="245"/>
      <c r="EZ46" s="245"/>
      <c r="FA46" s="245"/>
      <c r="FB46" s="245"/>
      <c r="FC46" s="245"/>
      <c r="FD46" s="245"/>
      <c r="FE46" s="245"/>
      <c r="FF46" s="245"/>
      <c r="FG46" s="245"/>
      <c r="FH46" s="245"/>
      <c r="FI46" s="245"/>
      <c r="FJ46" s="245"/>
      <c r="FK46" s="245"/>
      <c r="FL46" s="245"/>
      <c r="FM46" s="245"/>
      <c r="FN46" s="245"/>
      <c r="FO46" s="245"/>
      <c r="FP46" s="245"/>
      <c r="FQ46" s="245"/>
      <c r="FR46" s="245"/>
      <c r="FS46" s="245"/>
      <c r="FT46" s="245"/>
      <c r="FU46" s="245"/>
      <c r="FV46" s="245"/>
      <c r="FW46" s="245"/>
      <c r="FX46" s="245"/>
      <c r="FY46" s="245"/>
      <c r="FZ46" s="245"/>
      <c r="GA46" s="245"/>
      <c r="GB46" s="245"/>
      <c r="GC46" s="245"/>
      <c r="GD46" s="245"/>
      <c r="GE46" s="245"/>
      <c r="GF46" s="245"/>
      <c r="GG46" s="245"/>
      <c r="GH46" s="245"/>
      <c r="GI46" s="245"/>
      <c r="GJ46" s="245"/>
      <c r="GK46" s="245"/>
      <c r="GL46" s="245"/>
      <c r="GM46" s="245"/>
      <c r="GN46" s="245"/>
      <c r="GO46" s="245"/>
      <c r="GP46" s="245"/>
      <c r="GQ46" s="245"/>
      <c r="GR46" s="245"/>
      <c r="GS46" s="245"/>
      <c r="GT46" s="245"/>
      <c r="GU46" s="245"/>
      <c r="GV46" s="245"/>
      <c r="GW46" s="245"/>
      <c r="GX46" s="245"/>
      <c r="GY46" s="245"/>
      <c r="GZ46" s="245"/>
      <c r="HA46" s="245"/>
      <c r="HB46" s="245"/>
      <c r="HC46" s="245"/>
      <c r="HD46" s="245"/>
      <c r="HE46" s="245"/>
      <c r="HF46" s="245"/>
      <c r="HG46" s="245"/>
      <c r="HH46" s="245"/>
      <c r="HI46" s="245"/>
      <c r="HJ46" s="245"/>
      <c r="HK46" s="245"/>
      <c r="HL46" s="245"/>
      <c r="HM46" s="245"/>
      <c r="HN46" s="245"/>
      <c r="HO46" s="245"/>
      <c r="HP46" s="245"/>
      <c r="HQ46" s="245"/>
      <c r="HR46" s="245"/>
      <c r="HS46" s="245"/>
      <c r="HT46" s="245"/>
      <c r="HU46" s="245"/>
      <c r="HV46" s="245"/>
      <c r="HW46" s="245"/>
      <c r="HX46" s="245"/>
      <c r="HY46" s="245"/>
      <c r="HZ46" s="245"/>
      <c r="IA46" s="245"/>
      <c r="IB46" s="245"/>
      <c r="IC46" s="245"/>
      <c r="ID46" s="245"/>
      <c r="IE46" s="245"/>
      <c r="IF46" s="245"/>
      <c r="IG46" s="245"/>
      <c r="IH46" s="245"/>
      <c r="II46" s="245"/>
      <c r="IJ46" s="245"/>
      <c r="IK46" s="245"/>
      <c r="IL46" s="245"/>
      <c r="IM46" s="245"/>
      <c r="IN46" s="245"/>
      <c r="IO46" s="245"/>
      <c r="IP46" s="245"/>
      <c r="IQ46" s="245"/>
      <c r="IR46" s="245"/>
      <c r="IS46" s="245"/>
      <c r="IT46" s="245"/>
      <c r="IU46" s="245"/>
      <c r="IV46" s="245"/>
      <c r="IW46" s="245"/>
    </row>
    <row r="47" customFormat="false" ht="12.75" hidden="false" customHeight="false" outlineLevel="0" collapsed="false">
      <c r="B47" s="1" t="s">
        <v>237</v>
      </c>
      <c r="C47" s="855" t="n">
        <v>0</v>
      </c>
      <c r="D47" s="540"/>
      <c r="E47" s="867"/>
      <c r="F47" s="540"/>
      <c r="G47" s="540"/>
      <c r="H47" s="540"/>
      <c r="I47" s="540"/>
      <c r="J47" s="540"/>
      <c r="K47" s="540"/>
      <c r="L47" s="540"/>
      <c r="M47" s="540"/>
      <c r="N47" s="540"/>
      <c r="O47" s="540"/>
      <c r="P47" s="540"/>
      <c r="Q47" s="540"/>
      <c r="R47" s="540"/>
      <c r="S47" s="540"/>
    </row>
    <row r="48" customFormat="false" ht="12.75" hidden="false" customHeight="false" outlineLevel="0" collapsed="false">
      <c r="B48" s="1" t="s">
        <v>575</v>
      </c>
      <c r="C48" s="855" t="n">
        <v>0</v>
      </c>
      <c r="D48" s="540"/>
      <c r="E48" s="867" t="n">
        <f aca="false">SUM(C48:D48)</f>
        <v>0</v>
      </c>
      <c r="F48" s="540"/>
      <c r="G48" s="540"/>
      <c r="H48" s="540"/>
      <c r="I48" s="540"/>
      <c r="J48" s="540"/>
      <c r="K48" s="540"/>
      <c r="L48" s="540"/>
      <c r="M48" s="540"/>
      <c r="N48" s="540"/>
      <c r="O48" s="540"/>
      <c r="P48" s="540"/>
      <c r="Q48" s="540"/>
      <c r="R48" s="540"/>
      <c r="S48" s="540"/>
    </row>
    <row r="49" customFormat="false" ht="12.75" hidden="false" customHeight="false" outlineLevel="0" collapsed="false">
      <c r="B49" s="1" t="s">
        <v>683</v>
      </c>
      <c r="C49" s="855" t="n">
        <v>0</v>
      </c>
      <c r="D49" s="540"/>
      <c r="E49" s="867" t="n">
        <f aca="false">SUM(C49:D49)</f>
        <v>0</v>
      </c>
      <c r="F49" s="540"/>
      <c r="G49" s="540"/>
      <c r="H49" s="540"/>
      <c r="I49" s="540"/>
      <c r="J49" s="540"/>
      <c r="K49" s="540"/>
      <c r="L49" s="540"/>
      <c r="M49" s="540"/>
      <c r="N49" s="540"/>
      <c r="O49" s="540"/>
      <c r="P49" s="540"/>
      <c r="Q49" s="540"/>
      <c r="R49" s="540"/>
      <c r="S49" s="540"/>
    </row>
    <row r="50" customFormat="false" ht="12.75" hidden="false" customHeight="false" outlineLevel="0" collapsed="false">
      <c r="B50" s="206" t="s">
        <v>684</v>
      </c>
      <c r="C50" s="866" t="n">
        <v>0</v>
      </c>
      <c r="D50" s="540"/>
      <c r="E50" s="867" t="n">
        <f aca="false">SUM(C50:D50)</f>
        <v>0</v>
      </c>
      <c r="F50" s="540"/>
      <c r="G50" s="540"/>
      <c r="H50" s="540"/>
      <c r="I50" s="540"/>
      <c r="J50" s="540"/>
      <c r="K50" s="540"/>
      <c r="L50" s="540"/>
      <c r="M50" s="540"/>
      <c r="N50" s="540"/>
      <c r="O50" s="540"/>
      <c r="P50" s="540"/>
      <c r="Q50" s="540"/>
      <c r="R50" s="540"/>
      <c r="S50" s="540"/>
    </row>
    <row r="51" customFormat="false" ht="12.75" hidden="false" customHeight="false" outlineLevel="0" collapsed="false">
      <c r="B51" s="206" t="s">
        <v>294</v>
      </c>
      <c r="C51" s="866" t="n">
        <v>0</v>
      </c>
      <c r="D51" s="540"/>
      <c r="E51" s="867" t="n">
        <f aca="false">SUM(C51:D51)</f>
        <v>0</v>
      </c>
      <c r="F51" s="540"/>
      <c r="G51" s="540"/>
      <c r="H51" s="540"/>
      <c r="I51" s="540"/>
      <c r="J51" s="540"/>
      <c r="K51" s="540"/>
      <c r="L51" s="540"/>
      <c r="M51" s="540"/>
      <c r="N51" s="540"/>
      <c r="O51" s="540"/>
      <c r="P51" s="540"/>
      <c r="Q51" s="540"/>
      <c r="R51" s="540"/>
      <c r="S51" s="540"/>
    </row>
    <row r="52" customFormat="false" ht="12.75" hidden="false" customHeight="false" outlineLevel="0" collapsed="false">
      <c r="B52" s="868" t="s">
        <v>685</v>
      </c>
      <c r="C52" s="855" t="n">
        <v>0</v>
      </c>
      <c r="D52" s="540"/>
      <c r="E52" s="867" t="n">
        <f aca="false">SUM(C52:D52)</f>
        <v>0</v>
      </c>
      <c r="F52" s="540"/>
      <c r="G52" s="540"/>
      <c r="H52" s="540"/>
      <c r="I52" s="540"/>
      <c r="J52" s="540"/>
      <c r="K52" s="540"/>
      <c r="L52" s="540"/>
      <c r="M52" s="540"/>
      <c r="N52" s="540"/>
      <c r="O52" s="540"/>
      <c r="P52" s="540"/>
      <c r="Q52" s="540"/>
      <c r="R52" s="540"/>
      <c r="S52" s="540"/>
    </row>
    <row r="53" customFormat="false" ht="12.75" hidden="false" customHeight="false" outlineLevel="0" collapsed="false">
      <c r="B53" s="1" t="s">
        <v>579</v>
      </c>
      <c r="C53" s="855" t="n">
        <v>0</v>
      </c>
      <c r="D53" s="540"/>
      <c r="E53" s="867" t="n">
        <f aca="false">SUM(C53:D53)</f>
        <v>0</v>
      </c>
      <c r="F53" s="540"/>
      <c r="G53" s="540"/>
      <c r="H53" s="540"/>
      <c r="I53" s="540"/>
      <c r="J53" s="540"/>
      <c r="K53" s="540"/>
      <c r="L53" s="540"/>
      <c r="M53" s="540"/>
      <c r="N53" s="540"/>
      <c r="O53" s="540"/>
      <c r="P53" s="540"/>
      <c r="Q53" s="540"/>
      <c r="R53" s="540"/>
      <c r="S53" s="540"/>
    </row>
    <row r="54" customFormat="false" ht="12.75" hidden="false" customHeight="false" outlineLevel="0" collapsed="false">
      <c r="B54" s="1" t="s">
        <v>580</v>
      </c>
      <c r="C54" s="855" t="n">
        <v>502000</v>
      </c>
      <c r="D54" s="540"/>
      <c r="E54" s="867" t="n">
        <f aca="false">SUM(C54:D54)</f>
        <v>502000</v>
      </c>
      <c r="F54" s="540"/>
      <c r="G54" s="540"/>
      <c r="H54" s="540"/>
      <c r="I54" s="540"/>
      <c r="J54" s="540"/>
      <c r="K54" s="540"/>
      <c r="L54" s="540"/>
      <c r="M54" s="540"/>
      <c r="N54" s="540"/>
      <c r="O54" s="540"/>
      <c r="P54" s="540"/>
      <c r="Q54" s="540"/>
      <c r="R54" s="540"/>
      <c r="S54" s="540"/>
    </row>
    <row r="55" customFormat="false" ht="12.75" hidden="false" customHeight="false" outlineLevel="0" collapsed="false">
      <c r="B55" s="1" t="s">
        <v>581</v>
      </c>
      <c r="C55" s="855" t="n">
        <v>0</v>
      </c>
      <c r="D55" s="540"/>
      <c r="E55" s="867" t="n">
        <f aca="false">SUM(C55:D55)</f>
        <v>0</v>
      </c>
      <c r="F55" s="540"/>
      <c r="G55" s="540"/>
      <c r="H55" s="540"/>
      <c r="I55" s="540"/>
      <c r="J55" s="540"/>
      <c r="K55" s="540"/>
      <c r="L55" s="540"/>
      <c r="M55" s="540"/>
      <c r="N55" s="540"/>
      <c r="O55" s="540"/>
      <c r="P55" s="540"/>
      <c r="Q55" s="540"/>
      <c r="R55" s="540"/>
      <c r="S55" s="540"/>
    </row>
    <row r="56" customFormat="false" ht="12.75" hidden="false" customHeight="false" outlineLevel="0" collapsed="false">
      <c r="B56" s="1" t="s">
        <v>582</v>
      </c>
      <c r="C56" s="855" t="n">
        <v>0</v>
      </c>
      <c r="D56" s="540"/>
      <c r="E56" s="867" t="n">
        <f aca="false">SUM(C56:D56)</f>
        <v>0</v>
      </c>
      <c r="F56" s="540"/>
      <c r="G56" s="540"/>
      <c r="H56" s="540"/>
      <c r="I56" s="540"/>
      <c r="J56" s="540"/>
      <c r="K56" s="540"/>
      <c r="L56" s="540"/>
      <c r="M56" s="540"/>
      <c r="N56" s="540"/>
      <c r="O56" s="540"/>
      <c r="P56" s="540"/>
      <c r="Q56" s="540"/>
      <c r="R56" s="540"/>
      <c r="S56" s="540"/>
    </row>
    <row r="57" customFormat="false" ht="12.75" hidden="false" customHeight="false" outlineLevel="0" collapsed="false">
      <c r="B57" s="1" t="s">
        <v>583</v>
      </c>
      <c r="C57" s="855" t="n">
        <v>0</v>
      </c>
      <c r="D57" s="540"/>
      <c r="E57" s="867" t="n">
        <f aca="false">SUM(C57:D57)</f>
        <v>0</v>
      </c>
      <c r="F57" s="540"/>
      <c r="G57" s="540"/>
      <c r="H57" s="540"/>
      <c r="I57" s="540"/>
      <c r="J57" s="540"/>
      <c r="K57" s="540"/>
      <c r="L57" s="540"/>
      <c r="M57" s="540"/>
      <c r="N57" s="540"/>
      <c r="O57" s="540"/>
      <c r="P57" s="540"/>
      <c r="Q57" s="540"/>
      <c r="R57" s="540"/>
      <c r="S57" s="540"/>
    </row>
    <row r="58" customFormat="false" ht="12.75" hidden="false" customHeight="false" outlineLevel="0" collapsed="false">
      <c r="B58" s="1" t="s">
        <v>584</v>
      </c>
      <c r="C58" s="855" t="n">
        <v>0</v>
      </c>
      <c r="D58" s="540"/>
      <c r="E58" s="867" t="n">
        <f aca="false">SUM(C58:D58)</f>
        <v>0</v>
      </c>
      <c r="F58" s="540"/>
      <c r="G58" s="540"/>
      <c r="H58" s="540"/>
      <c r="I58" s="540"/>
      <c r="J58" s="540"/>
      <c r="K58" s="540"/>
      <c r="L58" s="540"/>
      <c r="M58" s="540"/>
      <c r="N58" s="540"/>
      <c r="O58" s="540"/>
      <c r="P58" s="540"/>
      <c r="Q58" s="540"/>
      <c r="R58" s="540"/>
      <c r="S58" s="540"/>
    </row>
    <row r="59" customFormat="false" ht="12.75" hidden="false" customHeight="false" outlineLevel="0" collapsed="false">
      <c r="B59" s="1" t="s">
        <v>585</v>
      </c>
      <c r="C59" s="866"/>
      <c r="D59" s="540"/>
      <c r="E59" s="867" t="n">
        <f aca="false">SUM(C59:D59)</f>
        <v>0</v>
      </c>
      <c r="F59" s="540"/>
      <c r="G59" s="540"/>
      <c r="H59" s="540"/>
      <c r="I59" s="540"/>
      <c r="J59" s="540"/>
      <c r="K59" s="540"/>
      <c r="L59" s="540"/>
      <c r="M59" s="540"/>
      <c r="N59" s="540"/>
      <c r="O59" s="540"/>
      <c r="P59" s="540"/>
      <c r="Q59" s="540"/>
      <c r="R59" s="540"/>
      <c r="S59" s="540"/>
    </row>
    <row r="60" customFormat="false" ht="12.75" hidden="false" customHeight="false" outlineLevel="0" collapsed="false">
      <c r="A60" s="245"/>
      <c r="B60" s="245" t="s">
        <v>686</v>
      </c>
      <c r="C60" s="869" t="n">
        <f aca="false">+SUM(C47:C59)</f>
        <v>502000</v>
      </c>
      <c r="D60" s="870"/>
      <c r="E60" s="871" t="n">
        <f aca="false">SUM(C60:D60)</f>
        <v>502000</v>
      </c>
      <c r="F60" s="870"/>
      <c r="G60" s="870"/>
      <c r="H60" s="870"/>
      <c r="I60" s="870"/>
      <c r="J60" s="870"/>
      <c r="K60" s="870"/>
      <c r="L60" s="870"/>
      <c r="M60" s="870"/>
      <c r="N60" s="870"/>
      <c r="O60" s="870"/>
      <c r="P60" s="870"/>
      <c r="Q60" s="870"/>
      <c r="R60" s="870"/>
      <c r="S60" s="870"/>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5"/>
      <c r="AX60" s="245"/>
      <c r="AY60" s="245"/>
      <c r="AZ60" s="245"/>
      <c r="BA60" s="245"/>
      <c r="BB60" s="245"/>
      <c r="BC60" s="245"/>
      <c r="BD60" s="245"/>
      <c r="BE60" s="245"/>
      <c r="BF60" s="245"/>
      <c r="BG60" s="245"/>
      <c r="BH60" s="245"/>
      <c r="BI60" s="245"/>
      <c r="BJ60" s="245"/>
      <c r="BK60" s="245"/>
      <c r="BL60" s="245"/>
      <c r="BM60" s="245"/>
      <c r="BN60" s="245"/>
      <c r="BO60" s="245"/>
      <c r="BP60" s="245"/>
      <c r="BQ60" s="245"/>
      <c r="BR60" s="245"/>
      <c r="BS60" s="245"/>
      <c r="BT60" s="245"/>
      <c r="BU60" s="245"/>
      <c r="BV60" s="245"/>
      <c r="BW60" s="245"/>
      <c r="BX60" s="245"/>
      <c r="BY60" s="245"/>
      <c r="BZ60" s="245"/>
      <c r="CA60" s="245"/>
      <c r="CB60" s="245"/>
      <c r="CC60" s="245"/>
      <c r="CD60" s="245"/>
      <c r="CE60" s="245"/>
      <c r="CF60" s="245"/>
      <c r="CG60" s="245"/>
      <c r="CH60" s="245"/>
      <c r="CI60" s="245"/>
      <c r="CJ60" s="245"/>
      <c r="CK60" s="245"/>
      <c r="CL60" s="245"/>
      <c r="CM60" s="245"/>
      <c r="CN60" s="245"/>
      <c r="CO60" s="245"/>
      <c r="CP60" s="245"/>
      <c r="CQ60" s="245"/>
      <c r="CR60" s="245"/>
      <c r="CS60" s="245"/>
      <c r="CT60" s="245"/>
      <c r="CU60" s="245"/>
      <c r="CV60" s="245"/>
      <c r="CW60" s="245"/>
      <c r="CX60" s="245"/>
      <c r="CY60" s="245"/>
      <c r="CZ60" s="245"/>
      <c r="DA60" s="245"/>
      <c r="DB60" s="245"/>
      <c r="DC60" s="245"/>
      <c r="DD60" s="245"/>
      <c r="DE60" s="245"/>
      <c r="DF60" s="245"/>
      <c r="DG60" s="245"/>
      <c r="DH60" s="245"/>
      <c r="DI60" s="245"/>
      <c r="DJ60" s="245"/>
      <c r="DK60" s="245"/>
      <c r="DL60" s="245"/>
      <c r="DM60" s="245"/>
      <c r="DN60" s="245"/>
      <c r="DO60" s="245"/>
      <c r="DP60" s="245"/>
      <c r="DQ60" s="245"/>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5"/>
      <c r="ER60" s="245"/>
      <c r="ES60" s="245"/>
      <c r="ET60" s="245"/>
      <c r="EU60" s="245"/>
      <c r="EV60" s="245"/>
      <c r="EW60" s="245"/>
      <c r="EX60" s="245"/>
      <c r="EY60" s="245"/>
      <c r="EZ60" s="245"/>
      <c r="FA60" s="245"/>
      <c r="FB60" s="245"/>
      <c r="FC60" s="245"/>
      <c r="FD60" s="245"/>
      <c r="FE60" s="245"/>
      <c r="FF60" s="245"/>
      <c r="FG60" s="245"/>
      <c r="FH60" s="245"/>
      <c r="FI60" s="245"/>
      <c r="FJ60" s="245"/>
      <c r="FK60" s="245"/>
      <c r="FL60" s="245"/>
      <c r="FM60" s="245"/>
      <c r="FN60" s="245"/>
      <c r="FO60" s="245"/>
      <c r="FP60" s="245"/>
      <c r="FQ60" s="245"/>
      <c r="FR60" s="245"/>
      <c r="FS60" s="245"/>
      <c r="FT60" s="245"/>
      <c r="FU60" s="245"/>
      <c r="FV60" s="245"/>
      <c r="FW60" s="245"/>
      <c r="FX60" s="245"/>
      <c r="FY60" s="245"/>
      <c r="FZ60" s="245"/>
      <c r="GA60" s="245"/>
      <c r="GB60" s="245"/>
      <c r="GC60" s="245"/>
      <c r="GD60" s="245"/>
      <c r="GE60" s="245"/>
      <c r="GF60" s="245"/>
      <c r="GG60" s="245"/>
      <c r="GH60" s="245"/>
      <c r="GI60" s="245"/>
      <c r="GJ60" s="245"/>
      <c r="GK60" s="245"/>
      <c r="GL60" s="245"/>
      <c r="GM60" s="245"/>
      <c r="GN60" s="245"/>
      <c r="GO60" s="245"/>
      <c r="GP60" s="245"/>
      <c r="GQ60" s="245"/>
      <c r="GR60" s="245"/>
      <c r="GS60" s="245"/>
      <c r="GT60" s="245"/>
      <c r="GU60" s="245"/>
      <c r="GV60" s="245"/>
      <c r="GW60" s="245"/>
      <c r="GX60" s="245"/>
      <c r="GY60" s="245"/>
      <c r="GZ60" s="245"/>
      <c r="HA60" s="245"/>
      <c r="HB60" s="245"/>
      <c r="HC60" s="245"/>
      <c r="HD60" s="245"/>
      <c r="HE60" s="245"/>
      <c r="HF60" s="245"/>
      <c r="HG60" s="245"/>
      <c r="HH60" s="245"/>
      <c r="HI60" s="245"/>
      <c r="HJ60" s="245"/>
      <c r="HK60" s="245"/>
      <c r="HL60" s="245"/>
      <c r="HM60" s="245"/>
      <c r="HN60" s="245"/>
      <c r="HO60" s="245"/>
      <c r="HP60" s="245"/>
      <c r="HQ60" s="245"/>
      <c r="HR60" s="245"/>
      <c r="HS60" s="245"/>
      <c r="HT60" s="245"/>
      <c r="HU60" s="245"/>
      <c r="HV60" s="245"/>
      <c r="HW60" s="245"/>
      <c r="HX60" s="245"/>
      <c r="HY60" s="245"/>
      <c r="HZ60" s="245"/>
      <c r="IA60" s="245"/>
      <c r="IB60" s="245"/>
      <c r="IC60" s="245"/>
      <c r="ID60" s="245"/>
      <c r="IE60" s="245"/>
      <c r="IF60" s="245"/>
      <c r="IG60" s="245"/>
      <c r="IH60" s="245"/>
      <c r="II60" s="245"/>
      <c r="IJ60" s="245"/>
      <c r="IK60" s="245"/>
      <c r="IL60" s="245"/>
      <c r="IM60" s="245"/>
      <c r="IN60" s="245"/>
      <c r="IO60" s="245"/>
      <c r="IP60" s="245"/>
      <c r="IQ60" s="245"/>
      <c r="IR60" s="245"/>
      <c r="IS60" s="245"/>
      <c r="IT60" s="245"/>
      <c r="IU60" s="245"/>
      <c r="IV60" s="245"/>
      <c r="IW60" s="245"/>
    </row>
    <row r="61" customFormat="false" ht="12.75" hidden="false" customHeight="false" outlineLevel="0" collapsed="false">
      <c r="B61" s="1" t="s">
        <v>687</v>
      </c>
      <c r="C61" s="855" t="n">
        <v>0</v>
      </c>
      <c r="D61" s="540"/>
      <c r="E61" s="867"/>
      <c r="F61" s="540"/>
      <c r="G61" s="540"/>
      <c r="H61" s="540"/>
      <c r="I61" s="540"/>
      <c r="J61" s="540"/>
      <c r="K61" s="540"/>
      <c r="L61" s="540"/>
      <c r="M61" s="540"/>
      <c r="N61" s="540"/>
      <c r="O61" s="540"/>
      <c r="P61" s="540"/>
      <c r="Q61" s="540"/>
      <c r="R61" s="540"/>
      <c r="S61" s="540"/>
    </row>
    <row r="62" customFormat="false" ht="12.75" hidden="false" customHeight="false" outlineLevel="0" collapsed="false">
      <c r="B62" s="1" t="s">
        <v>688</v>
      </c>
      <c r="C62" s="855" t="n">
        <v>100000</v>
      </c>
      <c r="D62" s="540"/>
      <c r="E62" s="867" t="n">
        <f aca="false">SUM(C62:D62)</f>
        <v>100000</v>
      </c>
      <c r="F62" s="540"/>
      <c r="G62" s="540"/>
      <c r="H62" s="540"/>
      <c r="I62" s="540"/>
      <c r="J62" s="540"/>
      <c r="K62" s="540"/>
      <c r="L62" s="540"/>
      <c r="M62" s="540"/>
      <c r="N62" s="540"/>
      <c r="O62" s="540"/>
      <c r="P62" s="540"/>
      <c r="Q62" s="540"/>
      <c r="R62" s="540"/>
      <c r="S62" s="540"/>
    </row>
    <row r="63" customFormat="false" ht="12.75" hidden="false" customHeight="false" outlineLevel="0" collapsed="false">
      <c r="B63" s="1" t="s">
        <v>689</v>
      </c>
      <c r="C63" s="855" t="n">
        <v>0</v>
      </c>
      <c r="D63" s="540"/>
      <c r="E63" s="867" t="n">
        <f aca="false">SUM(C63:D63)</f>
        <v>0</v>
      </c>
      <c r="F63" s="540"/>
      <c r="G63" s="540"/>
      <c r="H63" s="540"/>
      <c r="I63" s="540"/>
      <c r="J63" s="540"/>
      <c r="K63" s="540"/>
      <c r="L63" s="540"/>
      <c r="M63" s="540"/>
      <c r="N63" s="540"/>
      <c r="O63" s="540"/>
      <c r="P63" s="540"/>
      <c r="Q63" s="540"/>
      <c r="R63" s="540"/>
      <c r="S63" s="540"/>
    </row>
    <row r="64" customFormat="false" ht="12.75" hidden="false" customHeight="false" outlineLevel="0" collapsed="false">
      <c r="B64" s="1" t="s">
        <v>690</v>
      </c>
      <c r="C64" s="855" t="n">
        <v>0</v>
      </c>
      <c r="D64" s="540"/>
      <c r="E64" s="867" t="n">
        <f aca="false">SUM(C64:D64)</f>
        <v>0</v>
      </c>
      <c r="F64" s="540"/>
      <c r="G64" s="540"/>
      <c r="H64" s="540"/>
      <c r="I64" s="540"/>
      <c r="J64" s="540"/>
      <c r="K64" s="540"/>
      <c r="L64" s="540"/>
      <c r="M64" s="540"/>
      <c r="N64" s="540"/>
      <c r="O64" s="540"/>
      <c r="P64" s="540"/>
      <c r="Q64" s="540"/>
      <c r="R64" s="540"/>
      <c r="S64" s="540"/>
    </row>
    <row r="65" customFormat="false" ht="12.75" hidden="false" customHeight="false" outlineLevel="0" collapsed="false">
      <c r="B65" s="206" t="s">
        <v>599</v>
      </c>
      <c r="C65" s="866" t="n">
        <v>0</v>
      </c>
      <c r="D65" s="540"/>
      <c r="E65" s="867" t="n">
        <f aca="false">SUM(C65:D65)</f>
        <v>0</v>
      </c>
      <c r="F65" s="540"/>
      <c r="G65" s="540"/>
      <c r="H65" s="540"/>
      <c r="I65" s="540"/>
      <c r="J65" s="540"/>
      <c r="K65" s="540"/>
      <c r="L65" s="540"/>
      <c r="M65" s="540"/>
      <c r="N65" s="540"/>
      <c r="O65" s="540"/>
      <c r="P65" s="540"/>
      <c r="Q65" s="540"/>
      <c r="R65" s="540"/>
      <c r="S65" s="540"/>
    </row>
    <row r="66" customFormat="false" ht="12.75" hidden="false" customHeight="false" outlineLevel="0" collapsed="false">
      <c r="B66" s="206" t="s">
        <v>600</v>
      </c>
      <c r="C66" s="866" t="n">
        <v>0</v>
      </c>
      <c r="D66" s="540"/>
      <c r="E66" s="867" t="n">
        <f aca="false">SUM(C66:D66)</f>
        <v>0</v>
      </c>
      <c r="F66" s="540"/>
      <c r="G66" s="540"/>
      <c r="H66" s="540"/>
      <c r="I66" s="540"/>
      <c r="J66" s="540"/>
      <c r="K66" s="540"/>
      <c r="L66" s="540"/>
      <c r="M66" s="540"/>
      <c r="N66" s="540"/>
      <c r="O66" s="540"/>
      <c r="P66" s="540"/>
      <c r="Q66" s="540"/>
      <c r="R66" s="540"/>
      <c r="S66" s="540"/>
    </row>
    <row r="67" customFormat="false" ht="12.75" hidden="false" customHeight="false" outlineLevel="0" collapsed="false">
      <c r="B67" s="868" t="s">
        <v>601</v>
      </c>
      <c r="C67" s="873" t="n">
        <v>0</v>
      </c>
      <c r="D67" s="540"/>
      <c r="E67" s="867" t="n">
        <f aca="false">SUM(C67:D67)</f>
        <v>0</v>
      </c>
      <c r="F67" s="540"/>
      <c r="G67" s="540"/>
      <c r="H67" s="540"/>
      <c r="I67" s="540"/>
      <c r="J67" s="540"/>
      <c r="K67" s="540"/>
      <c r="L67" s="540"/>
      <c r="M67" s="540"/>
      <c r="N67" s="540"/>
      <c r="O67" s="540"/>
      <c r="P67" s="540"/>
      <c r="Q67" s="540"/>
      <c r="R67" s="540"/>
      <c r="S67" s="540"/>
    </row>
    <row r="68" customFormat="false" ht="12.75" hidden="false" customHeight="false" outlineLevel="0" collapsed="false">
      <c r="A68" s="245"/>
      <c r="B68" s="245" t="s">
        <v>602</v>
      </c>
      <c r="C68" s="869" t="n">
        <f aca="false">+'[1]Budget 2002 Summary'!$O$74</f>
        <v>100000</v>
      </c>
      <c r="D68" s="870"/>
      <c r="E68" s="872" t="n">
        <f aca="false">SUM(C68:D68)</f>
        <v>100000</v>
      </c>
      <c r="F68" s="870"/>
      <c r="G68" s="870"/>
      <c r="H68" s="870"/>
      <c r="I68" s="870"/>
      <c r="J68" s="870"/>
      <c r="K68" s="870"/>
      <c r="L68" s="870"/>
      <c r="M68" s="870"/>
      <c r="N68" s="870"/>
      <c r="O68" s="870"/>
      <c r="P68" s="870"/>
      <c r="Q68" s="870"/>
      <c r="R68" s="870"/>
      <c r="S68" s="870"/>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45"/>
      <c r="AR68" s="245"/>
      <c r="AS68" s="245"/>
      <c r="AT68" s="245"/>
      <c r="AU68" s="245"/>
      <c r="AV68" s="245"/>
      <c r="AW68" s="245"/>
      <c r="AX68" s="245"/>
      <c r="AY68" s="245"/>
      <c r="AZ68" s="245"/>
      <c r="BA68" s="245"/>
      <c r="BB68" s="245"/>
      <c r="BC68" s="245"/>
      <c r="BD68" s="245"/>
      <c r="BE68" s="245"/>
      <c r="BF68" s="245"/>
      <c r="BG68" s="245"/>
      <c r="BH68" s="245"/>
      <c r="BI68" s="245"/>
      <c r="BJ68" s="245"/>
      <c r="BK68" s="245"/>
      <c r="BL68" s="245"/>
      <c r="BM68" s="245"/>
      <c r="BN68" s="245"/>
      <c r="BO68" s="245"/>
      <c r="BP68" s="245"/>
      <c r="BQ68" s="245"/>
      <c r="BR68" s="245"/>
      <c r="BS68" s="245"/>
      <c r="BT68" s="245"/>
      <c r="BU68" s="245"/>
      <c r="BV68" s="245"/>
      <c r="BW68" s="245"/>
      <c r="BX68" s="245"/>
      <c r="BY68" s="245"/>
      <c r="BZ68" s="245"/>
      <c r="CA68" s="245"/>
      <c r="CB68" s="245"/>
      <c r="CC68" s="245"/>
      <c r="CD68" s="245"/>
      <c r="CE68" s="245"/>
      <c r="CF68" s="245"/>
      <c r="CG68" s="245"/>
      <c r="CH68" s="245"/>
      <c r="CI68" s="245"/>
      <c r="CJ68" s="245"/>
      <c r="CK68" s="245"/>
      <c r="CL68" s="245"/>
      <c r="CM68" s="245"/>
      <c r="CN68" s="245"/>
      <c r="CO68" s="245"/>
      <c r="CP68" s="245"/>
      <c r="CQ68" s="245"/>
      <c r="CR68" s="245"/>
      <c r="CS68" s="245"/>
      <c r="CT68" s="245"/>
      <c r="CU68" s="245"/>
      <c r="CV68" s="245"/>
      <c r="CW68" s="245"/>
      <c r="CX68" s="245"/>
      <c r="CY68" s="245"/>
      <c r="CZ68" s="245"/>
      <c r="DA68" s="245"/>
      <c r="DB68" s="245"/>
      <c r="DC68" s="245"/>
      <c r="DD68" s="245"/>
      <c r="DE68" s="245"/>
      <c r="DF68" s="245"/>
      <c r="DG68" s="245"/>
      <c r="DH68" s="245"/>
      <c r="DI68" s="245"/>
      <c r="DJ68" s="245"/>
      <c r="DK68" s="245"/>
      <c r="DL68" s="245"/>
      <c r="DM68" s="245"/>
      <c r="DN68" s="245"/>
      <c r="DO68" s="245"/>
      <c r="DP68" s="245"/>
      <c r="DQ68" s="245"/>
      <c r="DR68" s="245"/>
      <c r="DS68" s="245"/>
      <c r="DT68" s="245"/>
      <c r="DU68" s="245"/>
      <c r="DV68" s="245"/>
      <c r="DW68" s="245"/>
      <c r="DX68" s="245"/>
      <c r="DY68" s="245"/>
      <c r="DZ68" s="245"/>
      <c r="EA68" s="245"/>
      <c r="EB68" s="245"/>
      <c r="EC68" s="245"/>
      <c r="ED68" s="245"/>
      <c r="EE68" s="245"/>
      <c r="EF68" s="245"/>
      <c r="EG68" s="245"/>
      <c r="EH68" s="245"/>
      <c r="EI68" s="245"/>
      <c r="EJ68" s="245"/>
      <c r="EK68" s="245"/>
      <c r="EL68" s="245"/>
      <c r="EM68" s="245"/>
      <c r="EN68" s="245"/>
      <c r="EO68" s="245"/>
      <c r="EP68" s="245"/>
      <c r="EQ68" s="245"/>
      <c r="ER68" s="245"/>
      <c r="ES68" s="245"/>
      <c r="ET68" s="245"/>
      <c r="EU68" s="245"/>
      <c r="EV68" s="245"/>
      <c r="EW68" s="245"/>
      <c r="EX68" s="245"/>
      <c r="EY68" s="245"/>
      <c r="EZ68" s="245"/>
      <c r="FA68" s="245"/>
      <c r="FB68" s="245"/>
      <c r="FC68" s="245"/>
      <c r="FD68" s="245"/>
      <c r="FE68" s="245"/>
      <c r="FF68" s="245"/>
      <c r="FG68" s="245"/>
      <c r="FH68" s="245"/>
      <c r="FI68" s="245"/>
      <c r="FJ68" s="245"/>
      <c r="FK68" s="245"/>
      <c r="FL68" s="245"/>
      <c r="FM68" s="245"/>
      <c r="FN68" s="245"/>
      <c r="FO68" s="245"/>
      <c r="FP68" s="245"/>
      <c r="FQ68" s="245"/>
      <c r="FR68" s="245"/>
      <c r="FS68" s="245"/>
      <c r="FT68" s="245"/>
      <c r="FU68" s="245"/>
      <c r="FV68" s="245"/>
      <c r="FW68" s="245"/>
      <c r="FX68" s="245"/>
      <c r="FY68" s="245"/>
      <c r="FZ68" s="245"/>
      <c r="GA68" s="245"/>
      <c r="GB68" s="245"/>
      <c r="GC68" s="245"/>
      <c r="GD68" s="245"/>
      <c r="GE68" s="245"/>
      <c r="GF68" s="245"/>
      <c r="GG68" s="245"/>
      <c r="GH68" s="245"/>
      <c r="GI68" s="245"/>
      <c r="GJ68" s="245"/>
      <c r="GK68" s="245"/>
      <c r="GL68" s="245"/>
      <c r="GM68" s="245"/>
      <c r="GN68" s="245"/>
      <c r="GO68" s="245"/>
      <c r="GP68" s="245"/>
      <c r="GQ68" s="245"/>
      <c r="GR68" s="245"/>
      <c r="GS68" s="245"/>
      <c r="GT68" s="245"/>
      <c r="GU68" s="245"/>
      <c r="GV68" s="245"/>
      <c r="GW68" s="245"/>
      <c r="GX68" s="245"/>
      <c r="GY68" s="245"/>
      <c r="GZ68" s="245"/>
      <c r="HA68" s="245"/>
      <c r="HB68" s="245"/>
      <c r="HC68" s="245"/>
      <c r="HD68" s="245"/>
      <c r="HE68" s="245"/>
      <c r="HF68" s="245"/>
      <c r="HG68" s="245"/>
      <c r="HH68" s="245"/>
      <c r="HI68" s="245"/>
      <c r="HJ68" s="245"/>
      <c r="HK68" s="245"/>
      <c r="HL68" s="245"/>
      <c r="HM68" s="245"/>
      <c r="HN68" s="245"/>
      <c r="HO68" s="245"/>
      <c r="HP68" s="245"/>
      <c r="HQ68" s="245"/>
      <c r="HR68" s="245"/>
      <c r="HS68" s="245"/>
      <c r="HT68" s="245"/>
      <c r="HU68" s="245"/>
      <c r="HV68" s="245"/>
      <c r="HW68" s="245"/>
      <c r="HX68" s="245"/>
      <c r="HY68" s="245"/>
      <c r="HZ68" s="245"/>
      <c r="IA68" s="245"/>
      <c r="IB68" s="245"/>
      <c r="IC68" s="245"/>
      <c r="ID68" s="245"/>
      <c r="IE68" s="245"/>
      <c r="IF68" s="245"/>
      <c r="IG68" s="245"/>
      <c r="IH68" s="245"/>
      <c r="II68" s="245"/>
      <c r="IJ68" s="245"/>
      <c r="IK68" s="245"/>
      <c r="IL68" s="245"/>
      <c r="IM68" s="245"/>
      <c r="IN68" s="245"/>
      <c r="IO68" s="245"/>
      <c r="IP68" s="245"/>
      <c r="IQ68" s="245"/>
      <c r="IR68" s="245"/>
      <c r="IS68" s="245"/>
      <c r="IT68" s="245"/>
      <c r="IU68" s="245"/>
      <c r="IV68" s="245"/>
      <c r="IW68" s="245"/>
    </row>
    <row r="69" customFormat="false" ht="12.75" hidden="false" customHeight="false" outlineLevel="0" collapsed="false">
      <c r="B69" s="1" t="s">
        <v>691</v>
      </c>
      <c r="C69" s="855" t="n">
        <v>0</v>
      </c>
      <c r="D69" s="540"/>
      <c r="E69" s="867"/>
      <c r="F69" s="540"/>
      <c r="G69" s="540"/>
      <c r="H69" s="540"/>
      <c r="I69" s="540"/>
      <c r="J69" s="540"/>
      <c r="K69" s="540"/>
      <c r="L69" s="540"/>
      <c r="M69" s="540"/>
      <c r="N69" s="540"/>
      <c r="O69" s="540"/>
      <c r="P69" s="540"/>
      <c r="Q69" s="540"/>
      <c r="R69" s="540"/>
      <c r="S69" s="540"/>
    </row>
    <row r="70" customFormat="false" ht="12.75" hidden="false" customHeight="false" outlineLevel="0" collapsed="false">
      <c r="B70" s="1" t="s">
        <v>588</v>
      </c>
      <c r="C70" s="855" t="n">
        <v>0</v>
      </c>
      <c r="D70" s="540"/>
      <c r="E70" s="867" t="n">
        <f aca="false">SUM(C70:D70)</f>
        <v>0</v>
      </c>
      <c r="F70" s="540"/>
      <c r="G70" s="540"/>
      <c r="H70" s="540"/>
      <c r="I70" s="540"/>
      <c r="J70" s="540"/>
      <c r="K70" s="540"/>
      <c r="L70" s="540"/>
      <c r="M70" s="540"/>
      <c r="N70" s="540"/>
      <c r="O70" s="540"/>
      <c r="P70" s="540"/>
      <c r="Q70" s="540"/>
      <c r="R70" s="540"/>
      <c r="S70" s="540"/>
    </row>
    <row r="71" customFormat="false" ht="12.75" hidden="false" customHeight="false" outlineLevel="0" collapsed="false">
      <c r="B71" s="1" t="s">
        <v>589</v>
      </c>
      <c r="C71" s="855" t="n">
        <v>0</v>
      </c>
      <c r="D71" s="540"/>
      <c r="E71" s="867" t="n">
        <f aca="false">SUM(C71:D71)</f>
        <v>0</v>
      </c>
      <c r="F71" s="540"/>
      <c r="G71" s="540"/>
      <c r="H71" s="540"/>
      <c r="I71" s="540"/>
      <c r="J71" s="540"/>
      <c r="K71" s="540"/>
      <c r="L71" s="540"/>
      <c r="M71" s="540"/>
      <c r="N71" s="540"/>
      <c r="O71" s="540"/>
      <c r="P71" s="540"/>
      <c r="Q71" s="540"/>
      <c r="R71" s="540"/>
      <c r="S71" s="540"/>
    </row>
    <row r="72" customFormat="false" ht="12.75" hidden="false" customHeight="false" outlineLevel="0" collapsed="false">
      <c r="B72" s="1" t="s">
        <v>590</v>
      </c>
      <c r="C72" s="855" t="n">
        <v>245000</v>
      </c>
      <c r="D72" s="540"/>
      <c r="E72" s="867" t="n">
        <f aca="false">SUM(C72:D72)</f>
        <v>245000</v>
      </c>
      <c r="F72" s="540"/>
      <c r="G72" s="540"/>
      <c r="H72" s="540"/>
      <c r="I72" s="540"/>
      <c r="J72" s="540"/>
      <c r="K72" s="540"/>
      <c r="L72" s="540"/>
      <c r="M72" s="540"/>
      <c r="N72" s="540"/>
      <c r="O72" s="540"/>
      <c r="P72" s="540"/>
      <c r="Q72" s="540"/>
      <c r="R72" s="540"/>
      <c r="S72" s="540"/>
    </row>
    <row r="73" customFormat="false" ht="12.75" hidden="false" customHeight="false" outlineLevel="0" collapsed="false">
      <c r="B73" s="1" t="s">
        <v>591</v>
      </c>
      <c r="C73" s="855" t="n">
        <v>0</v>
      </c>
      <c r="D73" s="540"/>
      <c r="E73" s="867" t="n">
        <f aca="false">SUM(C73:D73)</f>
        <v>0</v>
      </c>
      <c r="F73" s="540"/>
      <c r="G73" s="540"/>
      <c r="H73" s="540"/>
      <c r="I73" s="540"/>
      <c r="J73" s="540"/>
      <c r="K73" s="540"/>
      <c r="L73" s="540"/>
      <c r="M73" s="540"/>
      <c r="N73" s="540"/>
      <c r="O73" s="540"/>
      <c r="P73" s="540"/>
      <c r="Q73" s="540"/>
      <c r="R73" s="540"/>
      <c r="S73" s="540"/>
    </row>
    <row r="74" customFormat="false" ht="12.75" hidden="false" customHeight="false" outlineLevel="0" collapsed="false">
      <c r="B74" s="206" t="s">
        <v>592</v>
      </c>
      <c r="C74" s="866" t="n">
        <v>0</v>
      </c>
      <c r="D74" s="540"/>
      <c r="E74" s="867" t="n">
        <f aca="false">SUM(C74:D74)</f>
        <v>0</v>
      </c>
      <c r="F74" s="540"/>
      <c r="G74" s="540"/>
      <c r="H74" s="540"/>
      <c r="I74" s="540"/>
      <c r="J74" s="540"/>
      <c r="K74" s="540"/>
      <c r="L74" s="540"/>
      <c r="M74" s="540"/>
      <c r="N74" s="540"/>
      <c r="O74" s="540"/>
      <c r="P74" s="540"/>
      <c r="Q74" s="540"/>
      <c r="R74" s="540"/>
      <c r="S74" s="540"/>
    </row>
    <row r="75" customFormat="false" ht="12.75" hidden="false" customHeight="false" outlineLevel="0" collapsed="false">
      <c r="A75" s="245"/>
      <c r="B75" s="874" t="s">
        <v>692</v>
      </c>
      <c r="C75" s="869" t="n">
        <f aca="false">+'[1]Budget 2002 Summary'!$O$70</f>
        <v>245000</v>
      </c>
      <c r="D75" s="870"/>
      <c r="E75" s="871" t="n">
        <f aca="false">SUM(C75:D75)</f>
        <v>245000</v>
      </c>
      <c r="F75" s="870"/>
      <c r="G75" s="870"/>
      <c r="H75" s="870"/>
      <c r="I75" s="870"/>
      <c r="J75" s="870"/>
      <c r="K75" s="870"/>
      <c r="L75" s="870"/>
      <c r="M75" s="870"/>
      <c r="N75" s="870"/>
      <c r="O75" s="870"/>
      <c r="P75" s="870"/>
      <c r="Q75" s="870"/>
      <c r="R75" s="870"/>
      <c r="S75" s="870"/>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c r="AV75" s="245"/>
      <c r="AW75" s="245"/>
      <c r="AX75" s="245"/>
      <c r="AY75" s="245"/>
      <c r="AZ75" s="245"/>
      <c r="BA75" s="245"/>
      <c r="BB75" s="245"/>
      <c r="BC75" s="245"/>
      <c r="BD75" s="245"/>
      <c r="BE75" s="245"/>
      <c r="BF75" s="245"/>
      <c r="BG75" s="245"/>
      <c r="BH75" s="245"/>
      <c r="BI75" s="245"/>
      <c r="BJ75" s="245"/>
      <c r="BK75" s="245"/>
      <c r="BL75" s="245"/>
      <c r="BM75" s="245"/>
      <c r="BN75" s="245"/>
      <c r="BO75" s="245"/>
      <c r="BP75" s="245"/>
      <c r="BQ75" s="245"/>
      <c r="BR75" s="245"/>
      <c r="BS75" s="245"/>
      <c r="BT75" s="245"/>
      <c r="BU75" s="245"/>
      <c r="BV75" s="245"/>
      <c r="BW75" s="245"/>
      <c r="BX75" s="245"/>
      <c r="BY75" s="245"/>
      <c r="BZ75" s="245"/>
      <c r="CA75" s="245"/>
      <c r="CB75" s="245"/>
      <c r="CC75" s="245"/>
      <c r="CD75" s="245"/>
      <c r="CE75" s="245"/>
      <c r="CF75" s="245"/>
      <c r="CG75" s="245"/>
      <c r="CH75" s="245"/>
      <c r="CI75" s="245"/>
      <c r="CJ75" s="245"/>
      <c r="CK75" s="245"/>
      <c r="CL75" s="245"/>
      <c r="CM75" s="245"/>
      <c r="CN75" s="245"/>
      <c r="CO75" s="245"/>
      <c r="CP75" s="245"/>
      <c r="CQ75" s="245"/>
      <c r="CR75" s="245"/>
      <c r="CS75" s="245"/>
      <c r="CT75" s="245"/>
      <c r="CU75" s="245"/>
      <c r="CV75" s="245"/>
      <c r="CW75" s="245"/>
      <c r="CX75" s="245"/>
      <c r="CY75" s="245"/>
      <c r="CZ75" s="245"/>
      <c r="DA75" s="245"/>
      <c r="DB75" s="245"/>
      <c r="DC75" s="245"/>
      <c r="DD75" s="245"/>
      <c r="DE75" s="245"/>
      <c r="DF75" s="245"/>
      <c r="DG75" s="245"/>
      <c r="DH75" s="245"/>
      <c r="DI75" s="245"/>
      <c r="DJ75" s="245"/>
      <c r="DK75" s="245"/>
      <c r="DL75" s="245"/>
      <c r="DM75" s="245"/>
      <c r="DN75" s="245"/>
      <c r="DO75" s="245"/>
      <c r="DP75" s="245"/>
      <c r="DQ75" s="245"/>
      <c r="DR75" s="245"/>
      <c r="DS75" s="245"/>
      <c r="DT75" s="245"/>
      <c r="DU75" s="245"/>
      <c r="DV75" s="245"/>
      <c r="DW75" s="245"/>
      <c r="DX75" s="245"/>
      <c r="DY75" s="245"/>
      <c r="DZ75" s="245"/>
      <c r="EA75" s="245"/>
      <c r="EB75" s="245"/>
      <c r="EC75" s="245"/>
      <c r="ED75" s="245"/>
      <c r="EE75" s="245"/>
      <c r="EF75" s="245"/>
      <c r="EG75" s="245"/>
      <c r="EH75" s="245"/>
      <c r="EI75" s="245"/>
      <c r="EJ75" s="245"/>
      <c r="EK75" s="245"/>
      <c r="EL75" s="245"/>
      <c r="EM75" s="245"/>
      <c r="EN75" s="245"/>
      <c r="EO75" s="245"/>
      <c r="EP75" s="245"/>
      <c r="EQ75" s="245"/>
      <c r="ER75" s="245"/>
      <c r="ES75" s="245"/>
      <c r="ET75" s="245"/>
      <c r="EU75" s="245"/>
      <c r="EV75" s="245"/>
      <c r="EW75" s="245"/>
      <c r="EX75" s="245"/>
      <c r="EY75" s="245"/>
      <c r="EZ75" s="245"/>
      <c r="FA75" s="245"/>
      <c r="FB75" s="245"/>
      <c r="FC75" s="245"/>
      <c r="FD75" s="245"/>
      <c r="FE75" s="245"/>
      <c r="FF75" s="245"/>
      <c r="FG75" s="245"/>
      <c r="FH75" s="245"/>
      <c r="FI75" s="245"/>
      <c r="FJ75" s="245"/>
      <c r="FK75" s="245"/>
      <c r="FL75" s="245"/>
      <c r="FM75" s="245"/>
      <c r="FN75" s="245"/>
      <c r="FO75" s="245"/>
      <c r="FP75" s="245"/>
      <c r="FQ75" s="245"/>
      <c r="FR75" s="245"/>
      <c r="FS75" s="245"/>
      <c r="FT75" s="245"/>
      <c r="FU75" s="245"/>
      <c r="FV75" s="245"/>
      <c r="FW75" s="245"/>
      <c r="FX75" s="245"/>
      <c r="FY75" s="245"/>
      <c r="FZ75" s="245"/>
      <c r="GA75" s="245"/>
      <c r="GB75" s="245"/>
      <c r="GC75" s="245"/>
      <c r="GD75" s="245"/>
      <c r="GE75" s="245"/>
      <c r="GF75" s="245"/>
      <c r="GG75" s="245"/>
      <c r="GH75" s="245"/>
      <c r="GI75" s="245"/>
      <c r="GJ75" s="245"/>
      <c r="GK75" s="245"/>
      <c r="GL75" s="245"/>
      <c r="GM75" s="245"/>
      <c r="GN75" s="245"/>
      <c r="GO75" s="245"/>
      <c r="GP75" s="245"/>
      <c r="GQ75" s="245"/>
      <c r="GR75" s="245"/>
      <c r="GS75" s="245"/>
      <c r="GT75" s="245"/>
      <c r="GU75" s="245"/>
      <c r="GV75" s="245"/>
      <c r="GW75" s="245"/>
      <c r="GX75" s="245"/>
      <c r="GY75" s="245"/>
      <c r="GZ75" s="245"/>
      <c r="HA75" s="245"/>
      <c r="HB75" s="245"/>
      <c r="HC75" s="245"/>
      <c r="HD75" s="245"/>
      <c r="HE75" s="245"/>
      <c r="HF75" s="245"/>
      <c r="HG75" s="245"/>
      <c r="HH75" s="245"/>
      <c r="HI75" s="245"/>
      <c r="HJ75" s="245"/>
      <c r="HK75" s="245"/>
      <c r="HL75" s="245"/>
      <c r="HM75" s="245"/>
      <c r="HN75" s="245"/>
      <c r="HO75" s="245"/>
      <c r="HP75" s="245"/>
      <c r="HQ75" s="245"/>
      <c r="HR75" s="245"/>
      <c r="HS75" s="245"/>
      <c r="HT75" s="245"/>
      <c r="HU75" s="245"/>
      <c r="HV75" s="245"/>
      <c r="HW75" s="245"/>
      <c r="HX75" s="245"/>
      <c r="HY75" s="245"/>
      <c r="HZ75" s="245"/>
      <c r="IA75" s="245"/>
      <c r="IB75" s="245"/>
      <c r="IC75" s="245"/>
      <c r="ID75" s="245"/>
      <c r="IE75" s="245"/>
      <c r="IF75" s="245"/>
      <c r="IG75" s="245"/>
      <c r="IH75" s="245"/>
      <c r="II75" s="245"/>
      <c r="IJ75" s="245"/>
      <c r="IK75" s="245"/>
      <c r="IL75" s="245"/>
      <c r="IM75" s="245"/>
      <c r="IN75" s="245"/>
      <c r="IO75" s="245"/>
      <c r="IP75" s="245"/>
      <c r="IQ75" s="245"/>
      <c r="IR75" s="245"/>
      <c r="IS75" s="245"/>
      <c r="IT75" s="245"/>
      <c r="IU75" s="245"/>
      <c r="IV75" s="245"/>
      <c r="IW75" s="245"/>
    </row>
    <row r="76" customFormat="false" ht="12.75" hidden="false" customHeight="false" outlineLevel="0" collapsed="false">
      <c r="B76" s="868" t="s">
        <v>693</v>
      </c>
      <c r="C76" s="855" t="n">
        <v>0</v>
      </c>
      <c r="D76" s="540"/>
      <c r="E76" s="867"/>
      <c r="F76" s="540"/>
      <c r="G76" s="540"/>
      <c r="H76" s="540"/>
      <c r="I76" s="540"/>
      <c r="J76" s="540"/>
      <c r="K76" s="540"/>
      <c r="L76" s="540"/>
      <c r="M76" s="540"/>
      <c r="N76" s="540"/>
      <c r="O76" s="540"/>
      <c r="P76" s="540"/>
      <c r="Q76" s="540"/>
      <c r="R76" s="540"/>
      <c r="S76" s="540"/>
    </row>
    <row r="77" customFormat="false" ht="12.75" hidden="false" customHeight="false" outlineLevel="0" collapsed="false">
      <c r="B77" s="1" t="s">
        <v>603</v>
      </c>
      <c r="C77" s="855" t="n">
        <v>102406</v>
      </c>
      <c r="D77" s="540"/>
      <c r="E77" s="867" t="n">
        <f aca="false">SUM(C77:D77)</f>
        <v>102406</v>
      </c>
      <c r="F77" s="540"/>
      <c r="G77" s="540"/>
      <c r="H77" s="540"/>
      <c r="I77" s="540"/>
      <c r="J77" s="540"/>
      <c r="K77" s="540"/>
      <c r="L77" s="540"/>
      <c r="M77" s="540"/>
      <c r="N77" s="540"/>
      <c r="O77" s="540"/>
      <c r="P77" s="540"/>
      <c r="Q77" s="540"/>
      <c r="R77" s="540"/>
      <c r="S77" s="540"/>
    </row>
    <row r="78" customFormat="false" ht="12.75" hidden="false" customHeight="false" outlineLevel="0" collapsed="false">
      <c r="B78" s="1" t="s">
        <v>604</v>
      </c>
      <c r="C78" s="855" t="n">
        <v>0</v>
      </c>
      <c r="D78" s="540"/>
      <c r="E78" s="867" t="n">
        <f aca="false">SUM(C78:D78)</f>
        <v>0</v>
      </c>
      <c r="F78" s="540"/>
      <c r="G78" s="540"/>
      <c r="H78" s="540"/>
      <c r="I78" s="540"/>
      <c r="J78" s="540"/>
      <c r="K78" s="540"/>
      <c r="L78" s="540"/>
      <c r="M78" s="540"/>
      <c r="N78" s="540"/>
      <c r="O78" s="540"/>
      <c r="P78" s="540"/>
      <c r="Q78" s="540"/>
      <c r="R78" s="540"/>
      <c r="S78" s="540"/>
    </row>
    <row r="79" customFormat="false" ht="12.75" hidden="false" customHeight="false" outlineLevel="0" collapsed="false">
      <c r="B79" s="1" t="s">
        <v>605</v>
      </c>
      <c r="C79" s="855" t="n">
        <v>20000</v>
      </c>
      <c r="D79" s="540"/>
      <c r="E79" s="867" t="n">
        <f aca="false">SUM(C79:D79)</f>
        <v>20000</v>
      </c>
      <c r="F79" s="540"/>
      <c r="G79" s="540"/>
      <c r="H79" s="540"/>
      <c r="I79" s="540"/>
      <c r="J79" s="540"/>
      <c r="K79" s="540"/>
      <c r="L79" s="540"/>
      <c r="M79" s="540"/>
      <c r="N79" s="540"/>
      <c r="O79" s="540"/>
      <c r="P79" s="540"/>
      <c r="Q79" s="540"/>
      <c r="R79" s="540"/>
      <c r="S79" s="540"/>
    </row>
    <row r="80" customFormat="false" ht="12.75" hidden="false" customHeight="false" outlineLevel="0" collapsed="false">
      <c r="B80" s="1" t="s">
        <v>253</v>
      </c>
      <c r="C80" s="855" t="n">
        <v>0</v>
      </c>
      <c r="D80" s="540"/>
      <c r="E80" s="867" t="n">
        <f aca="false">SUM(C80:D80)</f>
        <v>0</v>
      </c>
      <c r="F80" s="540"/>
      <c r="G80" s="540"/>
      <c r="H80" s="540"/>
      <c r="I80" s="540"/>
      <c r="J80" s="540"/>
      <c r="K80" s="540"/>
      <c r="L80" s="540"/>
      <c r="M80" s="540"/>
      <c r="N80" s="540"/>
      <c r="O80" s="540"/>
      <c r="P80" s="540"/>
      <c r="Q80" s="540"/>
      <c r="R80" s="540"/>
      <c r="S80" s="540"/>
    </row>
    <row r="81" customFormat="false" ht="12.75" hidden="false" customHeight="false" outlineLevel="0" collapsed="false">
      <c r="B81" s="1" t="s">
        <v>607</v>
      </c>
      <c r="C81" s="855" t="n">
        <v>0</v>
      </c>
      <c r="D81" s="540"/>
      <c r="E81" s="867" t="n">
        <f aca="false">SUM(C81:D81)</f>
        <v>0</v>
      </c>
      <c r="F81" s="540"/>
      <c r="G81" s="540"/>
      <c r="H81" s="540"/>
      <c r="I81" s="540"/>
      <c r="J81" s="540"/>
      <c r="K81" s="540"/>
      <c r="L81" s="540"/>
      <c r="M81" s="540"/>
      <c r="N81" s="540"/>
      <c r="O81" s="540"/>
      <c r="P81" s="540"/>
      <c r="Q81" s="540"/>
      <c r="R81" s="540"/>
      <c r="S81" s="540"/>
    </row>
    <row r="82" customFormat="false" ht="12.75" hidden="false" customHeight="false" outlineLevel="0" collapsed="false">
      <c r="B82" s="206" t="s">
        <v>608</v>
      </c>
      <c r="C82" s="866" t="n">
        <v>0</v>
      </c>
      <c r="D82" s="540"/>
      <c r="E82" s="867" t="n">
        <f aca="false">SUM(C82:D82)</f>
        <v>0</v>
      </c>
      <c r="F82" s="540"/>
      <c r="G82" s="540"/>
      <c r="H82" s="540"/>
      <c r="I82" s="540"/>
      <c r="J82" s="540"/>
      <c r="K82" s="540"/>
      <c r="L82" s="540"/>
      <c r="M82" s="540"/>
      <c r="N82" s="540"/>
      <c r="O82" s="540"/>
      <c r="P82" s="540"/>
      <c r="Q82" s="540"/>
      <c r="R82" s="540"/>
      <c r="S82" s="540"/>
    </row>
    <row r="83" customFormat="false" ht="12.75" hidden="false" customHeight="false" outlineLevel="0" collapsed="false">
      <c r="B83" s="206" t="s">
        <v>694</v>
      </c>
      <c r="C83" s="866" t="n">
        <f aca="false">+C79+C77</f>
        <v>122406</v>
      </c>
      <c r="D83" s="540"/>
      <c r="E83" s="867" t="n">
        <f aca="false">SUM(C83:D83)</f>
        <v>122406</v>
      </c>
      <c r="F83" s="540"/>
      <c r="G83" s="540"/>
      <c r="H83" s="540"/>
      <c r="I83" s="540"/>
      <c r="J83" s="540"/>
      <c r="K83" s="540"/>
      <c r="L83" s="540"/>
      <c r="M83" s="540"/>
      <c r="N83" s="540"/>
      <c r="O83" s="540"/>
      <c r="P83" s="540"/>
      <c r="Q83" s="540"/>
      <c r="R83" s="540"/>
      <c r="S83" s="540"/>
    </row>
    <row r="84" customFormat="false" ht="12.75" hidden="false" customHeight="false" outlineLevel="0" collapsed="false">
      <c r="B84" s="868" t="s">
        <v>695</v>
      </c>
      <c r="C84" s="855"/>
      <c r="D84" s="540"/>
      <c r="E84" s="867" t="n">
        <f aca="false">SUM(C84:D84)</f>
        <v>0</v>
      </c>
      <c r="F84" s="540"/>
      <c r="G84" s="540"/>
      <c r="H84" s="540"/>
      <c r="I84" s="540"/>
      <c r="J84" s="540"/>
      <c r="K84" s="540"/>
      <c r="L84" s="540"/>
      <c r="M84" s="540"/>
      <c r="N84" s="540"/>
      <c r="O84" s="540"/>
      <c r="P84" s="540"/>
      <c r="Q84" s="540"/>
      <c r="R84" s="540"/>
      <c r="S84" s="540"/>
    </row>
    <row r="85" customFormat="false" ht="12.75" hidden="false" customHeight="false" outlineLevel="0" collapsed="false">
      <c r="B85" s="1" t="s">
        <v>696</v>
      </c>
      <c r="C85" s="855" t="n">
        <v>0</v>
      </c>
      <c r="D85" s="540"/>
      <c r="E85" s="867"/>
      <c r="F85" s="540"/>
      <c r="G85" s="540"/>
      <c r="H85" s="540"/>
      <c r="I85" s="540"/>
      <c r="J85" s="540"/>
      <c r="K85" s="540"/>
      <c r="L85" s="540"/>
      <c r="M85" s="540"/>
      <c r="N85" s="540"/>
      <c r="O85" s="540"/>
      <c r="P85" s="540"/>
      <c r="Q85" s="540"/>
      <c r="R85" s="540"/>
      <c r="S85" s="540"/>
    </row>
    <row r="86" customFormat="false" ht="12.75" hidden="false" customHeight="false" outlineLevel="0" collapsed="false">
      <c r="A86" s="245"/>
      <c r="B86" s="245" t="s">
        <v>610</v>
      </c>
      <c r="C86" s="869" t="n">
        <f aca="false">+'[1]Budget 2002 Summary'!$O$88</f>
        <v>20000</v>
      </c>
      <c r="D86" s="870"/>
      <c r="E86" s="872" t="n">
        <f aca="false">SUM(C86:D86)</f>
        <v>20000</v>
      </c>
      <c r="F86" s="870"/>
      <c r="G86" s="870"/>
      <c r="H86" s="870"/>
      <c r="I86" s="870"/>
      <c r="J86" s="870"/>
      <c r="K86" s="870"/>
      <c r="L86" s="870"/>
      <c r="M86" s="870"/>
      <c r="N86" s="870"/>
      <c r="O86" s="870"/>
      <c r="P86" s="870"/>
      <c r="Q86" s="870"/>
      <c r="R86" s="870"/>
      <c r="S86" s="870"/>
      <c r="T86" s="245"/>
      <c r="U86" s="245"/>
      <c r="V86" s="245"/>
      <c r="W86" s="245"/>
      <c r="X86" s="245"/>
      <c r="Y86" s="245"/>
      <c r="Z86" s="245"/>
      <c r="AA86" s="245"/>
      <c r="AB86" s="245"/>
      <c r="AC86" s="245"/>
      <c r="AD86" s="245"/>
      <c r="AE86" s="245"/>
      <c r="AF86" s="245"/>
      <c r="AG86" s="245"/>
      <c r="AH86" s="245"/>
      <c r="AI86" s="245"/>
      <c r="AJ86" s="245"/>
      <c r="AK86" s="245"/>
      <c r="AL86" s="245"/>
      <c r="AM86" s="245"/>
      <c r="AN86" s="245"/>
      <c r="AO86" s="245"/>
      <c r="AP86" s="245"/>
      <c r="AQ86" s="245"/>
      <c r="AR86" s="245"/>
      <c r="AS86" s="245"/>
      <c r="AT86" s="245"/>
      <c r="AU86" s="245"/>
      <c r="AV86" s="245"/>
      <c r="AW86" s="245"/>
      <c r="AX86" s="245"/>
      <c r="AY86" s="245"/>
      <c r="AZ86" s="245"/>
      <c r="BA86" s="245"/>
      <c r="BB86" s="245"/>
      <c r="BC86" s="245"/>
      <c r="BD86" s="245"/>
      <c r="BE86" s="245"/>
      <c r="BF86" s="245"/>
      <c r="BG86" s="245"/>
      <c r="BH86" s="245"/>
      <c r="BI86" s="245"/>
      <c r="BJ86" s="245"/>
      <c r="BK86" s="245"/>
      <c r="BL86" s="245"/>
      <c r="BM86" s="245"/>
      <c r="BN86" s="245"/>
      <c r="BO86" s="245"/>
      <c r="BP86" s="245"/>
      <c r="BQ86" s="245"/>
      <c r="BR86" s="245"/>
      <c r="BS86" s="245"/>
      <c r="BT86" s="245"/>
      <c r="BU86" s="245"/>
      <c r="BV86" s="245"/>
      <c r="BW86" s="245"/>
      <c r="BX86" s="245"/>
      <c r="BY86" s="245"/>
      <c r="BZ86" s="245"/>
      <c r="CA86" s="245"/>
      <c r="CB86" s="245"/>
      <c r="CC86" s="245"/>
      <c r="CD86" s="245"/>
      <c r="CE86" s="245"/>
      <c r="CF86" s="245"/>
      <c r="CG86" s="245"/>
      <c r="CH86" s="245"/>
      <c r="CI86" s="245"/>
      <c r="CJ86" s="245"/>
      <c r="CK86" s="245"/>
      <c r="CL86" s="245"/>
      <c r="CM86" s="245"/>
      <c r="CN86" s="245"/>
      <c r="CO86" s="245"/>
      <c r="CP86" s="245"/>
      <c r="CQ86" s="245"/>
      <c r="CR86" s="245"/>
      <c r="CS86" s="245"/>
      <c r="CT86" s="245"/>
      <c r="CU86" s="245"/>
      <c r="CV86" s="245"/>
      <c r="CW86" s="245"/>
      <c r="CX86" s="245"/>
      <c r="CY86" s="245"/>
      <c r="CZ86" s="245"/>
      <c r="DA86" s="245"/>
      <c r="DB86" s="245"/>
      <c r="DC86" s="245"/>
      <c r="DD86" s="245"/>
      <c r="DE86" s="245"/>
      <c r="DF86" s="245"/>
      <c r="DG86" s="245"/>
      <c r="DH86" s="245"/>
      <c r="DI86" s="245"/>
      <c r="DJ86" s="245"/>
      <c r="DK86" s="245"/>
      <c r="DL86" s="245"/>
      <c r="DM86" s="245"/>
      <c r="DN86" s="245"/>
      <c r="DO86" s="245"/>
      <c r="DP86" s="245"/>
      <c r="DQ86" s="245"/>
      <c r="DR86" s="245"/>
      <c r="DS86" s="245"/>
      <c r="DT86" s="245"/>
      <c r="DU86" s="245"/>
      <c r="DV86" s="245"/>
      <c r="DW86" s="245"/>
      <c r="DX86" s="245"/>
      <c r="DY86" s="245"/>
      <c r="DZ86" s="245"/>
      <c r="EA86" s="245"/>
      <c r="EB86" s="245"/>
      <c r="EC86" s="245"/>
      <c r="ED86" s="245"/>
      <c r="EE86" s="245"/>
      <c r="EF86" s="245"/>
      <c r="EG86" s="245"/>
      <c r="EH86" s="245"/>
      <c r="EI86" s="245"/>
      <c r="EJ86" s="245"/>
      <c r="EK86" s="245"/>
      <c r="EL86" s="245"/>
      <c r="EM86" s="245"/>
      <c r="EN86" s="245"/>
      <c r="EO86" s="245"/>
      <c r="EP86" s="245"/>
      <c r="EQ86" s="245"/>
      <c r="ER86" s="245"/>
      <c r="ES86" s="245"/>
      <c r="ET86" s="245"/>
      <c r="EU86" s="245"/>
      <c r="EV86" s="245"/>
      <c r="EW86" s="245"/>
      <c r="EX86" s="245"/>
      <c r="EY86" s="245"/>
      <c r="EZ86" s="245"/>
      <c r="FA86" s="245"/>
      <c r="FB86" s="245"/>
      <c r="FC86" s="245"/>
      <c r="FD86" s="245"/>
      <c r="FE86" s="245"/>
      <c r="FF86" s="245"/>
      <c r="FG86" s="245"/>
      <c r="FH86" s="245"/>
      <c r="FI86" s="245"/>
      <c r="FJ86" s="245"/>
      <c r="FK86" s="245"/>
      <c r="FL86" s="245"/>
      <c r="FM86" s="245"/>
      <c r="FN86" s="245"/>
      <c r="FO86" s="245"/>
      <c r="FP86" s="245"/>
      <c r="FQ86" s="245"/>
      <c r="FR86" s="245"/>
      <c r="FS86" s="245"/>
      <c r="FT86" s="245"/>
      <c r="FU86" s="245"/>
      <c r="FV86" s="245"/>
      <c r="FW86" s="245"/>
      <c r="FX86" s="245"/>
      <c r="FY86" s="245"/>
      <c r="FZ86" s="245"/>
      <c r="GA86" s="245"/>
      <c r="GB86" s="245"/>
      <c r="GC86" s="245"/>
      <c r="GD86" s="245"/>
      <c r="GE86" s="245"/>
      <c r="GF86" s="245"/>
      <c r="GG86" s="245"/>
      <c r="GH86" s="245"/>
      <c r="GI86" s="245"/>
      <c r="GJ86" s="245"/>
      <c r="GK86" s="245"/>
      <c r="GL86" s="245"/>
      <c r="GM86" s="245"/>
      <c r="GN86" s="245"/>
      <c r="GO86" s="245"/>
      <c r="GP86" s="245"/>
      <c r="GQ86" s="245"/>
      <c r="GR86" s="245"/>
      <c r="GS86" s="245"/>
      <c r="GT86" s="245"/>
      <c r="GU86" s="245"/>
      <c r="GV86" s="245"/>
      <c r="GW86" s="245"/>
      <c r="GX86" s="245"/>
      <c r="GY86" s="245"/>
      <c r="GZ86" s="245"/>
      <c r="HA86" s="245"/>
      <c r="HB86" s="245"/>
      <c r="HC86" s="245"/>
      <c r="HD86" s="245"/>
      <c r="HE86" s="245"/>
      <c r="HF86" s="245"/>
      <c r="HG86" s="245"/>
      <c r="HH86" s="245"/>
      <c r="HI86" s="245"/>
      <c r="HJ86" s="245"/>
      <c r="HK86" s="245"/>
      <c r="HL86" s="245"/>
      <c r="HM86" s="245"/>
      <c r="HN86" s="245"/>
      <c r="HO86" s="245"/>
      <c r="HP86" s="245"/>
      <c r="HQ86" s="245"/>
      <c r="HR86" s="245"/>
      <c r="HS86" s="245"/>
      <c r="HT86" s="245"/>
      <c r="HU86" s="245"/>
      <c r="HV86" s="245"/>
      <c r="HW86" s="245"/>
      <c r="HX86" s="245"/>
      <c r="HY86" s="245"/>
      <c r="HZ86" s="245"/>
      <c r="IA86" s="245"/>
      <c r="IB86" s="245"/>
      <c r="IC86" s="245"/>
      <c r="ID86" s="245"/>
      <c r="IE86" s="245"/>
      <c r="IF86" s="245"/>
      <c r="IG86" s="245"/>
      <c r="IH86" s="245"/>
      <c r="II86" s="245"/>
      <c r="IJ86" s="245"/>
      <c r="IK86" s="245"/>
      <c r="IL86" s="245"/>
      <c r="IM86" s="245"/>
      <c r="IN86" s="245"/>
      <c r="IO86" s="245"/>
      <c r="IP86" s="245"/>
      <c r="IQ86" s="245"/>
      <c r="IR86" s="245"/>
      <c r="IS86" s="245"/>
      <c r="IT86" s="245"/>
      <c r="IU86" s="245"/>
      <c r="IV86" s="245"/>
      <c r="IW86" s="245"/>
    </row>
    <row r="87" customFormat="false" ht="12.75" hidden="false" customHeight="false" outlineLevel="0" collapsed="false">
      <c r="B87" s="1" t="s">
        <v>263</v>
      </c>
      <c r="C87" s="855" t="n">
        <v>0</v>
      </c>
      <c r="D87" s="540"/>
      <c r="E87" s="867"/>
      <c r="F87" s="540"/>
      <c r="G87" s="540"/>
      <c r="H87" s="540"/>
      <c r="I87" s="540"/>
      <c r="J87" s="540"/>
      <c r="K87" s="540"/>
      <c r="L87" s="540"/>
      <c r="M87" s="540"/>
      <c r="N87" s="540"/>
      <c r="O87" s="540"/>
      <c r="P87" s="540"/>
      <c r="Q87" s="540"/>
      <c r="R87" s="540"/>
      <c r="S87" s="540"/>
    </row>
    <row r="88" customFormat="false" ht="12.75" hidden="false" customHeight="false" outlineLevel="0" collapsed="false">
      <c r="B88" s="1" t="s">
        <v>123</v>
      </c>
      <c r="C88" s="855" t="n">
        <v>0</v>
      </c>
      <c r="D88" s="540"/>
      <c r="E88" s="867" t="n">
        <f aca="false">SUM(C88:D88)</f>
        <v>0</v>
      </c>
      <c r="F88" s="540"/>
      <c r="G88" s="540"/>
      <c r="H88" s="540"/>
      <c r="I88" s="540"/>
      <c r="J88" s="540"/>
      <c r="K88" s="540"/>
      <c r="L88" s="540"/>
      <c r="M88" s="540"/>
      <c r="N88" s="540"/>
      <c r="O88" s="540"/>
      <c r="P88" s="540"/>
      <c r="Q88" s="540"/>
      <c r="R88" s="540"/>
      <c r="S88" s="540"/>
    </row>
    <row r="89" customFormat="false" ht="13.5" hidden="false" customHeight="false" outlineLevel="0" collapsed="false">
      <c r="B89" s="206" t="s">
        <v>124</v>
      </c>
      <c r="C89" s="875" t="n">
        <f aca="false">+C26+C33+C46+C60+C68+C75+C86+C83</f>
        <v>2649837</v>
      </c>
      <c r="D89" s="876"/>
      <c r="E89" s="877" t="n">
        <f aca="false">SUM(C89:D89)</f>
        <v>2649837</v>
      </c>
      <c r="F89" s="540"/>
      <c r="G89" s="540"/>
      <c r="H89" s="540"/>
      <c r="I89" s="540"/>
      <c r="J89" s="540"/>
      <c r="K89" s="540"/>
      <c r="L89" s="540"/>
      <c r="M89" s="540"/>
      <c r="N89" s="540"/>
      <c r="O89" s="540"/>
      <c r="P89" s="540"/>
      <c r="Q89" s="540"/>
      <c r="R89" s="540"/>
      <c r="S89" s="540"/>
    </row>
    <row r="90" customFormat="false" ht="13.5" hidden="false" customHeight="false" outlineLevel="0" collapsed="false">
      <c r="B90" s="206"/>
      <c r="C90" s="540"/>
      <c r="D90" s="540"/>
      <c r="E90" s="540"/>
      <c r="F90" s="540"/>
      <c r="G90" s="540"/>
      <c r="H90" s="540"/>
      <c r="I90" s="540"/>
      <c r="J90" s="540"/>
      <c r="K90" s="540"/>
      <c r="L90" s="540"/>
      <c r="M90" s="540"/>
      <c r="N90" s="540"/>
      <c r="O90" s="540"/>
      <c r="P90" s="540"/>
      <c r="Q90" s="540"/>
      <c r="R90" s="540"/>
      <c r="S90" s="540"/>
    </row>
    <row r="91" customFormat="false" ht="12.75" hidden="false" customHeight="false" outlineLevel="0" collapsed="false">
      <c r="C91" s="540"/>
      <c r="D91" s="540"/>
      <c r="E91" s="540"/>
      <c r="F91" s="540"/>
      <c r="G91" s="540"/>
      <c r="H91" s="540"/>
      <c r="J91" s="540"/>
      <c r="K91" s="540"/>
      <c r="L91" s="540"/>
      <c r="M91" s="540"/>
      <c r="N91" s="540"/>
      <c r="O91" s="540"/>
      <c r="P91" s="540"/>
      <c r="Q91" s="540"/>
      <c r="R91" s="540"/>
      <c r="S91" s="540"/>
      <c r="T91" s="540"/>
      <c r="U91" s="540"/>
      <c r="V91" s="540"/>
      <c r="W91" s="540"/>
    </row>
    <row r="92" customFormat="false" ht="12.75" hidden="false" customHeight="false" outlineLevel="0" collapsed="false">
      <c r="C92" s="540"/>
      <c r="D92" s="540"/>
      <c r="E92" s="540"/>
      <c r="F92" s="540"/>
      <c r="G92" s="540"/>
      <c r="H92" s="540"/>
      <c r="J92" s="540"/>
      <c r="K92" s="540"/>
      <c r="L92" s="540"/>
      <c r="M92" s="540"/>
      <c r="N92" s="540"/>
      <c r="O92" s="540"/>
      <c r="P92" s="540"/>
      <c r="Q92" s="540"/>
      <c r="R92" s="540"/>
      <c r="S92" s="540"/>
      <c r="T92" s="540"/>
      <c r="U92" s="540"/>
      <c r="V92" s="540"/>
      <c r="W92" s="540"/>
    </row>
    <row r="93" customFormat="false" ht="12.75" hidden="false" customHeight="false" outlineLevel="0" collapsed="false">
      <c r="C93" s="540"/>
      <c r="D93" s="540"/>
      <c r="E93" s="540"/>
      <c r="F93" s="540"/>
      <c r="G93" s="540"/>
      <c r="H93" s="540"/>
      <c r="J93" s="540"/>
      <c r="K93" s="540"/>
      <c r="L93" s="540"/>
      <c r="M93" s="540"/>
      <c r="N93" s="540"/>
      <c r="O93" s="540"/>
      <c r="P93" s="540"/>
      <c r="Q93" s="540"/>
      <c r="R93" s="540"/>
      <c r="S93" s="540"/>
      <c r="T93" s="540"/>
      <c r="U93" s="540"/>
      <c r="V93" s="540"/>
      <c r="W93" s="540"/>
    </row>
    <row r="94" customFormat="false" ht="12.75" hidden="false" customHeight="false" outlineLevel="0" collapsed="false">
      <c r="C94" s="540"/>
      <c r="D94" s="540"/>
      <c r="E94" s="540"/>
      <c r="F94" s="540"/>
      <c r="G94" s="540"/>
      <c r="H94" s="540"/>
      <c r="J94" s="540"/>
      <c r="K94" s="540"/>
      <c r="L94" s="540"/>
      <c r="M94" s="540"/>
      <c r="N94" s="540"/>
      <c r="O94" s="540"/>
      <c r="P94" s="540"/>
      <c r="Q94" s="540"/>
      <c r="R94" s="540"/>
      <c r="S94" s="540"/>
      <c r="T94" s="540"/>
      <c r="U94" s="540"/>
      <c r="V94" s="540"/>
      <c r="W94" s="540"/>
    </row>
    <row r="95" customFormat="false" ht="12.75" hidden="false" customHeight="false" outlineLevel="0" collapsed="false">
      <c r="C95" s="540"/>
      <c r="D95" s="540"/>
      <c r="E95" s="540"/>
      <c r="F95" s="540"/>
      <c r="G95" s="540"/>
      <c r="H95" s="540"/>
      <c r="J95" s="540"/>
      <c r="K95" s="540"/>
      <c r="L95" s="540"/>
      <c r="M95" s="540"/>
      <c r="N95" s="540"/>
      <c r="O95" s="540"/>
      <c r="P95" s="540"/>
      <c r="Q95" s="540"/>
      <c r="R95" s="540"/>
      <c r="S95" s="540"/>
      <c r="T95" s="540"/>
      <c r="U95" s="540"/>
      <c r="V95" s="540"/>
      <c r="W95" s="540"/>
    </row>
    <row r="96" customFormat="false" ht="12.75" hidden="false" customHeight="false" outlineLevel="0" collapsed="false">
      <c r="C96" s="540"/>
      <c r="D96" s="540"/>
      <c r="E96" s="540"/>
      <c r="F96" s="540"/>
      <c r="G96" s="540"/>
      <c r="H96" s="540"/>
      <c r="J96" s="540"/>
      <c r="K96" s="540"/>
      <c r="L96" s="540"/>
      <c r="M96" s="540"/>
      <c r="N96" s="540"/>
      <c r="O96" s="540"/>
      <c r="P96" s="540"/>
      <c r="Q96" s="540"/>
      <c r="R96" s="540"/>
      <c r="S96" s="540"/>
      <c r="T96" s="540"/>
      <c r="U96" s="540"/>
      <c r="V96" s="540"/>
      <c r="W96" s="540"/>
    </row>
    <row r="97" customFormat="false" ht="12.75" hidden="false" customHeight="false" outlineLevel="0" collapsed="false">
      <c r="C97" s="540"/>
      <c r="D97" s="540"/>
      <c r="E97" s="540"/>
      <c r="F97" s="540"/>
      <c r="G97" s="540"/>
      <c r="H97" s="540"/>
      <c r="J97" s="540"/>
      <c r="K97" s="540"/>
      <c r="L97" s="540"/>
      <c r="M97" s="540"/>
      <c r="N97" s="540"/>
      <c r="O97" s="540"/>
      <c r="P97" s="540"/>
      <c r="Q97" s="540"/>
      <c r="R97" s="540"/>
      <c r="S97" s="540"/>
      <c r="T97" s="540"/>
      <c r="U97" s="540"/>
      <c r="V97" s="540"/>
      <c r="W97" s="540"/>
    </row>
    <row r="98" customFormat="false" ht="12.75" hidden="false" customHeight="false" outlineLevel="0" collapsed="false">
      <c r="C98" s="540"/>
      <c r="D98" s="540"/>
      <c r="E98" s="540"/>
      <c r="F98" s="540"/>
      <c r="G98" s="540"/>
      <c r="H98" s="540"/>
      <c r="J98" s="540"/>
      <c r="K98" s="540"/>
      <c r="L98" s="540"/>
      <c r="M98" s="540"/>
      <c r="N98" s="540"/>
      <c r="O98" s="540"/>
      <c r="P98" s="540"/>
      <c r="Q98" s="540"/>
      <c r="R98" s="540"/>
      <c r="S98" s="540"/>
      <c r="T98" s="540"/>
      <c r="U98" s="540"/>
      <c r="V98" s="540"/>
      <c r="W98" s="540"/>
    </row>
    <row r="99" customFormat="false" ht="12.75" hidden="false" customHeight="false" outlineLevel="0" collapsed="false">
      <c r="F99" s="540"/>
      <c r="G99" s="540"/>
      <c r="H99" s="540"/>
      <c r="J99" s="540"/>
      <c r="K99" s="540"/>
      <c r="L99" s="540"/>
      <c r="M99" s="540"/>
      <c r="N99" s="540"/>
      <c r="O99" s="540"/>
      <c r="P99" s="540"/>
      <c r="Q99" s="540"/>
      <c r="R99" s="540"/>
      <c r="S99" s="540"/>
      <c r="T99" s="540"/>
      <c r="U99" s="540"/>
      <c r="V99" s="540"/>
      <c r="W99" s="540"/>
    </row>
  </sheetData>
  <printOptions headings="tru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7:Q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4" min="1" style="1" width="9.14"/>
    <col collapsed="false" customWidth="true" hidden="false" outlineLevel="0" max="5" min="5" style="1" width="11.28"/>
    <col collapsed="false" customWidth="true" hidden="false" outlineLevel="0" max="6" min="6" style="1" width="14.28"/>
    <col collapsed="false" customWidth="true" hidden="false" outlineLevel="0" max="7" min="7" style="1" width="6.7"/>
    <col collapsed="false" customWidth="true" hidden="false" outlineLevel="0" max="8" min="8" style="1" width="14.28"/>
    <col collapsed="false" customWidth="true" hidden="false" outlineLevel="0" max="9" min="9" style="1" width="6.7"/>
    <col collapsed="false" customWidth="true" hidden="false" outlineLevel="0" max="10" min="10" style="1" width="14.28"/>
    <col collapsed="false" customWidth="false" hidden="false" outlineLevel="0" max="11" min="11" style="1" width="9.14"/>
    <col collapsed="false" customWidth="true" hidden="false" outlineLevel="0" max="12" min="12" style="1" width="10.13"/>
    <col collapsed="false" customWidth="false" hidden="false" outlineLevel="0" max="257" min="13" style="1" width="9.14"/>
  </cols>
  <sheetData>
    <row r="7" customFormat="false" ht="12.75" hidden="false" customHeight="false" outlineLevel="0" collapsed="false">
      <c r="B7" s="94" t="s">
        <v>697</v>
      </c>
      <c r="C7" s="94"/>
      <c r="D7" s="94"/>
      <c r="E7" s="94"/>
      <c r="F7" s="94"/>
      <c r="G7" s="143"/>
    </row>
    <row r="9" customFormat="false" ht="12.75" hidden="false" customHeight="false" outlineLevel="0" collapsed="false">
      <c r="F9" s="878" t="n">
        <v>2000</v>
      </c>
      <c r="G9" s="177"/>
      <c r="H9" s="878" t="n">
        <v>2001</v>
      </c>
      <c r="I9" s="177"/>
      <c r="J9" s="878" t="n">
        <v>2002</v>
      </c>
    </row>
    <row r="11" customFormat="false" ht="14.25" hidden="false" customHeight="false" outlineLevel="0" collapsed="false">
      <c r="B11" s="1" t="s">
        <v>698</v>
      </c>
      <c r="F11" s="879"/>
      <c r="G11" s="880"/>
      <c r="H11" s="879"/>
      <c r="I11" s="880"/>
      <c r="J11" s="879"/>
    </row>
    <row r="12" customFormat="false" ht="6" hidden="false" customHeight="true" outlineLevel="0" collapsed="false">
      <c r="F12" s="880"/>
      <c r="G12" s="880"/>
      <c r="H12" s="880"/>
      <c r="I12" s="880"/>
      <c r="J12" s="880"/>
    </row>
    <row r="13" customFormat="false" ht="14.25" hidden="false" customHeight="false" outlineLevel="0" collapsed="false">
      <c r="B13" s="1" t="s">
        <v>699</v>
      </c>
      <c r="F13" s="879"/>
      <c r="G13" s="880"/>
      <c r="H13" s="879" t="n">
        <v>146</v>
      </c>
      <c r="I13" s="880"/>
      <c r="J13" s="879" t="n">
        <v>213</v>
      </c>
    </row>
    <row r="14" customFormat="false" ht="6" hidden="false" customHeight="true" outlineLevel="0" collapsed="false">
      <c r="F14" s="880"/>
      <c r="G14" s="880"/>
      <c r="H14" s="880"/>
      <c r="I14" s="880"/>
      <c r="J14" s="880"/>
    </row>
    <row r="15" customFormat="false" ht="14.25" hidden="false" customHeight="false" outlineLevel="0" collapsed="false">
      <c r="B15" s="1" t="s">
        <v>700</v>
      </c>
      <c r="F15" s="879"/>
      <c r="G15" s="880"/>
      <c r="H15" s="879"/>
      <c r="I15" s="880"/>
      <c r="J15" s="879"/>
    </row>
    <row r="16" customFormat="false" ht="6.75" hidden="false" customHeight="true" outlineLevel="0" collapsed="false"/>
    <row r="17" customFormat="false" ht="14.25" hidden="false" customHeight="false" outlineLevel="0" collapsed="false">
      <c r="B17" s="1" t="s">
        <v>125</v>
      </c>
      <c r="F17" s="879"/>
      <c r="G17" s="880"/>
      <c r="H17" s="879"/>
      <c r="I17" s="880"/>
      <c r="J17" s="879"/>
    </row>
    <row r="18" customFormat="false" ht="6.75" hidden="false" customHeight="true" outlineLevel="0" collapsed="false"/>
    <row r="19" customFormat="false" ht="14.25" hidden="false" customHeight="false" outlineLevel="0" collapsed="false">
      <c r="B19" s="1" t="s">
        <v>126</v>
      </c>
      <c r="F19" s="879"/>
      <c r="G19" s="880"/>
      <c r="H19" s="879"/>
      <c r="I19" s="880"/>
      <c r="J19" s="879"/>
    </row>
    <row r="22" customFormat="false" ht="14.25" hidden="false" customHeight="false" outlineLevel="0" collapsed="false">
      <c r="B22" s="1" t="s">
        <v>701</v>
      </c>
      <c r="F22" s="881"/>
      <c r="H22" s="881"/>
      <c r="J22" s="882" t="n">
        <v>4355359</v>
      </c>
      <c r="L22" s="1" t="s">
        <v>702</v>
      </c>
      <c r="M22" s="1" t="s">
        <v>703</v>
      </c>
      <c r="O22" s="1" t="s">
        <v>704</v>
      </c>
    </row>
    <row r="23" customFormat="false" ht="3.75" hidden="false" customHeight="true" outlineLevel="0" collapsed="false">
      <c r="F23" s="883"/>
      <c r="H23" s="883"/>
      <c r="J23" s="7"/>
    </row>
    <row r="24" customFormat="false" ht="14.25" hidden="false" customHeight="false" outlineLevel="0" collapsed="false">
      <c r="B24" s="1" t="s">
        <v>705</v>
      </c>
      <c r="F24" s="883"/>
      <c r="H24" s="883"/>
      <c r="J24" s="882" t="n">
        <f aca="false">+M24-O24</f>
        <v>8111202.666</v>
      </c>
      <c r="L24" s="884" t="n">
        <f aca="false">+'Adaytum by Month'!O56</f>
        <v>13501248.7873134</v>
      </c>
      <c r="M24" s="884" t="n">
        <f aca="false">+'Adaytum by CC'!C42</f>
        <v>9012447.40666667</v>
      </c>
      <c r="N24" s="884"/>
      <c r="O24" s="884" t="n">
        <f aca="false">+M24*0.1</f>
        <v>901244.740666667</v>
      </c>
      <c r="Q24" s="885"/>
    </row>
    <row r="25" customFormat="false" ht="4.5" hidden="false" customHeight="true" outlineLevel="0" collapsed="false">
      <c r="F25" s="883"/>
      <c r="H25" s="883"/>
      <c r="J25" s="7"/>
    </row>
    <row r="26" customFormat="false" ht="14.25" hidden="false" customHeight="false" outlineLevel="0" collapsed="false">
      <c r="B26" s="1" t="s">
        <v>706</v>
      </c>
      <c r="F26" s="886"/>
      <c r="H26" s="886"/>
      <c r="J26" s="882" t="n">
        <f aca="false">+M26-O26</f>
        <v>7209957.92533333</v>
      </c>
      <c r="L26" s="884" t="n">
        <f aca="false">+L24</f>
        <v>13501248.7873134</v>
      </c>
      <c r="M26" s="884" t="n">
        <f aca="false">+M24</f>
        <v>9012447.40666667</v>
      </c>
      <c r="O26" s="1" t="n">
        <f aca="false">+M26*0.2</f>
        <v>1802489.48133333</v>
      </c>
    </row>
    <row r="28" customFormat="false" ht="14.25" hidden="false" customHeight="false" outlineLevel="0" collapsed="false">
      <c r="B28" s="1" t="s">
        <v>707</v>
      </c>
      <c r="J28" s="882" t="n">
        <f aca="false">+M28-O28</f>
        <v>4506223.70333333</v>
      </c>
      <c r="L28" s="884" t="n">
        <f aca="false">+L26</f>
        <v>13501248.7873134</v>
      </c>
      <c r="M28" s="884" t="n">
        <f aca="false">+M26</f>
        <v>9012447.40666667</v>
      </c>
      <c r="N28" s="884"/>
      <c r="O28" s="1" t="n">
        <f aca="false">+M28*0.5</f>
        <v>4506223.70333333</v>
      </c>
    </row>
    <row r="29" customFormat="false" ht="12.75" hidden="false" customHeight="false" outlineLevel="0" collapsed="false">
      <c r="B29" s="887" t="s">
        <v>708</v>
      </c>
      <c r="C29" s="888"/>
    </row>
    <row r="30" customFormat="false" ht="12.75" hidden="false" customHeight="false" outlineLevel="0" collapsed="false">
      <c r="B30" s="889"/>
      <c r="C30" s="888"/>
      <c r="D30" s="889"/>
    </row>
    <row r="31" customFormat="false" ht="14.25" hidden="false" customHeight="false" outlineLevel="0" collapsed="false">
      <c r="B31" s="890" t="s">
        <v>643</v>
      </c>
      <c r="C31" s="888"/>
      <c r="D31" s="854"/>
      <c r="F31" s="879" t="n">
        <f aca="false">3162003+17194+328000</f>
        <v>3507197</v>
      </c>
      <c r="H31" s="881"/>
      <c r="J31" s="881"/>
    </row>
    <row r="32" customFormat="false" ht="4.5" hidden="false" customHeight="true" outlineLevel="0" collapsed="false">
      <c r="B32" s="890"/>
      <c r="C32" s="888"/>
      <c r="D32" s="854"/>
      <c r="F32" s="891"/>
      <c r="H32" s="883"/>
      <c r="J32" s="883"/>
    </row>
    <row r="33" customFormat="false" ht="14.25" hidden="false" customHeight="false" outlineLevel="0" collapsed="false">
      <c r="B33" s="890" t="s">
        <v>644</v>
      </c>
      <c r="C33" s="888"/>
      <c r="D33" s="854"/>
      <c r="F33" s="879" t="n">
        <f aca="false">13101+345177</f>
        <v>358278</v>
      </c>
      <c r="H33" s="883"/>
      <c r="J33" s="883"/>
    </row>
    <row r="34" customFormat="false" ht="3.75" hidden="false" customHeight="true" outlineLevel="0" collapsed="false">
      <c r="B34" s="890"/>
      <c r="C34" s="888"/>
      <c r="D34" s="854"/>
      <c r="F34" s="891"/>
      <c r="H34" s="883"/>
      <c r="J34" s="883"/>
    </row>
    <row r="35" customFormat="false" ht="14.25" hidden="false" customHeight="false" outlineLevel="0" collapsed="false">
      <c r="B35" s="890" t="s">
        <v>645</v>
      </c>
      <c r="C35" s="888"/>
      <c r="D35" s="854"/>
      <c r="F35" s="879" t="n">
        <f aca="false">76119+30077</f>
        <v>106196</v>
      </c>
      <c r="H35" s="883"/>
      <c r="J35" s="883"/>
    </row>
    <row r="36" customFormat="false" ht="3.75" hidden="false" customHeight="true" outlineLevel="0" collapsed="false">
      <c r="B36" s="890"/>
      <c r="C36" s="888"/>
      <c r="D36" s="854"/>
      <c r="F36" s="891"/>
      <c r="H36" s="883"/>
      <c r="J36" s="883"/>
    </row>
    <row r="37" customFormat="false" ht="14.25" hidden="false" customHeight="false" outlineLevel="0" collapsed="false">
      <c r="B37" s="890" t="s">
        <v>646</v>
      </c>
      <c r="C37" s="888"/>
      <c r="D37" s="854"/>
      <c r="F37" s="879" t="n">
        <f aca="false">99463+591187+6932</f>
        <v>697582</v>
      </c>
      <c r="H37" s="883"/>
      <c r="J37" s="883"/>
      <c r="L37" s="1" t="s">
        <v>709</v>
      </c>
    </row>
    <row r="38" customFormat="false" ht="3.75" hidden="false" customHeight="true" outlineLevel="0" collapsed="false">
      <c r="B38" s="890"/>
      <c r="C38" s="888"/>
      <c r="D38" s="854"/>
      <c r="F38" s="891"/>
      <c r="H38" s="883"/>
      <c r="J38" s="883"/>
    </row>
    <row r="39" customFormat="false" ht="14.25" hidden="false" customHeight="false" outlineLevel="0" collapsed="false">
      <c r="B39" s="890" t="s">
        <v>647</v>
      </c>
      <c r="C39" s="888"/>
      <c r="D39" s="854"/>
      <c r="F39" s="879" t="n">
        <f aca="false">18895+61168+389514</f>
        <v>469577</v>
      </c>
      <c r="H39" s="883"/>
      <c r="J39" s="883"/>
      <c r="L39" s="1" t="s">
        <v>710</v>
      </c>
    </row>
    <row r="40" customFormat="false" ht="3.75" hidden="false" customHeight="true" outlineLevel="0" collapsed="false">
      <c r="B40" s="890"/>
      <c r="C40" s="888"/>
      <c r="D40" s="854"/>
      <c r="F40" s="891"/>
      <c r="H40" s="883"/>
      <c r="J40" s="883"/>
    </row>
    <row r="41" customFormat="false" ht="14.25" hidden="false" customHeight="false" outlineLevel="0" collapsed="false">
      <c r="B41" s="890" t="s">
        <v>648</v>
      </c>
      <c r="C41" s="888"/>
      <c r="D41" s="854"/>
      <c r="F41" s="879" t="n">
        <f aca="false">10807+3330</f>
        <v>14137</v>
      </c>
      <c r="H41" s="883"/>
      <c r="J41" s="883"/>
    </row>
    <row r="42" customFormat="false" ht="3.75" hidden="false" customHeight="true" outlineLevel="0" collapsed="false">
      <c r="B42" s="890"/>
      <c r="C42" s="888"/>
      <c r="D42" s="854"/>
      <c r="F42" s="891"/>
      <c r="H42" s="883"/>
      <c r="J42" s="883"/>
    </row>
    <row r="43" customFormat="false" ht="13.5" hidden="false" customHeight="true" outlineLevel="0" collapsed="false">
      <c r="B43" s="890" t="s">
        <v>649</v>
      </c>
      <c r="C43" s="888"/>
      <c r="D43" s="854"/>
      <c r="F43" s="879" t="n">
        <f aca="false">-77446+60167</f>
        <v>-17279</v>
      </c>
      <c r="H43" s="883"/>
      <c r="J43" s="883"/>
    </row>
    <row r="44" customFormat="false" ht="3.75" hidden="false" customHeight="true" outlineLevel="0" collapsed="false">
      <c r="B44" s="890"/>
      <c r="C44" s="888"/>
      <c r="D44" s="854"/>
      <c r="F44" s="891"/>
      <c r="H44" s="883"/>
      <c r="J44" s="883"/>
    </row>
    <row r="45" customFormat="false" ht="14.25" hidden="false" customHeight="false" outlineLevel="0" collapsed="false">
      <c r="B45" s="890" t="s">
        <v>650</v>
      </c>
      <c r="C45" s="888"/>
      <c r="D45" s="854"/>
      <c r="F45" s="879" t="n">
        <f aca="false">37639+4247</f>
        <v>41886</v>
      </c>
      <c r="H45" s="883"/>
      <c r="J45" s="883"/>
    </row>
    <row r="46" customFormat="false" ht="3.75" hidden="false" customHeight="true" outlineLevel="0" collapsed="false">
      <c r="B46" s="890"/>
      <c r="C46" s="888"/>
      <c r="D46" s="854"/>
      <c r="F46" s="891"/>
      <c r="H46" s="883"/>
      <c r="J46" s="883"/>
    </row>
    <row r="47" customFormat="false" ht="14.25" hidden="false" customHeight="false" outlineLevel="0" collapsed="false">
      <c r="B47" s="890" t="s">
        <v>123</v>
      </c>
      <c r="C47" s="888"/>
      <c r="D47" s="854"/>
      <c r="F47" s="879" t="n">
        <f aca="false">-49342+49342</f>
        <v>0</v>
      </c>
      <c r="H47" s="883"/>
      <c r="J47" s="883"/>
    </row>
    <row r="48" customFormat="false" ht="3.75" hidden="false" customHeight="true" outlineLevel="0" collapsed="false">
      <c r="B48" s="868"/>
      <c r="C48" s="888"/>
      <c r="D48" s="854"/>
      <c r="F48" s="891"/>
      <c r="H48" s="883"/>
      <c r="J48" s="883"/>
    </row>
    <row r="49" customFormat="false" ht="15" hidden="false" customHeight="false" outlineLevel="0" collapsed="false">
      <c r="B49" s="892" t="s">
        <v>124</v>
      </c>
      <c r="C49" s="888"/>
      <c r="F49" s="893" t="n">
        <f aca="false">+F31+F33+F35+F37+F39+F41+F43+F45+F47</f>
        <v>5177574</v>
      </c>
      <c r="H49" s="886"/>
      <c r="J49" s="886"/>
    </row>
    <row r="50" customFormat="false" ht="13.5" hidden="false" customHeight="false" outlineLevel="0" collapsed="false"/>
    <row r="52" customFormat="false" ht="14.25" hidden="false" customHeight="false" outlineLevel="0" collapsed="false">
      <c r="B52" s="206" t="s">
        <v>26</v>
      </c>
      <c r="F52" s="894" t="n">
        <v>21</v>
      </c>
      <c r="H52" s="895"/>
      <c r="J52" s="895"/>
    </row>
    <row r="55" customFormat="false" ht="12.75" hidden="false" customHeight="false" outlineLevel="0" collapsed="false">
      <c r="B55" s="887" t="s">
        <v>711</v>
      </c>
      <c r="E55" s="94" t="s">
        <v>712</v>
      </c>
    </row>
    <row r="57" customFormat="false" ht="14.25" hidden="false" customHeight="false" outlineLevel="0" collapsed="false">
      <c r="B57" s="890" t="s">
        <v>643</v>
      </c>
      <c r="F57" s="881"/>
      <c r="H57" s="879"/>
      <c r="J57" s="881"/>
    </row>
    <row r="58" customFormat="false" ht="4.5" hidden="false" customHeight="true" outlineLevel="0" collapsed="false">
      <c r="B58" s="890"/>
      <c r="F58" s="883"/>
      <c r="H58" s="891"/>
      <c r="J58" s="883"/>
    </row>
    <row r="59" customFormat="false" ht="14.25" hidden="false" customHeight="false" outlineLevel="0" collapsed="false">
      <c r="B59" s="890" t="s">
        <v>644</v>
      </c>
      <c r="F59" s="883"/>
      <c r="H59" s="879"/>
      <c r="J59" s="883"/>
    </row>
    <row r="60" customFormat="false" ht="6" hidden="false" customHeight="true" outlineLevel="0" collapsed="false">
      <c r="B60" s="890"/>
      <c r="F60" s="883"/>
      <c r="H60" s="891"/>
      <c r="J60" s="883"/>
    </row>
    <row r="61" customFormat="false" ht="14.25" hidden="false" customHeight="false" outlineLevel="0" collapsed="false">
      <c r="B61" s="890" t="s">
        <v>645</v>
      </c>
      <c r="F61" s="883"/>
      <c r="H61" s="879"/>
      <c r="J61" s="883"/>
    </row>
    <row r="62" customFormat="false" ht="5.25" hidden="false" customHeight="true" outlineLevel="0" collapsed="false">
      <c r="B62" s="890"/>
      <c r="F62" s="883"/>
      <c r="H62" s="891"/>
      <c r="J62" s="883"/>
    </row>
    <row r="63" customFormat="false" ht="14.25" hidden="false" customHeight="false" outlineLevel="0" collapsed="false">
      <c r="B63" s="890" t="s">
        <v>646</v>
      </c>
      <c r="F63" s="883"/>
      <c r="H63" s="879"/>
      <c r="J63" s="883"/>
    </row>
    <row r="64" customFormat="false" ht="5.25" hidden="false" customHeight="true" outlineLevel="0" collapsed="false">
      <c r="B64" s="890"/>
      <c r="F64" s="883"/>
      <c r="H64" s="891"/>
      <c r="J64" s="883"/>
    </row>
    <row r="65" customFormat="false" ht="14.25" hidden="false" customHeight="false" outlineLevel="0" collapsed="false">
      <c r="B65" s="890" t="s">
        <v>647</v>
      </c>
      <c r="F65" s="883"/>
      <c r="H65" s="879"/>
      <c r="J65" s="883"/>
    </row>
    <row r="66" customFormat="false" ht="5.25" hidden="false" customHeight="true" outlineLevel="0" collapsed="false">
      <c r="B66" s="890"/>
      <c r="F66" s="883"/>
      <c r="H66" s="891"/>
      <c r="J66" s="883"/>
    </row>
    <row r="67" customFormat="false" ht="14.25" hidden="false" customHeight="false" outlineLevel="0" collapsed="false">
      <c r="B67" s="890" t="s">
        <v>648</v>
      </c>
      <c r="F67" s="883"/>
      <c r="H67" s="879"/>
      <c r="J67" s="883"/>
    </row>
    <row r="68" customFormat="false" ht="5.25" hidden="false" customHeight="true" outlineLevel="0" collapsed="false">
      <c r="B68" s="890"/>
      <c r="F68" s="883"/>
      <c r="H68" s="891"/>
      <c r="J68" s="883"/>
    </row>
    <row r="69" customFormat="false" ht="14.25" hidden="false" customHeight="false" outlineLevel="0" collapsed="false">
      <c r="B69" s="890" t="s">
        <v>649</v>
      </c>
      <c r="F69" s="883"/>
      <c r="H69" s="879"/>
      <c r="J69" s="883"/>
    </row>
    <row r="70" customFormat="false" ht="6" hidden="false" customHeight="true" outlineLevel="0" collapsed="false">
      <c r="B70" s="890"/>
      <c r="F70" s="883"/>
      <c r="H70" s="891"/>
      <c r="J70" s="883"/>
    </row>
    <row r="71" customFormat="false" ht="14.25" hidden="false" customHeight="false" outlineLevel="0" collapsed="false">
      <c r="B71" s="890" t="s">
        <v>650</v>
      </c>
      <c r="F71" s="883"/>
      <c r="H71" s="879"/>
      <c r="J71" s="883"/>
    </row>
    <row r="72" customFormat="false" ht="6" hidden="false" customHeight="true" outlineLevel="0" collapsed="false">
      <c r="B72" s="890"/>
      <c r="F72" s="883"/>
      <c r="H72" s="891"/>
      <c r="J72" s="883"/>
    </row>
    <row r="73" customFormat="false" ht="14.25" hidden="false" customHeight="false" outlineLevel="0" collapsed="false">
      <c r="B73" s="890" t="s">
        <v>123</v>
      </c>
      <c r="F73" s="883"/>
      <c r="H73" s="879"/>
      <c r="J73" s="883"/>
    </row>
    <row r="74" customFormat="false" ht="5.25" hidden="false" customHeight="true" outlineLevel="0" collapsed="false">
      <c r="B74" s="868"/>
      <c r="F74" s="883"/>
      <c r="H74" s="891"/>
      <c r="J74" s="883"/>
    </row>
    <row r="75" customFormat="false" ht="15" hidden="false" customHeight="false" outlineLevel="0" collapsed="false">
      <c r="B75" s="892" t="s">
        <v>124</v>
      </c>
      <c r="F75" s="886"/>
      <c r="H75" s="893" t="n">
        <f aca="false">+H57+H59+H61+H63+H65+H67+H69+H71+H73</f>
        <v>0</v>
      </c>
      <c r="J75" s="886"/>
    </row>
    <row r="76" customFormat="false" ht="13.5" hidden="false" customHeight="false" outlineLevel="0" collapsed="false"/>
  </sheetData>
  <printOptions headings="false" gridLines="false" gridLinesSet="true" horizontalCentered="false" verticalCentered="false"/>
  <pageMargins left="0.747916666666667" right="0.747916666666667" top="0.590277777777778" bottom="0.5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59"/>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A22" activeCellId="0" sqref="A22"/>
    </sheetView>
  </sheetViews>
  <sheetFormatPr defaultColWidth="9.0546875" defaultRowHeight="12.75" customHeight="true" zeroHeight="false" outlineLevelRow="0" outlineLevelCol="0"/>
  <cols>
    <col collapsed="false" customWidth="true" hidden="false" outlineLevel="0" max="1" min="1" style="0" width="14.85"/>
    <col collapsed="false" customWidth="true" hidden="false" outlineLevel="0" max="2" min="2" style="0" width="20.7"/>
    <col collapsed="false" customWidth="true" hidden="false" outlineLevel="0" max="3" min="3" style="0" width="10.71"/>
    <col collapsed="false" customWidth="true" hidden="false" outlineLevel="0" max="4" min="4" style="0" width="22.14"/>
    <col collapsed="false" customWidth="true" hidden="false" outlineLevel="0" max="5" min="5" style="0" width="10.13"/>
    <col collapsed="false" customWidth="true" hidden="false" outlineLevel="0" max="6" min="6" style="0" width="21.28"/>
    <col collapsed="false" customWidth="true" hidden="false" outlineLevel="0" max="7" min="7" style="0" width="10.56"/>
    <col collapsed="false" customWidth="true" hidden="false" outlineLevel="0" max="8" min="8" style="0" width="20.7"/>
    <col collapsed="false" customWidth="true" hidden="false" outlineLevel="0" max="9" min="9" style="0" width="10.56"/>
    <col collapsed="false" customWidth="true" hidden="false" outlineLevel="0" max="10" min="10" style="0" width="23.56"/>
    <col collapsed="false" customWidth="true" hidden="false" outlineLevel="0" max="12" min="12" style="0" width="5.71"/>
  </cols>
  <sheetData>
    <row r="1" customFormat="false" ht="12.75" hidden="false" customHeight="false" outlineLevel="0" collapsed="false">
      <c r="A1" s="19"/>
      <c r="B1" s="20"/>
      <c r="C1" s="20"/>
      <c r="D1" s="20"/>
      <c r="E1" s="20"/>
      <c r="F1" s="20"/>
      <c r="G1" s="20"/>
      <c r="H1" s="20"/>
      <c r="I1" s="20"/>
      <c r="J1" s="20"/>
      <c r="K1" s="20"/>
      <c r="L1" s="20"/>
      <c r="M1" s="20"/>
      <c r="N1" s="21"/>
    </row>
    <row r="2" customFormat="false" ht="12.75" hidden="false" customHeight="false" outlineLevel="0" collapsed="false">
      <c r="A2" s="22"/>
      <c r="B2" s="23"/>
      <c r="C2" s="23"/>
      <c r="D2" s="23"/>
      <c r="E2" s="23"/>
      <c r="F2" s="23"/>
      <c r="G2" s="23"/>
      <c r="H2" s="23"/>
      <c r="I2" s="23"/>
      <c r="J2" s="23"/>
      <c r="K2" s="23"/>
      <c r="L2" s="23"/>
      <c r="M2" s="23"/>
      <c r="N2" s="24"/>
    </row>
    <row r="3" customFormat="false" ht="12.75" hidden="false" customHeight="false" outlineLevel="0" collapsed="false">
      <c r="A3" s="22"/>
      <c r="B3" s="23"/>
      <c r="C3" s="23"/>
      <c r="D3" s="23"/>
      <c r="E3" s="23"/>
      <c r="F3" s="23"/>
      <c r="G3" s="23"/>
      <c r="H3" s="23"/>
      <c r="I3" s="23"/>
      <c r="J3" s="23"/>
      <c r="K3" s="23"/>
      <c r="L3" s="23"/>
      <c r="M3" s="23"/>
      <c r="N3" s="24"/>
    </row>
    <row r="4" customFormat="false" ht="12.75" hidden="false" customHeight="false" outlineLevel="0" collapsed="false">
      <c r="A4" s="22"/>
      <c r="B4" s="23"/>
      <c r="C4" s="23"/>
      <c r="D4" s="23"/>
      <c r="E4" s="23"/>
      <c r="F4" s="23"/>
      <c r="G4" s="23"/>
      <c r="H4" s="23"/>
      <c r="I4" s="23"/>
      <c r="J4" s="23"/>
      <c r="K4" s="23"/>
      <c r="L4" s="23"/>
      <c r="M4" s="23"/>
      <c r="N4" s="24"/>
    </row>
    <row r="5" customFormat="false" ht="12.75" hidden="false" customHeight="false" outlineLevel="0" collapsed="false">
      <c r="A5" s="22"/>
      <c r="B5" s="23"/>
      <c r="C5" s="23"/>
      <c r="D5" s="23"/>
      <c r="E5" s="23"/>
      <c r="F5" s="23"/>
      <c r="G5" s="23"/>
      <c r="H5" s="23"/>
      <c r="I5" s="23"/>
      <c r="J5" s="23"/>
      <c r="K5" s="23"/>
      <c r="L5" s="23"/>
      <c r="M5" s="23"/>
      <c r="N5" s="24"/>
    </row>
    <row r="6" customFormat="false" ht="12.75" hidden="false" customHeight="false" outlineLevel="0" collapsed="false">
      <c r="A6" s="22"/>
      <c r="B6" s="23"/>
      <c r="C6" s="23"/>
      <c r="D6" s="23"/>
      <c r="E6" s="23"/>
      <c r="F6" s="23"/>
      <c r="G6" s="23"/>
      <c r="H6" s="23"/>
      <c r="I6" s="23"/>
      <c r="J6" s="23"/>
      <c r="K6" s="23"/>
      <c r="L6" s="23"/>
      <c r="M6" s="23"/>
      <c r="N6" s="24"/>
    </row>
    <row r="7" customFormat="false" ht="9" hidden="false" customHeight="true" outlineLevel="0" collapsed="false">
      <c r="A7" s="22"/>
      <c r="B7" s="23"/>
      <c r="C7" s="23"/>
      <c r="D7" s="23"/>
      <c r="E7" s="23"/>
      <c r="F7" s="23"/>
      <c r="G7" s="23"/>
      <c r="H7" s="23"/>
      <c r="I7" s="23"/>
      <c r="J7" s="23"/>
      <c r="K7" s="23"/>
      <c r="L7" s="23"/>
      <c r="M7" s="23"/>
      <c r="N7" s="24"/>
    </row>
    <row r="8" customFormat="false" ht="20.25" hidden="false" customHeight="false" outlineLevel="0" collapsed="false">
      <c r="A8" s="22"/>
      <c r="B8" s="25"/>
      <c r="C8" s="26"/>
      <c r="D8" s="23"/>
      <c r="E8" s="26"/>
      <c r="F8" s="25"/>
      <c r="G8" s="23"/>
      <c r="H8" s="25"/>
      <c r="I8" s="23"/>
      <c r="J8" s="25"/>
      <c r="K8" s="23"/>
      <c r="L8" s="23"/>
      <c r="M8" s="23"/>
      <c r="N8" s="24"/>
    </row>
    <row r="9" customFormat="false" ht="21" hidden="false" customHeight="false" outlineLevel="0" collapsed="false">
      <c r="A9" s="22"/>
      <c r="B9" s="27"/>
      <c r="C9" s="27"/>
      <c r="D9" s="23"/>
      <c r="E9" s="27"/>
      <c r="F9" s="28"/>
      <c r="G9" s="23"/>
      <c r="H9" s="28"/>
      <c r="I9" s="23"/>
      <c r="J9" s="23"/>
      <c r="K9" s="23"/>
      <c r="L9" s="23"/>
      <c r="M9" s="23"/>
      <c r="N9" s="24"/>
    </row>
    <row r="10" customFormat="false" ht="25.5" hidden="false" customHeight="false" outlineLevel="0" collapsed="false">
      <c r="A10" s="22"/>
      <c r="B10" s="29" t="n">
        <v>2000</v>
      </c>
      <c r="C10" s="30"/>
      <c r="D10" s="31" t="s">
        <v>20</v>
      </c>
      <c r="E10" s="32"/>
      <c r="F10" s="33" t="n">
        <v>2001</v>
      </c>
      <c r="G10" s="23"/>
      <c r="H10" s="34" t="n">
        <v>2002</v>
      </c>
      <c r="I10" s="23"/>
      <c r="J10" s="35" t="s">
        <v>21</v>
      </c>
      <c r="K10" s="23"/>
      <c r="L10" s="23"/>
      <c r="M10" s="23"/>
      <c r="N10" s="24"/>
    </row>
    <row r="11" customFormat="false" ht="9.75" hidden="false" customHeight="true" outlineLevel="0" collapsed="false">
      <c r="A11" s="22"/>
      <c r="B11" s="36"/>
      <c r="C11" s="37"/>
      <c r="D11" s="31"/>
      <c r="E11" s="38"/>
      <c r="F11" s="39"/>
      <c r="G11" s="23"/>
      <c r="H11" s="40"/>
      <c r="I11" s="23"/>
      <c r="J11" s="41"/>
      <c r="K11" s="23"/>
      <c r="L11" s="23"/>
      <c r="M11" s="23"/>
      <c r="N11" s="24"/>
    </row>
    <row r="12" customFormat="false" ht="15.75" hidden="false" customHeight="false" outlineLevel="0" collapsed="false">
      <c r="A12" s="22"/>
      <c r="B12" s="42" t="n">
        <f aca="false">+'Input Data'!F11/1000</f>
        <v>0</v>
      </c>
      <c r="C12" s="43"/>
      <c r="D12" s="43" t="s">
        <v>22</v>
      </c>
      <c r="E12" s="43"/>
      <c r="F12" s="42" t="n">
        <f aca="false">+'Input Data'!H11/1000</f>
        <v>0</v>
      </c>
      <c r="G12" s="44"/>
      <c r="H12" s="42" t="n">
        <f aca="false">+'Input Data'!J11/1000</f>
        <v>0</v>
      </c>
      <c r="I12" s="44"/>
      <c r="J12" s="42" t="n">
        <f aca="false">+H12-F12</f>
        <v>0</v>
      </c>
      <c r="K12" s="23"/>
      <c r="L12" s="23"/>
      <c r="M12" s="23"/>
      <c r="N12" s="24"/>
    </row>
    <row r="13" customFormat="false" ht="15.75" hidden="false" customHeight="false" outlineLevel="0" collapsed="false">
      <c r="A13" s="22"/>
      <c r="B13" s="45" t="n">
        <f aca="false">-'Input Data'!F49/1000</f>
        <v>-5177.574</v>
      </c>
      <c r="C13" s="46"/>
      <c r="D13" s="43" t="s">
        <v>23</v>
      </c>
      <c r="E13" s="47"/>
      <c r="F13" s="45" t="n">
        <f aca="false">-'Adaytum by Month'!Q40/1000</f>
        <v>-9012.44740666667</v>
      </c>
      <c r="G13" s="48"/>
      <c r="H13" s="45" t="n">
        <f aca="false">-'Adaytum  Detail 2002'!E89/1000</f>
        <v>-2649.837</v>
      </c>
      <c r="I13" s="48"/>
      <c r="J13" s="49" t="n">
        <f aca="false">+H13-F13</f>
        <v>6362.61040666667</v>
      </c>
      <c r="K13" s="23"/>
      <c r="L13" s="23"/>
      <c r="M13" s="23"/>
      <c r="N13" s="24"/>
    </row>
    <row r="14" customFormat="false" ht="18.75" hidden="false" customHeight="true" outlineLevel="0" collapsed="false">
      <c r="A14" s="50"/>
      <c r="B14" s="45" t="n">
        <f aca="false">+'Input Data'!F13/1000</f>
        <v>0</v>
      </c>
      <c r="C14" s="44"/>
      <c r="D14" s="43" t="s">
        <v>24</v>
      </c>
      <c r="E14" s="47"/>
      <c r="F14" s="45" t="n">
        <f aca="false">+'Input Data'!H13/1000</f>
        <v>0.146</v>
      </c>
      <c r="G14" s="48"/>
      <c r="H14" s="45" t="n">
        <f aca="false">+'Input Data'!J13/1000</f>
        <v>0.213</v>
      </c>
      <c r="I14" s="48"/>
      <c r="J14" s="51" t="n">
        <f aca="false">+H14-F14</f>
        <v>0.067</v>
      </c>
      <c r="K14" s="11"/>
      <c r="L14" s="11"/>
      <c r="M14" s="11"/>
      <c r="N14" s="52"/>
    </row>
    <row r="15" customFormat="false" ht="18.75" hidden="false" customHeight="false" outlineLevel="0" collapsed="false">
      <c r="A15" s="22"/>
      <c r="B15" s="53" t="n">
        <f aca="false">+'Input Data'!F15/1000</f>
        <v>0</v>
      </c>
      <c r="C15" s="54"/>
      <c r="D15" s="55" t="s">
        <v>25</v>
      </c>
      <c r="E15" s="54"/>
      <c r="F15" s="53" t="n">
        <f aca="false">+'Input Data'!H15/1000</f>
        <v>0</v>
      </c>
      <c r="G15" s="54"/>
      <c r="H15" s="53" t="n">
        <f aca="false">+'Input Data'!J15/1000</f>
        <v>0</v>
      </c>
      <c r="I15" s="54"/>
      <c r="J15" s="56" t="n">
        <f aca="false">+H15-F15</f>
        <v>0</v>
      </c>
      <c r="K15" s="23"/>
      <c r="L15" s="23"/>
      <c r="M15" s="23"/>
      <c r="N15" s="24"/>
    </row>
    <row r="16" customFormat="false" ht="12" hidden="false" customHeight="true" outlineLevel="0" collapsed="false">
      <c r="A16" s="22"/>
      <c r="K16" s="23"/>
      <c r="L16" s="23"/>
      <c r="M16" s="23"/>
      <c r="N16" s="24"/>
    </row>
    <row r="17" customFormat="false" ht="20.25" hidden="false" customHeight="true" outlineLevel="0" collapsed="false">
      <c r="A17" s="57" t="s">
        <v>26</v>
      </c>
      <c r="B17" s="58" t="n">
        <f aca="false">+'Adaytum Headcount'!Q31</f>
        <v>21</v>
      </c>
      <c r="C17" s="58"/>
      <c r="D17" s="58"/>
      <c r="E17" s="58"/>
      <c r="F17" s="58" t="n">
        <f aca="false">+'Adaytum Headcount'!E25</f>
        <v>25</v>
      </c>
      <c r="G17" s="58"/>
      <c r="H17" s="59" t="n">
        <f aca="false">+'Adaytum  Detail 2002'!E15</f>
        <v>10</v>
      </c>
      <c r="I17" s="58"/>
      <c r="J17" s="60" t="n">
        <f aca="false">H17-F17</f>
        <v>-15</v>
      </c>
      <c r="K17" s="23"/>
      <c r="L17" s="23"/>
      <c r="M17" s="23"/>
      <c r="N17" s="24"/>
    </row>
    <row r="18" customFormat="false" ht="9.75" hidden="false" customHeight="true" outlineLevel="0" collapsed="false">
      <c r="A18" s="57"/>
      <c r="B18" s="58"/>
      <c r="C18" s="58"/>
      <c r="D18" s="58"/>
      <c r="E18" s="58"/>
      <c r="F18" s="58"/>
      <c r="G18" s="58"/>
      <c r="H18" s="58"/>
      <c r="I18" s="58"/>
      <c r="J18" s="58"/>
      <c r="K18" s="23"/>
      <c r="L18" s="23"/>
      <c r="M18" s="23"/>
      <c r="N18" s="24"/>
    </row>
    <row r="19" customFormat="false" ht="12.75" hidden="false" customHeight="false" outlineLevel="0" collapsed="false">
      <c r="A19" s="22"/>
      <c r="B19" s="23"/>
      <c r="C19" s="23"/>
      <c r="D19" s="23"/>
      <c r="E19" s="23"/>
      <c r="F19" s="23"/>
      <c r="G19" s="23"/>
      <c r="H19" s="23"/>
      <c r="I19" s="23"/>
      <c r="J19" s="23"/>
      <c r="K19" s="23"/>
      <c r="L19" s="23"/>
      <c r="M19" s="23"/>
      <c r="N19" s="24"/>
    </row>
    <row r="20" customFormat="false" ht="12.75" hidden="false" customHeight="false" outlineLevel="0" collapsed="false">
      <c r="A20" s="22"/>
      <c r="B20" s="61"/>
      <c r="C20" s="61"/>
      <c r="D20" s="62"/>
      <c r="E20" s="23"/>
      <c r="F20" s="62"/>
      <c r="G20" s="23"/>
      <c r="H20" s="62"/>
      <c r="I20" s="23"/>
      <c r="J20" s="23"/>
      <c r="K20" s="23"/>
      <c r="L20" s="23"/>
      <c r="M20" s="23"/>
      <c r="N20" s="24"/>
    </row>
    <row r="21" customFormat="false" ht="12.75" hidden="false" customHeight="false" outlineLevel="0" collapsed="false">
      <c r="A21" s="22"/>
      <c r="B21" s="61"/>
      <c r="C21" s="61"/>
      <c r="D21" s="23"/>
      <c r="E21" s="23"/>
      <c r="F21" s="23"/>
      <c r="G21" s="23"/>
      <c r="I21" s="23"/>
      <c r="J21" s="23"/>
      <c r="K21" s="23"/>
      <c r="L21" s="23"/>
      <c r="M21" s="23"/>
      <c r="N21" s="24"/>
    </row>
    <row r="22" customFormat="false" ht="12.75" hidden="false" customHeight="false" outlineLevel="0" collapsed="false">
      <c r="A22" s="22"/>
      <c r="B22" s="63"/>
      <c r="C22" s="23"/>
      <c r="D22" s="23"/>
      <c r="E22" s="23"/>
      <c r="F22" s="23"/>
      <c r="G22" s="23"/>
      <c r="I22" s="23"/>
      <c r="J22" s="23"/>
      <c r="K22" s="23"/>
      <c r="L22" s="23"/>
      <c r="M22" s="23"/>
      <c r="N22" s="24"/>
    </row>
    <row r="23" customFormat="false" ht="12.75" hidden="false" customHeight="false" outlineLevel="0" collapsed="false">
      <c r="A23" s="22"/>
      <c r="B23" s="63"/>
      <c r="C23" s="23"/>
      <c r="D23" s="23"/>
      <c r="E23" s="23"/>
      <c r="F23" s="23"/>
      <c r="G23" s="23"/>
      <c r="I23" s="23"/>
      <c r="J23" s="23"/>
      <c r="K23" s="23"/>
      <c r="L23" s="23"/>
      <c r="M23" s="23"/>
      <c r="N23" s="24"/>
    </row>
    <row r="24" customFormat="false" ht="12.75" hidden="false" customHeight="false" outlineLevel="0" collapsed="false">
      <c r="A24" s="22"/>
      <c r="B24" s="63"/>
      <c r="C24" s="23"/>
      <c r="D24" s="23"/>
      <c r="E24" s="23"/>
      <c r="F24" s="23"/>
      <c r="G24" s="23"/>
      <c r="I24" s="23"/>
      <c r="J24" s="23"/>
      <c r="K24" s="23"/>
      <c r="L24" s="23"/>
      <c r="M24" s="23"/>
      <c r="N24" s="24"/>
    </row>
    <row r="25" customFormat="false" ht="12.75" hidden="false" customHeight="false" outlineLevel="0" collapsed="false">
      <c r="A25" s="22"/>
      <c r="B25" s="63"/>
      <c r="C25" s="23"/>
      <c r="D25" s="23"/>
      <c r="E25" s="23"/>
      <c r="F25" s="23"/>
      <c r="G25" s="23"/>
      <c r="I25" s="23"/>
      <c r="J25" s="23"/>
      <c r="K25" s="23"/>
      <c r="L25" s="23"/>
      <c r="M25" s="23"/>
      <c r="N25" s="24"/>
    </row>
    <row r="26" customFormat="false" ht="12.75" hidden="false" customHeight="false" outlineLevel="0" collapsed="false">
      <c r="A26" s="22"/>
      <c r="B26" s="63"/>
      <c r="C26" s="23"/>
      <c r="D26" s="23"/>
      <c r="E26" s="23"/>
      <c r="F26" s="23"/>
      <c r="G26" s="23"/>
      <c r="I26" s="23"/>
      <c r="J26" s="23"/>
      <c r="K26" s="23"/>
      <c r="L26" s="23"/>
      <c r="M26" s="23"/>
      <c r="N26" s="24"/>
    </row>
    <row r="27" customFormat="false" ht="12.75" hidden="false" customHeight="false" outlineLevel="0" collapsed="false">
      <c r="A27" s="22"/>
      <c r="B27" s="23"/>
      <c r="C27" s="23"/>
      <c r="D27" s="23"/>
      <c r="E27" s="23"/>
      <c r="F27" s="23"/>
      <c r="G27" s="23"/>
      <c r="I27" s="23"/>
      <c r="J27" s="23"/>
      <c r="K27" s="23"/>
      <c r="L27" s="23"/>
      <c r="M27" s="23"/>
      <c r="N27" s="24"/>
    </row>
    <row r="28" customFormat="false" ht="12.75" hidden="false" customHeight="false" outlineLevel="0" collapsed="false">
      <c r="A28" s="22"/>
      <c r="B28" s="23"/>
      <c r="C28" s="23"/>
      <c r="D28" s="23"/>
      <c r="E28" s="23"/>
      <c r="F28" s="23"/>
      <c r="G28" s="23"/>
      <c r="I28" s="23"/>
      <c r="J28" s="23"/>
      <c r="K28" s="23"/>
      <c r="L28" s="23"/>
      <c r="M28" s="23"/>
      <c r="N28" s="24"/>
    </row>
    <row r="29" customFormat="false" ht="16.5" hidden="false" customHeight="false" outlineLevel="0" collapsed="false">
      <c r="A29" s="22"/>
      <c r="B29" s="64"/>
      <c r="C29" s="65"/>
      <c r="D29" s="23"/>
      <c r="E29" s="23"/>
      <c r="F29" s="23"/>
      <c r="G29" s="23"/>
      <c r="I29" s="23"/>
      <c r="J29" s="23"/>
      <c r="K29" s="23"/>
      <c r="L29" s="23"/>
      <c r="M29" s="23"/>
      <c r="N29" s="24"/>
    </row>
    <row r="30" customFormat="false" ht="16.5" hidden="false" customHeight="false" outlineLevel="0" collapsed="false">
      <c r="A30" s="66"/>
      <c r="B30" s="64"/>
      <c r="C30" s="65"/>
      <c r="D30" s="23"/>
      <c r="E30" s="23"/>
      <c r="F30" s="23"/>
      <c r="G30" s="23"/>
      <c r="I30" s="23"/>
      <c r="J30" s="23"/>
      <c r="K30" s="23"/>
      <c r="L30" s="23"/>
      <c r="M30" s="23"/>
      <c r="N30" s="24"/>
    </row>
    <row r="31" customFormat="false" ht="26.25" hidden="false" customHeight="false" outlineLevel="0" collapsed="false">
      <c r="A31" s="67"/>
      <c r="B31" s="64"/>
      <c r="C31" s="65"/>
      <c r="D31" s="68"/>
      <c r="E31" s="23"/>
      <c r="F31" s="23"/>
      <c r="G31" s="23"/>
      <c r="I31" s="23"/>
      <c r="J31" s="23"/>
      <c r="K31" s="23"/>
      <c r="L31" s="23"/>
      <c r="M31" s="23"/>
      <c r="N31" s="24"/>
    </row>
    <row r="32" customFormat="false" ht="16.5" hidden="false" customHeight="false" outlineLevel="0" collapsed="false">
      <c r="A32" s="67"/>
      <c r="B32" s="64"/>
      <c r="C32" s="65"/>
      <c r="D32" s="23"/>
      <c r="E32" s="23"/>
      <c r="F32" s="23"/>
      <c r="G32" s="23"/>
      <c r="I32" s="23"/>
      <c r="J32" s="23"/>
      <c r="K32" s="23"/>
      <c r="L32" s="23"/>
      <c r="M32" s="23"/>
      <c r="N32" s="24"/>
    </row>
    <row r="33" customFormat="false" ht="16.5" hidden="false" customHeight="false" outlineLevel="0" collapsed="false">
      <c r="A33" s="22"/>
      <c r="B33" s="64"/>
      <c r="C33" s="65"/>
      <c r="D33" s="23"/>
      <c r="E33" s="23"/>
      <c r="F33" s="23"/>
      <c r="G33" s="23"/>
      <c r="H33" s="23"/>
      <c r="I33" s="23"/>
      <c r="J33" s="23"/>
      <c r="K33" s="69"/>
      <c r="L33" s="23"/>
      <c r="M33" s="23"/>
      <c r="N33" s="24"/>
    </row>
    <row r="34" customFormat="false" ht="16.5" hidden="false" customHeight="false" outlineLevel="0" collapsed="false">
      <c r="A34" s="22"/>
      <c r="B34" s="64"/>
      <c r="C34" s="65"/>
      <c r="D34" s="23"/>
      <c r="E34" s="23"/>
      <c r="F34" s="23"/>
      <c r="G34" s="23"/>
      <c r="H34" s="23"/>
      <c r="I34" s="23"/>
      <c r="J34" s="23"/>
      <c r="K34" s="69"/>
      <c r="L34" s="23"/>
      <c r="M34" s="23"/>
      <c r="N34" s="24"/>
    </row>
    <row r="35" customFormat="false" ht="16.5" hidden="false" customHeight="false" outlineLevel="0" collapsed="false">
      <c r="A35" s="22"/>
      <c r="B35" s="64"/>
      <c r="C35" s="65"/>
      <c r="D35" s="23"/>
      <c r="E35" s="23"/>
      <c r="F35" s="23"/>
      <c r="G35" s="23"/>
      <c r="H35" s="23"/>
      <c r="I35" s="23"/>
      <c r="J35" s="23"/>
      <c r="K35" s="69"/>
      <c r="L35" s="23"/>
      <c r="M35" s="23"/>
      <c r="N35" s="24"/>
    </row>
    <row r="36" customFormat="false" ht="16.5" hidden="false" customHeight="false" outlineLevel="0" collapsed="false">
      <c r="A36" s="67"/>
      <c r="B36" s="64"/>
      <c r="C36" s="65"/>
      <c r="D36" s="23"/>
      <c r="E36" s="23"/>
      <c r="F36" s="23"/>
      <c r="G36" s="23"/>
      <c r="H36" s="23"/>
      <c r="I36" s="23"/>
      <c r="J36" s="23"/>
      <c r="K36" s="23"/>
      <c r="L36" s="23"/>
      <c r="M36" s="23"/>
      <c r="N36" s="24"/>
    </row>
    <row r="37" customFormat="false" ht="21.75" hidden="false" customHeight="true" outlineLevel="0" collapsed="false">
      <c r="A37" s="22"/>
      <c r="B37" s="64"/>
      <c r="C37" s="65"/>
      <c r="D37" s="23"/>
      <c r="E37" s="23"/>
      <c r="F37" s="23"/>
      <c r="G37" s="23"/>
      <c r="H37" s="23"/>
      <c r="I37" s="23"/>
      <c r="J37" s="23"/>
      <c r="K37" s="23"/>
      <c r="L37" s="23"/>
      <c r="M37" s="23"/>
      <c r="N37" s="24"/>
    </row>
    <row r="38" customFormat="false" ht="16.5" hidden="false" customHeight="false" outlineLevel="0" collapsed="false">
      <c r="A38" s="66"/>
      <c r="B38" s="70" t="s">
        <v>27</v>
      </c>
      <c r="C38" s="71"/>
      <c r="D38" s="71"/>
      <c r="E38" s="71"/>
      <c r="F38" s="71"/>
      <c r="G38" s="71"/>
      <c r="H38" s="71"/>
      <c r="I38" s="71"/>
      <c r="J38" s="71"/>
      <c r="K38" s="72"/>
      <c r="L38" s="73"/>
      <c r="M38" s="23"/>
      <c r="N38" s="24"/>
    </row>
    <row r="39" customFormat="false" ht="16.5" hidden="false" customHeight="false" outlineLevel="0" collapsed="false">
      <c r="A39" s="67"/>
      <c r="B39" s="74" t="s">
        <v>28</v>
      </c>
      <c r="C39" s="75"/>
      <c r="D39" s="75"/>
      <c r="E39" s="75"/>
      <c r="F39" s="75"/>
      <c r="G39" s="75"/>
      <c r="H39" s="75"/>
      <c r="I39" s="75"/>
      <c r="J39" s="75"/>
      <c r="K39" s="23"/>
      <c r="L39" s="76"/>
      <c r="M39" s="23"/>
      <c r="N39" s="24"/>
    </row>
    <row r="40" customFormat="false" ht="16.5" hidden="false" customHeight="false" outlineLevel="0" collapsed="false">
      <c r="A40" s="22"/>
      <c r="B40" s="74" t="s">
        <v>29</v>
      </c>
      <c r="C40" s="75"/>
      <c r="D40" s="75"/>
      <c r="E40" s="75"/>
      <c r="F40" s="75"/>
      <c r="G40" s="75"/>
      <c r="H40" s="75"/>
      <c r="I40" s="75"/>
      <c r="J40" s="75"/>
      <c r="K40" s="75"/>
      <c r="L40" s="77"/>
      <c r="M40" s="75"/>
      <c r="N40" s="78"/>
      <c r="O40" s="79"/>
      <c r="P40" s="79"/>
      <c r="Q40" s="80"/>
    </row>
    <row r="41" customFormat="false" ht="16.5" hidden="false" customHeight="false" outlineLevel="0" collapsed="false">
      <c r="A41" s="22"/>
      <c r="B41" s="74"/>
      <c r="C41" s="75"/>
      <c r="D41" s="75"/>
      <c r="E41" s="75"/>
      <c r="F41" s="75"/>
      <c r="G41" s="75"/>
      <c r="H41" s="75"/>
      <c r="I41" s="75"/>
      <c r="J41" s="75"/>
      <c r="K41" s="75"/>
      <c r="L41" s="77"/>
      <c r="M41" s="75"/>
      <c r="N41" s="78"/>
      <c r="O41" s="79"/>
      <c r="P41" s="79"/>
      <c r="Q41" s="80"/>
    </row>
    <row r="42" customFormat="false" ht="16.5" hidden="false" customHeight="false" outlineLevel="0" collapsed="false">
      <c r="A42" s="22"/>
      <c r="B42" s="81"/>
      <c r="C42" s="82"/>
      <c r="D42" s="82"/>
      <c r="E42" s="82"/>
      <c r="F42" s="82"/>
      <c r="G42" s="82"/>
      <c r="H42" s="82"/>
      <c r="I42" s="82"/>
      <c r="J42" s="82"/>
      <c r="K42" s="83"/>
      <c r="L42" s="84"/>
      <c r="M42" s="75"/>
      <c r="N42" s="24"/>
      <c r="O42" s="79"/>
      <c r="P42" s="79"/>
      <c r="Q42" s="80"/>
    </row>
    <row r="43" customFormat="false" ht="16.5" hidden="false" customHeight="false" outlineLevel="0" collapsed="false">
      <c r="A43" s="22"/>
      <c r="B43" s="23"/>
      <c r="C43" s="23"/>
      <c r="D43" s="23"/>
      <c r="E43" s="23"/>
      <c r="F43" s="23"/>
      <c r="G43" s="23"/>
      <c r="H43" s="23"/>
      <c r="I43" s="23"/>
      <c r="J43" s="23"/>
      <c r="K43" s="75"/>
      <c r="L43" s="75"/>
      <c r="M43" s="75"/>
      <c r="N43" s="85"/>
      <c r="O43" s="79"/>
      <c r="P43" s="79"/>
      <c r="Q43" s="80"/>
    </row>
    <row r="44" customFormat="false" ht="16.5" hidden="false" customHeight="false" outlineLevel="0" collapsed="false">
      <c r="A44" s="86"/>
      <c r="C44" s="23"/>
      <c r="D44" s="23"/>
      <c r="E44" s="23"/>
      <c r="F44" s="23"/>
      <c r="G44" s="23"/>
      <c r="H44" s="23"/>
      <c r="I44" s="23"/>
      <c r="J44" s="23"/>
      <c r="K44" s="87"/>
      <c r="L44" s="87"/>
      <c r="M44" s="87"/>
      <c r="N44" s="78"/>
      <c r="O44" s="79"/>
      <c r="P44" s="79"/>
      <c r="Q44" s="80"/>
    </row>
    <row r="45" customFormat="false" ht="15.75" hidden="false" customHeight="false" outlineLevel="0" collapsed="false">
      <c r="A45" s="88"/>
      <c r="B45" s="89" t="s">
        <v>30</v>
      </c>
      <c r="C45" s="75"/>
      <c r="D45" s="75"/>
      <c r="E45" s="75"/>
      <c r="F45" s="75"/>
      <c r="G45" s="75"/>
      <c r="H45" s="75"/>
      <c r="I45" s="75"/>
      <c r="J45" s="75"/>
      <c r="K45" s="75"/>
      <c r="L45" s="75"/>
      <c r="M45" s="87"/>
      <c r="N45" s="24"/>
    </row>
    <row r="46" customFormat="false" ht="15" hidden="false" customHeight="false" outlineLevel="0" collapsed="false">
      <c r="A46" s="22"/>
      <c r="B46" s="87"/>
      <c r="C46" s="75"/>
      <c r="D46" s="75"/>
      <c r="E46" s="75"/>
      <c r="F46" s="75"/>
      <c r="G46" s="75"/>
      <c r="H46" s="75"/>
      <c r="I46" s="75"/>
      <c r="J46" s="75"/>
      <c r="K46" s="75"/>
      <c r="L46" s="75"/>
      <c r="M46" s="87"/>
      <c r="N46" s="24"/>
    </row>
    <row r="47" customFormat="false" ht="15" hidden="false" customHeight="false" outlineLevel="0" collapsed="false">
      <c r="A47" s="22"/>
      <c r="B47" s="90" t="s">
        <v>31</v>
      </c>
      <c r="C47" s="75"/>
      <c r="D47" s="75"/>
      <c r="E47" s="75"/>
      <c r="F47" s="75"/>
      <c r="G47" s="75"/>
      <c r="H47" s="75"/>
      <c r="I47" s="75"/>
      <c r="J47" s="75"/>
      <c r="K47" s="75"/>
      <c r="L47" s="75"/>
      <c r="M47" s="87"/>
      <c r="N47" s="24"/>
    </row>
    <row r="48" customFormat="false" ht="8.25" hidden="false" customHeight="true" outlineLevel="0" collapsed="false">
      <c r="A48" s="22"/>
      <c r="B48" s="87"/>
      <c r="C48" s="75"/>
      <c r="D48" s="75"/>
      <c r="E48" s="75"/>
      <c r="F48" s="75"/>
      <c r="G48" s="75"/>
      <c r="H48" s="75"/>
      <c r="I48" s="75"/>
      <c r="J48" s="75"/>
      <c r="K48" s="75"/>
      <c r="L48" s="75"/>
      <c r="M48" s="87"/>
      <c r="N48" s="24"/>
    </row>
    <row r="49" customFormat="false" ht="15" hidden="false" customHeight="false" outlineLevel="0" collapsed="false">
      <c r="A49" s="22"/>
      <c r="B49" s="90" t="s">
        <v>31</v>
      </c>
      <c r="C49" s="75"/>
      <c r="D49" s="75"/>
      <c r="E49" s="75"/>
      <c r="F49" s="75"/>
      <c r="G49" s="75"/>
      <c r="H49" s="75"/>
      <c r="I49" s="75"/>
      <c r="J49" s="75"/>
      <c r="K49" s="75"/>
      <c r="L49" s="75"/>
      <c r="M49" s="87"/>
      <c r="N49" s="24"/>
    </row>
    <row r="50" customFormat="false" ht="8.25" hidden="false" customHeight="true" outlineLevel="0" collapsed="false">
      <c r="A50" s="22"/>
      <c r="B50" s="23"/>
      <c r="C50" s="75"/>
      <c r="D50" s="75"/>
      <c r="E50" s="75"/>
      <c r="F50" s="75"/>
      <c r="G50" s="75"/>
      <c r="H50" s="75"/>
      <c r="I50" s="75"/>
      <c r="J50" s="75"/>
      <c r="K50" s="75"/>
      <c r="L50" s="75"/>
      <c r="M50" s="87"/>
      <c r="N50" s="24"/>
    </row>
    <row r="51" customFormat="false" ht="15" hidden="false" customHeight="false" outlineLevel="0" collapsed="false">
      <c r="A51" s="22"/>
      <c r="B51" s="90" t="s">
        <v>31</v>
      </c>
      <c r="C51" s="75"/>
      <c r="D51" s="75"/>
      <c r="E51" s="75"/>
      <c r="F51" s="75"/>
      <c r="G51" s="75"/>
      <c r="H51" s="75"/>
      <c r="I51" s="75"/>
      <c r="J51" s="75"/>
      <c r="K51" s="75"/>
      <c r="L51" s="75"/>
      <c r="M51" s="87"/>
      <c r="N51" s="24"/>
    </row>
    <row r="52" customFormat="false" ht="13.5" hidden="false" customHeight="false" outlineLevel="0" collapsed="false">
      <c r="A52" s="91"/>
      <c r="B52" s="92"/>
      <c r="C52" s="92"/>
      <c r="D52" s="92"/>
      <c r="E52" s="92"/>
      <c r="F52" s="92"/>
      <c r="G52" s="92"/>
      <c r="H52" s="92"/>
      <c r="I52" s="92"/>
      <c r="J52" s="92"/>
      <c r="K52" s="92"/>
      <c r="L52" s="92"/>
      <c r="M52" s="92"/>
      <c r="N52" s="93"/>
    </row>
    <row r="53" customFormat="false" ht="15" hidden="false" customHeight="false" outlineLevel="0" collapsed="false">
      <c r="A53" s="90"/>
      <c r="B53" s="87"/>
      <c r="C53" s="87"/>
      <c r="D53" s="87"/>
      <c r="E53" s="87"/>
      <c r="F53" s="87"/>
      <c r="G53" s="87"/>
      <c r="H53" s="87"/>
      <c r="I53" s="87"/>
      <c r="J53" s="87"/>
      <c r="K53" s="87"/>
      <c r="L53" s="87"/>
      <c r="M53" s="87"/>
    </row>
    <row r="54" customFormat="false" ht="12.75" hidden="false" customHeight="false" outlineLevel="0" collapsed="false">
      <c r="A54" s="87"/>
      <c r="B54" s="87"/>
      <c r="C54" s="87"/>
      <c r="D54" s="87"/>
      <c r="E54" s="87"/>
      <c r="F54" s="87"/>
      <c r="G54" s="87"/>
      <c r="H54" s="87"/>
      <c r="I54" s="87"/>
      <c r="J54" s="87"/>
      <c r="K54" s="87"/>
      <c r="L54" s="87"/>
      <c r="M54" s="87"/>
    </row>
    <row r="55" customFormat="false" ht="15" hidden="false" customHeight="false" outlineLevel="0" collapsed="false">
      <c r="A55" s="90"/>
      <c r="B55" s="87"/>
      <c r="C55" s="94" t="s">
        <v>32</v>
      </c>
      <c r="D55" s="95"/>
      <c r="E55" s="95"/>
      <c r="F55" s="87"/>
      <c r="G55" s="87"/>
      <c r="H55" s="87"/>
      <c r="I55" s="87"/>
      <c r="J55" s="87"/>
      <c r="K55" s="87"/>
      <c r="L55" s="87"/>
      <c r="M55" s="87"/>
    </row>
    <row r="57" customFormat="false" ht="12.75" hidden="false" customHeight="false" outlineLevel="0" collapsed="false">
      <c r="C57" s="96"/>
      <c r="D57" s="97" t="n">
        <v>2000</v>
      </c>
      <c r="E57" s="97" t="n">
        <v>2001</v>
      </c>
      <c r="F57" s="98" t="n">
        <v>2002</v>
      </c>
      <c r="G57" s="23"/>
    </row>
    <row r="58" customFormat="false" ht="12.75" hidden="false" customHeight="false" outlineLevel="0" collapsed="false">
      <c r="C58" s="99" t="s">
        <v>33</v>
      </c>
      <c r="D58" s="100" t="n">
        <f aca="false">-B13</f>
        <v>5177.574</v>
      </c>
      <c r="E58" s="100" t="n">
        <f aca="false">-F13</f>
        <v>9012.44740666667</v>
      </c>
      <c r="F58" s="101" t="n">
        <f aca="false">-H13</f>
        <v>2649.837</v>
      </c>
      <c r="G58" s="102"/>
    </row>
    <row r="59" customFormat="false" ht="12.75" hidden="false" customHeight="false" outlineLevel="0" collapsed="false">
      <c r="C59" s="103" t="s">
        <v>22</v>
      </c>
      <c r="D59" s="104" t="n">
        <f aca="false">+B12</f>
        <v>0</v>
      </c>
      <c r="E59" s="104" t="n">
        <f aca="false">+F14</f>
        <v>0.146</v>
      </c>
      <c r="F59" s="105" t="n">
        <f aca="false">+H14</f>
        <v>0.213</v>
      </c>
      <c r="G59" s="102"/>
    </row>
  </sheetData>
  <printOptions headings="false" gridLines="false" gridLinesSet="true" horizontalCentered="false" verticalCentered="false"/>
  <pageMargins left="0.747916666666667" right="0.747916666666667" top="0.559722222222222" bottom="0.659722222222222"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&amp;L&amp;9Enron Europe Confidential&amp;C&amp;9Source: financial Planning and Analysis&amp;R&amp;9Printed : &amp;D&amp;T</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8:AU4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4" activeCellId="0" sqref="F74"/>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32.56"/>
    <col collapsed="false" customWidth="true" hidden="false" outlineLevel="0" max="3" min="3" style="1" width="16.84"/>
    <col collapsed="false" customWidth="true" hidden="false" outlineLevel="0" max="5" min="4" style="1" width="17.56"/>
    <col collapsed="false" customWidth="true" hidden="false" outlineLevel="0" max="6" min="6" style="1" width="15.41"/>
    <col collapsed="false" customWidth="true" hidden="false" outlineLevel="0" max="7" min="7" style="1" width="16.28"/>
    <col collapsed="false" customWidth="true" hidden="false" outlineLevel="0" max="16" min="8" style="1" width="16.56"/>
    <col collapsed="false" customWidth="true" hidden="false" outlineLevel="0" max="17" min="17" style="1" width="10.13"/>
    <col collapsed="false" customWidth="false" hidden="false" outlineLevel="0" max="257" min="18" style="1" width="9.14"/>
  </cols>
  <sheetData>
    <row r="8" customFormat="false" ht="12.75" hidden="false" customHeight="false" outlineLevel="0" collapsed="false">
      <c r="B8" s="856" t="s">
        <v>713</v>
      </c>
      <c r="C8" s="143"/>
    </row>
    <row r="9" customFormat="false" ht="6.75" hidden="false" customHeight="true" outlineLevel="0" collapsed="false"/>
    <row r="10" customFormat="false" ht="12.75" hidden="false" customHeight="false" outlineLevel="0" collapsed="false">
      <c r="B10" s="896" t="s">
        <v>42</v>
      </c>
    </row>
    <row r="11" customFormat="false" ht="12.75" hidden="false" customHeight="false" outlineLevel="0" collapsed="false">
      <c r="B11" s="858" t="s">
        <v>658</v>
      </c>
    </row>
    <row r="12" customFormat="false" ht="12.75" hidden="false" customHeight="true" outlineLevel="0" collapsed="false">
      <c r="B12" s="859" t="s">
        <v>659</v>
      </c>
      <c r="C12" s="859" t="s">
        <v>660</v>
      </c>
      <c r="D12" s="859" t="s">
        <v>266</v>
      </c>
      <c r="E12" s="859" t="s">
        <v>661</v>
      </c>
    </row>
    <row r="14" customFormat="false" ht="37.5" hidden="false" customHeight="true" outlineLevel="0" collapsed="false">
      <c r="C14" s="897" t="s">
        <v>662</v>
      </c>
      <c r="D14" s="897"/>
      <c r="E14" s="897"/>
      <c r="F14" s="897"/>
      <c r="G14" s="897"/>
      <c r="H14" s="897"/>
      <c r="I14" s="854"/>
      <c r="J14" s="854"/>
      <c r="K14" s="854"/>
      <c r="L14" s="854"/>
      <c r="M14" s="854"/>
      <c r="N14" s="854"/>
      <c r="O14" s="854"/>
      <c r="P14" s="854"/>
      <c r="Q14" s="854"/>
    </row>
    <row r="15" customFormat="false" ht="12.75" hidden="false" customHeight="false" outlineLevel="0" collapsed="false">
      <c r="B15" s="1" t="s">
        <v>674</v>
      </c>
      <c r="C15" s="898" t="n">
        <v>1384175</v>
      </c>
    </row>
    <row r="16" customFormat="false" ht="12.75" hidden="false" customHeight="false" outlineLevel="0" collapsed="false">
      <c r="B16" s="1" t="s">
        <v>677</v>
      </c>
      <c r="C16" s="898" t="n">
        <v>271775</v>
      </c>
    </row>
    <row r="17" customFormat="false" ht="12.75" hidden="false" customHeight="false" outlineLevel="0" collapsed="false">
      <c r="B17" s="1" t="s">
        <v>682</v>
      </c>
      <c r="C17" s="898" t="n">
        <v>4481</v>
      </c>
    </row>
    <row r="18" customFormat="false" ht="12.75" hidden="false" customHeight="false" outlineLevel="0" collapsed="false">
      <c r="B18" s="1" t="s">
        <v>686</v>
      </c>
      <c r="C18" s="898" t="n">
        <v>502000</v>
      </c>
    </row>
    <row r="19" customFormat="false" ht="12.75" hidden="false" customHeight="false" outlineLevel="0" collapsed="false">
      <c r="B19" s="1" t="s">
        <v>602</v>
      </c>
      <c r="C19" s="898" t="n">
        <v>245000</v>
      </c>
    </row>
    <row r="20" customFormat="false" ht="12.75" hidden="false" customHeight="false" outlineLevel="0" collapsed="false">
      <c r="B20" s="1" t="s">
        <v>692</v>
      </c>
      <c r="C20" s="898" t="n">
        <v>100000</v>
      </c>
    </row>
    <row r="21" customFormat="false" ht="12.75" hidden="false" customHeight="false" outlineLevel="0" collapsed="false">
      <c r="B21" s="1" t="s">
        <v>695</v>
      </c>
      <c r="C21" s="898" t="n">
        <v>122406</v>
      </c>
    </row>
    <row r="22" customFormat="false" ht="12.75" hidden="false" customHeight="false" outlineLevel="0" collapsed="false">
      <c r="B22" s="1" t="s">
        <v>610</v>
      </c>
      <c r="C22" s="898" t="n">
        <v>20000</v>
      </c>
    </row>
    <row r="23" customFormat="false" ht="12.75" hidden="false" customHeight="false" outlineLevel="0" collapsed="false">
      <c r="B23" s="1" t="s">
        <v>123</v>
      </c>
      <c r="C23" s="899" t="n">
        <v>0</v>
      </c>
    </row>
    <row r="24" customFormat="false" ht="12.75" hidden="false" customHeight="false" outlineLevel="0" collapsed="false">
      <c r="B24" s="206" t="s">
        <v>124</v>
      </c>
      <c r="C24" s="900" t="n">
        <f aca="false">SUM(C15:C23)</f>
        <v>2649837</v>
      </c>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row>
    <row r="26" customFormat="false" ht="12.75" hidden="false" customHeight="false" outlineLevel="0" collapsed="false">
      <c r="C26" s="540"/>
      <c r="D26" s="540"/>
      <c r="E26" s="540"/>
    </row>
    <row r="27" customFormat="false" ht="12.75" hidden="false" customHeight="false" outlineLevel="0" collapsed="false">
      <c r="B27" s="896" t="s">
        <v>654</v>
      </c>
      <c r="C27" s="540"/>
      <c r="D27" s="540"/>
      <c r="E27" s="540"/>
    </row>
    <row r="28" customFormat="false" ht="12.75" hidden="false" customHeight="true" outlineLevel="0" collapsed="false">
      <c r="B28" s="901" t="s">
        <v>658</v>
      </c>
      <c r="C28" s="540"/>
      <c r="D28" s="540"/>
      <c r="E28" s="540"/>
    </row>
    <row r="29" customFormat="false" ht="12.75" hidden="false" customHeight="true" outlineLevel="0" collapsed="false">
      <c r="B29" s="902" t="s">
        <v>714</v>
      </c>
      <c r="C29" s="903" t="s">
        <v>715</v>
      </c>
      <c r="D29" s="904" t="s">
        <v>716</v>
      </c>
      <c r="E29" s="540"/>
    </row>
    <row r="30" customFormat="false" ht="12.75" hidden="false" customHeight="true" outlineLevel="0" collapsed="false">
      <c r="B30" s="902"/>
      <c r="C30" s="903"/>
      <c r="D30" s="904"/>
      <c r="E30" s="540"/>
    </row>
    <row r="31" customFormat="false" ht="50.25" hidden="false" customHeight="true" outlineLevel="0" collapsed="false">
      <c r="C31" s="905" t="s">
        <v>662</v>
      </c>
      <c r="D31" s="906"/>
      <c r="E31" s="906"/>
      <c r="F31" s="854"/>
      <c r="G31" s="854"/>
      <c r="H31" s="854"/>
      <c r="I31" s="854"/>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854"/>
      <c r="AI31" s="854"/>
      <c r="AJ31" s="854"/>
    </row>
    <row r="32" customFormat="false" ht="5.25" hidden="false" customHeight="true" outlineLevel="0" collapsed="false">
      <c r="C32" s="907"/>
      <c r="D32" s="540"/>
      <c r="E32" s="540"/>
    </row>
    <row r="33" customFormat="false" ht="12.75" hidden="false" customHeight="false" outlineLevel="0" collapsed="false">
      <c r="B33" s="890" t="s">
        <v>643</v>
      </c>
      <c r="C33" s="908" t="n">
        <v>3074294.18666667</v>
      </c>
      <c r="E33" s="540"/>
    </row>
    <row r="34" customFormat="false" ht="12.75" hidden="false" customHeight="false" outlineLevel="0" collapsed="false">
      <c r="B34" s="890" t="s">
        <v>644</v>
      </c>
      <c r="C34" s="908" t="n">
        <v>1052440.31</v>
      </c>
      <c r="E34" s="540"/>
    </row>
    <row r="35" customFormat="false" ht="12.75" hidden="false" customHeight="false" outlineLevel="0" collapsed="false">
      <c r="B35" s="890" t="s">
        <v>645</v>
      </c>
      <c r="C35" s="908" t="n">
        <v>55114.75</v>
      </c>
      <c r="E35" s="540"/>
    </row>
    <row r="36" customFormat="false" ht="12.75" hidden="false" customHeight="false" outlineLevel="0" collapsed="false">
      <c r="B36" s="890" t="s">
        <v>646</v>
      </c>
      <c r="C36" s="908" t="n">
        <v>1340213.49</v>
      </c>
      <c r="E36" s="540"/>
    </row>
    <row r="37" customFormat="false" ht="12.75" hidden="false" customHeight="false" outlineLevel="0" collapsed="false">
      <c r="B37" s="890" t="s">
        <v>647</v>
      </c>
      <c r="C37" s="908" t="n">
        <v>3074196.57</v>
      </c>
      <c r="E37" s="540"/>
    </row>
    <row r="38" customFormat="false" ht="12.75" hidden="false" customHeight="false" outlineLevel="0" collapsed="false">
      <c r="B38" s="890" t="s">
        <v>648</v>
      </c>
      <c r="C38" s="908" t="n">
        <v>128415.76</v>
      </c>
      <c r="E38" s="540"/>
    </row>
    <row r="39" customFormat="false" ht="12.75" hidden="false" customHeight="false" outlineLevel="0" collapsed="false">
      <c r="B39" s="890" t="s">
        <v>649</v>
      </c>
      <c r="C39" s="908" t="n">
        <v>220578.87</v>
      </c>
      <c r="E39" s="540"/>
    </row>
    <row r="40" customFormat="false" ht="12.75" hidden="false" customHeight="false" outlineLevel="0" collapsed="false">
      <c r="B40" s="890" t="s">
        <v>650</v>
      </c>
      <c r="C40" s="908" t="n">
        <v>67193.47</v>
      </c>
      <c r="E40" s="540"/>
    </row>
    <row r="41" customFormat="false" ht="12.75" hidden="false" customHeight="false" outlineLevel="0" collapsed="false">
      <c r="B41" s="868" t="s">
        <v>123</v>
      </c>
      <c r="C41" s="908" t="n">
        <v>0</v>
      </c>
      <c r="E41" s="540"/>
    </row>
    <row r="42" customFormat="false" ht="12.75" hidden="false" customHeight="false" outlineLevel="0" collapsed="false">
      <c r="B42" s="892" t="s">
        <v>124</v>
      </c>
      <c r="C42" s="909" t="n">
        <v>9012447.40666667</v>
      </c>
      <c r="E42" s="540"/>
    </row>
    <row r="43" customFormat="false" ht="12.75" hidden="false" customHeight="false" outlineLevel="0" collapsed="false">
      <c r="C43" s="540"/>
      <c r="D43" s="540"/>
      <c r="E43" s="54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7:S151"/>
  <sheetViews>
    <sheetView showFormulas="false" showGridLines="true" showRowColHeaders="true" showZeros="true" rightToLeft="false" tabSelected="false" showOutlineSymbols="true" defaultGridColor="true" view="normal" topLeftCell="A26" colorId="64" zoomScale="75" zoomScaleNormal="75" zoomScalePageLayoutView="100" workbookViewId="0">
      <selection pane="topLeft" activeCell="F74" activeCellId="0" sqref="F74"/>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26.56"/>
    <col collapsed="false" customWidth="true" hidden="false" outlineLevel="0" max="15" min="3" style="1" width="11.99"/>
    <col collapsed="false" customWidth="true" hidden="false" outlineLevel="0" max="16" min="16" style="1" width="13.41"/>
    <col collapsed="false" customWidth="true" hidden="false" outlineLevel="0" max="17" min="17" style="1" width="14.28"/>
    <col collapsed="false" customWidth="true" hidden="false" outlineLevel="0" max="18" min="18" style="1" width="8.85"/>
    <col collapsed="false" customWidth="true" hidden="false" outlineLevel="0" max="19" min="19" style="1" width="12.28"/>
    <col collapsed="false" customWidth="false" hidden="false" outlineLevel="0" max="257" min="20" style="1" width="9.14"/>
  </cols>
  <sheetData>
    <row r="7" customFormat="false" ht="9" hidden="false" customHeight="true" outlineLevel="0" collapsed="false"/>
    <row r="8" customFormat="false" ht="12.75" hidden="false" customHeight="false" outlineLevel="0" collapsed="false">
      <c r="B8" s="856" t="s">
        <v>717</v>
      </c>
      <c r="C8" s="143"/>
      <c r="D8" s="143"/>
    </row>
    <row r="9" customFormat="false" ht="7.5" hidden="false" customHeight="true" outlineLevel="0" collapsed="false">
      <c r="B9" s="910"/>
    </row>
    <row r="10" customFormat="false" ht="14.25" hidden="false" customHeight="true" outlineLevel="0" collapsed="false">
      <c r="B10" s="896" t="s">
        <v>42</v>
      </c>
      <c r="F10" s="162"/>
    </row>
    <row r="11" customFormat="false" ht="12.75" hidden="false" customHeight="false" outlineLevel="0" collapsed="false">
      <c r="B11" s="858" t="s">
        <v>658</v>
      </c>
    </row>
    <row r="12" customFormat="false" ht="12.75" hidden="false" customHeight="true" outlineLevel="0" collapsed="false">
      <c r="B12" s="859" t="s">
        <v>659</v>
      </c>
      <c r="C12" s="859" t="s">
        <v>660</v>
      </c>
      <c r="D12" s="859" t="s">
        <v>662</v>
      </c>
      <c r="E12" s="859" t="s">
        <v>661</v>
      </c>
    </row>
    <row r="14" customFormat="false" ht="12.75" hidden="false" customHeight="false" outlineLevel="0" collapsed="false">
      <c r="C14" s="206" t="s">
        <v>59</v>
      </c>
      <c r="D14" s="206" t="s">
        <v>60</v>
      </c>
      <c r="E14" s="206" t="s">
        <v>61</v>
      </c>
      <c r="F14" s="206" t="s">
        <v>62</v>
      </c>
      <c r="G14" s="206" t="s">
        <v>63</v>
      </c>
      <c r="H14" s="206" t="s">
        <v>64</v>
      </c>
      <c r="I14" s="206" t="s">
        <v>65</v>
      </c>
      <c r="J14" s="206" t="s">
        <v>66</v>
      </c>
      <c r="K14" s="206" t="s">
        <v>67</v>
      </c>
      <c r="L14" s="206" t="s">
        <v>68</v>
      </c>
      <c r="M14" s="206" t="s">
        <v>69</v>
      </c>
      <c r="N14" s="206" t="s">
        <v>718</v>
      </c>
      <c r="O14" s="206" t="s">
        <v>266</v>
      </c>
      <c r="P14" s="206"/>
      <c r="Q14" s="206"/>
      <c r="R14" s="206"/>
      <c r="S14" s="206"/>
    </row>
    <row r="15" customFormat="false" ht="12.75" hidden="false" customHeight="false" outlineLevel="0" collapsed="false">
      <c r="B15" s="890" t="s">
        <v>674</v>
      </c>
      <c r="C15" s="851" t="n">
        <f aca="false">1384175/12</f>
        <v>115347.916666667</v>
      </c>
      <c r="D15" s="851" t="n">
        <f aca="false">1384175/12</f>
        <v>115347.916666667</v>
      </c>
      <c r="E15" s="851" t="n">
        <f aca="false">1384175/12</f>
        <v>115347.916666667</v>
      </c>
      <c r="F15" s="851" t="n">
        <f aca="false">1384175/12</f>
        <v>115347.916666667</v>
      </c>
      <c r="G15" s="851" t="n">
        <f aca="false">1384175/12</f>
        <v>115347.916666667</v>
      </c>
      <c r="H15" s="851" t="n">
        <f aca="false">1384175/12</f>
        <v>115347.916666667</v>
      </c>
      <c r="I15" s="851" t="n">
        <f aca="false">1384175/12</f>
        <v>115347.916666667</v>
      </c>
      <c r="J15" s="851" t="n">
        <f aca="false">1384175/12</f>
        <v>115347.916666667</v>
      </c>
      <c r="K15" s="851" t="n">
        <f aca="false">1384175/12</f>
        <v>115347.916666667</v>
      </c>
      <c r="L15" s="851" t="n">
        <f aca="false">1384175/12</f>
        <v>115347.916666667</v>
      </c>
      <c r="M15" s="851" t="n">
        <f aca="false">1384175/12</f>
        <v>115347.916666667</v>
      </c>
      <c r="N15" s="851" t="n">
        <f aca="false">1384175/12</f>
        <v>115347.916666667</v>
      </c>
      <c r="O15" s="898" t="n">
        <f aca="false">SUM(C15:N15)</f>
        <v>1384175</v>
      </c>
      <c r="P15" s="898"/>
    </row>
    <row r="16" customFormat="false" ht="12.75" hidden="false" customHeight="false" outlineLevel="0" collapsed="false">
      <c r="B16" s="890" t="s">
        <v>677</v>
      </c>
      <c r="C16" s="851" t="n">
        <f aca="false">271775/12</f>
        <v>22647.9166666667</v>
      </c>
      <c r="D16" s="851" t="n">
        <f aca="false">271775/12</f>
        <v>22647.9166666667</v>
      </c>
      <c r="E16" s="851" t="n">
        <f aca="false">271775/12</f>
        <v>22647.9166666667</v>
      </c>
      <c r="F16" s="851" t="n">
        <f aca="false">271775/12</f>
        <v>22647.9166666667</v>
      </c>
      <c r="G16" s="851" t="n">
        <f aca="false">271775/12</f>
        <v>22647.9166666667</v>
      </c>
      <c r="H16" s="851" t="n">
        <f aca="false">271775/12</f>
        <v>22647.9166666667</v>
      </c>
      <c r="I16" s="851" t="n">
        <f aca="false">271775/12</f>
        <v>22647.9166666667</v>
      </c>
      <c r="J16" s="851" t="n">
        <f aca="false">271775/12</f>
        <v>22647.9166666667</v>
      </c>
      <c r="K16" s="851" t="n">
        <f aca="false">271775/12</f>
        <v>22647.9166666667</v>
      </c>
      <c r="L16" s="851" t="n">
        <f aca="false">271775/12</f>
        <v>22647.9166666667</v>
      </c>
      <c r="M16" s="851" t="n">
        <f aca="false">271775/12</f>
        <v>22647.9166666667</v>
      </c>
      <c r="N16" s="851" t="n">
        <f aca="false">271775/12</f>
        <v>22647.9166666667</v>
      </c>
      <c r="O16" s="898" t="n">
        <f aca="false">SUM(C16:N16)</f>
        <v>271775</v>
      </c>
      <c r="P16" s="898"/>
    </row>
    <row r="17" customFormat="false" ht="12.75" hidden="false" customHeight="false" outlineLevel="0" collapsed="false">
      <c r="B17" s="890" t="s">
        <v>682</v>
      </c>
      <c r="C17" s="851" t="n">
        <f aca="false">+(4481)/12</f>
        <v>373.416666666667</v>
      </c>
      <c r="D17" s="851" t="n">
        <f aca="false">+(4481)/12</f>
        <v>373.416666666667</v>
      </c>
      <c r="E17" s="851" t="n">
        <f aca="false">+(4481)/12</f>
        <v>373.416666666667</v>
      </c>
      <c r="F17" s="851" t="n">
        <f aca="false">+(4481)/12</f>
        <v>373.416666666667</v>
      </c>
      <c r="G17" s="851" t="n">
        <f aca="false">+(4481)/12</f>
        <v>373.416666666667</v>
      </c>
      <c r="H17" s="851" t="n">
        <f aca="false">+(4481)/12</f>
        <v>373.416666666667</v>
      </c>
      <c r="I17" s="851" t="n">
        <f aca="false">+(4481)/12</f>
        <v>373.416666666667</v>
      </c>
      <c r="J17" s="851" t="n">
        <f aca="false">+(4481)/12</f>
        <v>373.416666666667</v>
      </c>
      <c r="K17" s="851" t="n">
        <f aca="false">+(4481)/12</f>
        <v>373.416666666667</v>
      </c>
      <c r="L17" s="851" t="n">
        <f aca="false">+(4481)/12</f>
        <v>373.416666666667</v>
      </c>
      <c r="M17" s="851" t="n">
        <f aca="false">+(4481)/12</f>
        <v>373.416666666667</v>
      </c>
      <c r="N17" s="851" t="n">
        <f aca="false">+(4481)/12</f>
        <v>373.416666666667</v>
      </c>
      <c r="O17" s="898" t="n">
        <f aca="false">SUM(C17:N17)</f>
        <v>4481</v>
      </c>
      <c r="P17" s="898"/>
    </row>
    <row r="18" customFormat="false" ht="12.75" hidden="false" customHeight="true" outlineLevel="0" collapsed="false">
      <c r="B18" s="890" t="s">
        <v>686</v>
      </c>
      <c r="C18" s="851" t="n">
        <f aca="false">502000/12</f>
        <v>41833.3333333333</v>
      </c>
      <c r="D18" s="851" t="n">
        <f aca="false">502000/12</f>
        <v>41833.3333333333</v>
      </c>
      <c r="E18" s="851" t="n">
        <f aca="false">502000/12</f>
        <v>41833.3333333333</v>
      </c>
      <c r="F18" s="851" t="n">
        <f aca="false">502000/12</f>
        <v>41833.3333333333</v>
      </c>
      <c r="G18" s="851" t="n">
        <f aca="false">502000/12</f>
        <v>41833.3333333333</v>
      </c>
      <c r="H18" s="851" t="n">
        <f aca="false">502000/12</f>
        <v>41833.3333333333</v>
      </c>
      <c r="I18" s="851" t="n">
        <f aca="false">502000/12</f>
        <v>41833.3333333333</v>
      </c>
      <c r="J18" s="851" t="n">
        <f aca="false">502000/12</f>
        <v>41833.3333333333</v>
      </c>
      <c r="K18" s="851" t="n">
        <f aca="false">502000/12</f>
        <v>41833.3333333333</v>
      </c>
      <c r="L18" s="851" t="n">
        <f aca="false">502000/12</f>
        <v>41833.3333333333</v>
      </c>
      <c r="M18" s="851" t="n">
        <f aca="false">502000/12</f>
        <v>41833.3333333333</v>
      </c>
      <c r="N18" s="851" t="n">
        <f aca="false">502000/12</f>
        <v>41833.3333333333</v>
      </c>
      <c r="O18" s="898" t="n">
        <f aca="false">SUM(C18:N18)</f>
        <v>502000</v>
      </c>
      <c r="P18" s="898"/>
    </row>
    <row r="19" customFormat="false" ht="12.75" hidden="false" customHeight="false" outlineLevel="0" collapsed="false">
      <c r="B19" s="890" t="s">
        <v>602</v>
      </c>
      <c r="C19" s="851" t="n">
        <f aca="false">245000/12</f>
        <v>20416.6666666667</v>
      </c>
      <c r="D19" s="851" t="n">
        <f aca="false">245000/12</f>
        <v>20416.6666666667</v>
      </c>
      <c r="E19" s="851" t="n">
        <f aca="false">245000/12</f>
        <v>20416.6666666667</v>
      </c>
      <c r="F19" s="851" t="n">
        <f aca="false">245000/12</f>
        <v>20416.6666666667</v>
      </c>
      <c r="G19" s="851" t="n">
        <f aca="false">245000/12</f>
        <v>20416.6666666667</v>
      </c>
      <c r="H19" s="851" t="n">
        <f aca="false">245000/12</f>
        <v>20416.6666666667</v>
      </c>
      <c r="I19" s="851" t="n">
        <f aca="false">245000/12</f>
        <v>20416.6666666667</v>
      </c>
      <c r="J19" s="851" t="n">
        <f aca="false">245000/12</f>
        <v>20416.6666666667</v>
      </c>
      <c r="K19" s="851" t="n">
        <f aca="false">245000/12</f>
        <v>20416.6666666667</v>
      </c>
      <c r="L19" s="851" t="n">
        <f aca="false">245000/12</f>
        <v>20416.6666666667</v>
      </c>
      <c r="M19" s="851" t="n">
        <f aca="false">245000/12</f>
        <v>20416.6666666667</v>
      </c>
      <c r="N19" s="851" t="n">
        <f aca="false">245000/12</f>
        <v>20416.6666666667</v>
      </c>
      <c r="O19" s="898" t="n">
        <f aca="false">SUM(C19:N19)</f>
        <v>245000</v>
      </c>
      <c r="P19" s="898"/>
    </row>
    <row r="20" customFormat="false" ht="12.75" hidden="false" customHeight="false" outlineLevel="0" collapsed="false">
      <c r="B20" s="890" t="s">
        <v>692</v>
      </c>
      <c r="C20" s="851" t="n">
        <f aca="false">100000/12</f>
        <v>8333.33333333333</v>
      </c>
      <c r="D20" s="851" t="n">
        <f aca="false">100000/12</f>
        <v>8333.33333333333</v>
      </c>
      <c r="E20" s="851" t="n">
        <f aca="false">100000/12</f>
        <v>8333.33333333333</v>
      </c>
      <c r="F20" s="851" t="n">
        <f aca="false">100000/12</f>
        <v>8333.33333333333</v>
      </c>
      <c r="G20" s="851" t="n">
        <f aca="false">100000/12</f>
        <v>8333.33333333333</v>
      </c>
      <c r="H20" s="851" t="n">
        <f aca="false">100000/12</f>
        <v>8333.33333333333</v>
      </c>
      <c r="I20" s="851" t="n">
        <f aca="false">100000/12</f>
        <v>8333.33333333333</v>
      </c>
      <c r="J20" s="851" t="n">
        <f aca="false">100000/12</f>
        <v>8333.33333333333</v>
      </c>
      <c r="K20" s="851" t="n">
        <f aca="false">100000/12</f>
        <v>8333.33333333333</v>
      </c>
      <c r="L20" s="851" t="n">
        <f aca="false">100000/12</f>
        <v>8333.33333333333</v>
      </c>
      <c r="M20" s="851" t="n">
        <f aca="false">100000/12</f>
        <v>8333.33333333333</v>
      </c>
      <c r="N20" s="851" t="n">
        <f aca="false">100000/12</f>
        <v>8333.33333333333</v>
      </c>
      <c r="O20" s="898" t="n">
        <f aca="false">SUM(C20:N20)</f>
        <v>100000</v>
      </c>
      <c r="P20" s="898"/>
    </row>
    <row r="21" customFormat="false" ht="12.75" hidden="false" customHeight="false" outlineLevel="0" collapsed="false">
      <c r="B21" s="890" t="s">
        <v>695</v>
      </c>
      <c r="C21" s="851" t="n">
        <f aca="false">122406/12</f>
        <v>10200.5</v>
      </c>
      <c r="D21" s="851" t="n">
        <f aca="false">122406/12</f>
        <v>10200.5</v>
      </c>
      <c r="E21" s="851" t="n">
        <f aca="false">122406/12</f>
        <v>10200.5</v>
      </c>
      <c r="F21" s="851" t="n">
        <f aca="false">122406/12</f>
        <v>10200.5</v>
      </c>
      <c r="G21" s="851" t="n">
        <f aca="false">122406/12</f>
        <v>10200.5</v>
      </c>
      <c r="H21" s="851" t="n">
        <f aca="false">122406/12</f>
        <v>10200.5</v>
      </c>
      <c r="I21" s="851" t="n">
        <f aca="false">122406/12</f>
        <v>10200.5</v>
      </c>
      <c r="J21" s="851" t="n">
        <f aca="false">122406/12</f>
        <v>10200.5</v>
      </c>
      <c r="K21" s="851" t="n">
        <f aca="false">122406/12</f>
        <v>10200.5</v>
      </c>
      <c r="L21" s="851" t="n">
        <f aca="false">122406/12</f>
        <v>10200.5</v>
      </c>
      <c r="M21" s="851" t="n">
        <f aca="false">122406/12</f>
        <v>10200.5</v>
      </c>
      <c r="N21" s="851" t="n">
        <f aca="false">122406/12</f>
        <v>10200.5</v>
      </c>
      <c r="O21" s="898" t="n">
        <f aca="false">SUM(C21:N21)</f>
        <v>122406</v>
      </c>
      <c r="P21" s="898"/>
    </row>
    <row r="22" customFormat="false" ht="12.75" hidden="false" customHeight="false" outlineLevel="0" collapsed="false">
      <c r="B22" s="890" t="s">
        <v>610</v>
      </c>
      <c r="C22" s="851" t="n">
        <f aca="false">+(20000)/12</f>
        <v>1666.66666666667</v>
      </c>
      <c r="D22" s="851" t="n">
        <f aca="false">+(20000)/12</f>
        <v>1666.66666666667</v>
      </c>
      <c r="E22" s="851" t="n">
        <f aca="false">+(20000)/12</f>
        <v>1666.66666666667</v>
      </c>
      <c r="F22" s="851" t="n">
        <f aca="false">+(20000)/12</f>
        <v>1666.66666666667</v>
      </c>
      <c r="G22" s="851" t="n">
        <f aca="false">+(20000)/12</f>
        <v>1666.66666666667</v>
      </c>
      <c r="H22" s="851" t="n">
        <f aca="false">+(20000)/12</f>
        <v>1666.66666666667</v>
      </c>
      <c r="I22" s="851" t="n">
        <f aca="false">+(20000)/12</f>
        <v>1666.66666666667</v>
      </c>
      <c r="J22" s="851" t="n">
        <f aca="false">+(20000)/12</f>
        <v>1666.66666666667</v>
      </c>
      <c r="K22" s="851" t="n">
        <f aca="false">+(20000)/12</f>
        <v>1666.66666666667</v>
      </c>
      <c r="L22" s="851" t="n">
        <f aca="false">+(20000)/12</f>
        <v>1666.66666666667</v>
      </c>
      <c r="M22" s="851" t="n">
        <f aca="false">+(20000)/12</f>
        <v>1666.66666666667</v>
      </c>
      <c r="N22" s="851" t="n">
        <f aca="false">+(20000)/12</f>
        <v>1666.66666666667</v>
      </c>
      <c r="O22" s="898" t="n">
        <f aca="false">SUM(C22:N22)</f>
        <v>20000</v>
      </c>
      <c r="P22" s="898"/>
    </row>
    <row r="23" customFormat="false" ht="12.75" hidden="false" customHeight="false" outlineLevel="0" collapsed="false">
      <c r="B23" s="890" t="s">
        <v>123</v>
      </c>
      <c r="C23" s="851" t="n">
        <f aca="false">'Adaytum by Month'!C27</f>
        <v>0</v>
      </c>
      <c r="D23" s="898" t="n">
        <v>0</v>
      </c>
      <c r="E23" s="898" t="n">
        <v>0</v>
      </c>
      <c r="F23" s="898" t="n">
        <v>0</v>
      </c>
      <c r="G23" s="898" t="n">
        <v>0</v>
      </c>
      <c r="H23" s="898" t="n">
        <v>0</v>
      </c>
      <c r="I23" s="898" t="n">
        <v>0</v>
      </c>
      <c r="J23" s="898" t="n">
        <v>0</v>
      </c>
      <c r="K23" s="898" t="n">
        <v>0</v>
      </c>
      <c r="L23" s="898" t="n">
        <v>0</v>
      </c>
      <c r="M23" s="898" t="n">
        <v>0</v>
      </c>
      <c r="N23" s="898" t="n">
        <v>0</v>
      </c>
      <c r="O23" s="898" t="n">
        <v>0</v>
      </c>
      <c r="P23" s="898"/>
    </row>
    <row r="24" customFormat="false" ht="13.5" hidden="false" customHeight="false" outlineLevel="0" collapsed="false">
      <c r="B24" s="892" t="s">
        <v>124</v>
      </c>
      <c r="C24" s="911" t="n">
        <f aca="false">SUM(C15:C23)</f>
        <v>220819.75</v>
      </c>
      <c r="D24" s="911" t="n">
        <f aca="false">SUM(D15:D23)</f>
        <v>220819.75</v>
      </c>
      <c r="E24" s="911" t="n">
        <f aca="false">SUM(E15:E23)</f>
        <v>220819.75</v>
      </c>
      <c r="F24" s="911" t="n">
        <f aca="false">SUM(F15:F23)</f>
        <v>220819.75</v>
      </c>
      <c r="G24" s="911" t="n">
        <f aca="false">SUM(G15:G23)</f>
        <v>220819.75</v>
      </c>
      <c r="H24" s="911" t="n">
        <f aca="false">SUM(H15:H23)</f>
        <v>220819.75</v>
      </c>
      <c r="I24" s="911" t="n">
        <f aca="false">SUM(I15:I23)</f>
        <v>220819.75</v>
      </c>
      <c r="J24" s="911" t="n">
        <f aca="false">SUM(J15:J23)</f>
        <v>220819.75</v>
      </c>
      <c r="K24" s="911" t="n">
        <f aca="false">SUM(K15:K23)</f>
        <v>220819.75</v>
      </c>
      <c r="L24" s="911" t="n">
        <f aca="false">SUM(L15:L23)</f>
        <v>220819.75</v>
      </c>
      <c r="M24" s="911" t="n">
        <f aca="false">SUM(M15:M23)</f>
        <v>220819.75</v>
      </c>
      <c r="N24" s="911" t="n">
        <f aca="false">SUM(N15:N23)</f>
        <v>220819.75</v>
      </c>
      <c r="O24" s="911" t="n">
        <f aca="false">SUM(O15:O23)</f>
        <v>2649837</v>
      </c>
      <c r="P24" s="911"/>
      <c r="Q24" s="912"/>
      <c r="R24" s="912"/>
    </row>
    <row r="25" customFormat="false" ht="13.5" hidden="false" customHeight="false" outlineLevel="0" collapsed="false">
      <c r="C25" s="898"/>
      <c r="D25" s="898"/>
      <c r="E25" s="898"/>
      <c r="F25" s="898"/>
      <c r="G25" s="898"/>
      <c r="H25" s="898"/>
      <c r="I25" s="898"/>
      <c r="J25" s="898"/>
      <c r="K25" s="898"/>
      <c r="L25" s="898"/>
      <c r="M25" s="898"/>
      <c r="N25" s="898"/>
      <c r="O25" s="898"/>
    </row>
    <row r="26" customFormat="false" ht="12.75" hidden="false" customHeight="false" outlineLevel="0" collapsed="false">
      <c r="B26" s="896" t="s">
        <v>719</v>
      </c>
      <c r="C26" s="898"/>
      <c r="D26" s="898"/>
      <c r="E26" s="898"/>
      <c r="F26" s="898"/>
      <c r="G26" s="898"/>
      <c r="H26" s="898"/>
      <c r="I26" s="898"/>
      <c r="J26" s="898"/>
      <c r="K26" s="898"/>
      <c r="L26" s="898"/>
      <c r="M26" s="898"/>
      <c r="N26" s="898"/>
      <c r="O26" s="898"/>
    </row>
    <row r="27" customFormat="false" ht="12.75" hidden="false" customHeight="false" outlineLevel="0" collapsed="false">
      <c r="B27" s="913" t="s">
        <v>658</v>
      </c>
      <c r="C27" s="898"/>
      <c r="D27" s="898"/>
      <c r="E27" s="898"/>
      <c r="F27" s="898"/>
      <c r="G27" s="898"/>
      <c r="H27" s="898"/>
      <c r="I27" s="898"/>
      <c r="J27" s="898"/>
      <c r="K27" s="898"/>
      <c r="L27" s="898"/>
      <c r="M27" s="898"/>
      <c r="N27" s="898"/>
      <c r="O27" s="898"/>
    </row>
    <row r="28" customFormat="false" ht="12.75" hidden="false" customHeight="true" outlineLevel="0" collapsed="false">
      <c r="B28" s="914" t="s">
        <v>714</v>
      </c>
      <c r="C28" s="904" t="s">
        <v>662</v>
      </c>
      <c r="D28" s="904" t="s">
        <v>716</v>
      </c>
      <c r="E28" s="898"/>
      <c r="F28" s="898"/>
      <c r="G28" s="898"/>
      <c r="H28" s="898"/>
      <c r="I28" s="898"/>
      <c r="J28" s="898"/>
      <c r="K28" s="898"/>
      <c r="L28" s="898"/>
      <c r="M28" s="898"/>
      <c r="N28" s="898"/>
      <c r="O28" s="898"/>
    </row>
    <row r="29" customFormat="false" ht="12.75" hidden="false" customHeight="false" outlineLevel="0" collapsed="false">
      <c r="C29" s="898"/>
      <c r="D29" s="898"/>
      <c r="E29" s="898"/>
      <c r="F29" s="898"/>
      <c r="G29" s="898"/>
      <c r="H29" s="898"/>
      <c r="I29" s="898"/>
      <c r="J29" s="898"/>
      <c r="K29" s="898"/>
      <c r="L29" s="898"/>
      <c r="M29" s="898"/>
      <c r="N29" s="898"/>
      <c r="O29" s="898"/>
    </row>
    <row r="30" customFormat="false" ht="12.75" hidden="false" customHeight="false" outlineLevel="0" collapsed="false">
      <c r="C30" s="915" t="s">
        <v>59</v>
      </c>
      <c r="D30" s="915" t="s">
        <v>60</v>
      </c>
      <c r="E30" s="915" t="s">
        <v>61</v>
      </c>
      <c r="F30" s="915" t="s">
        <v>62</v>
      </c>
      <c r="G30" s="915" t="s">
        <v>63</v>
      </c>
      <c r="H30" s="915" t="s">
        <v>64</v>
      </c>
      <c r="I30" s="915" t="s">
        <v>65</v>
      </c>
      <c r="J30" s="915" t="s">
        <v>66</v>
      </c>
      <c r="K30" s="916" t="s">
        <v>67</v>
      </c>
      <c r="L30" s="916" t="s">
        <v>68</v>
      </c>
      <c r="M30" s="916" t="s">
        <v>69</v>
      </c>
      <c r="N30" s="916" t="s">
        <v>718</v>
      </c>
      <c r="O30" s="917" t="s">
        <v>715</v>
      </c>
      <c r="P30" s="206" t="s">
        <v>720</v>
      </c>
      <c r="Q30" s="206" t="s">
        <v>721</v>
      </c>
    </row>
    <row r="31" customFormat="false" ht="14.25" hidden="false" customHeight="false" outlineLevel="0" collapsed="false">
      <c r="B31" s="890" t="s">
        <v>643</v>
      </c>
      <c r="C31" s="908" t="n">
        <v>273488.65</v>
      </c>
      <c r="D31" s="908" t="n">
        <v>192916.37</v>
      </c>
      <c r="E31" s="908" t="n">
        <v>245887.86</v>
      </c>
      <c r="F31" s="908" t="n">
        <v>393754.8</v>
      </c>
      <c r="G31" s="908" t="n">
        <v>200296.5</v>
      </c>
      <c r="H31" s="908" t="n">
        <v>141506.58</v>
      </c>
      <c r="I31" s="908" t="n">
        <v>186815</v>
      </c>
      <c r="J31" s="908" t="n">
        <v>196041.46</v>
      </c>
      <c r="K31" s="918" t="n">
        <v>296101.641666667</v>
      </c>
      <c r="L31" s="918" t="n">
        <v>315828.441666667</v>
      </c>
      <c r="M31" s="918" t="n">
        <v>315828.441666667</v>
      </c>
      <c r="N31" s="918" t="n">
        <v>315828.441666667</v>
      </c>
      <c r="O31" s="918" t="n">
        <v>3074294.18666667</v>
      </c>
      <c r="P31" s="919" t="n">
        <f aca="false">+'Input Data'!H57</f>
        <v>0</v>
      </c>
      <c r="Q31" s="920" t="n">
        <f aca="false">SUM(O31:P31)</f>
        <v>3074294.18666667</v>
      </c>
    </row>
    <row r="32" customFormat="false" ht="14.25" hidden="false" customHeight="false" outlineLevel="0" collapsed="false">
      <c r="B32" s="890" t="s">
        <v>644</v>
      </c>
      <c r="C32" s="908" t="n">
        <v>9454.2</v>
      </c>
      <c r="D32" s="908" t="n">
        <v>27605.9</v>
      </c>
      <c r="E32" s="908" t="n">
        <v>45642.43</v>
      </c>
      <c r="F32" s="908" t="n">
        <v>43687.84</v>
      </c>
      <c r="G32" s="908" t="n">
        <v>26480.92</v>
      </c>
      <c r="H32" s="908" t="n">
        <v>36771.96</v>
      </c>
      <c r="I32" s="908" t="n">
        <v>50547.97</v>
      </c>
      <c r="J32" s="908" t="n">
        <v>17189.09</v>
      </c>
      <c r="K32" s="918" t="n">
        <v>198765</v>
      </c>
      <c r="L32" s="918" t="n">
        <v>198765</v>
      </c>
      <c r="M32" s="918" t="n">
        <v>198765</v>
      </c>
      <c r="N32" s="918" t="n">
        <v>198765</v>
      </c>
      <c r="O32" s="918" t="n">
        <v>1052440.31</v>
      </c>
      <c r="P32" s="919" t="n">
        <f aca="false">+'Input Data'!H59</f>
        <v>0</v>
      </c>
      <c r="Q32" s="920" t="n">
        <f aca="false">SUM(O32:P32)</f>
        <v>1052440.31</v>
      </c>
    </row>
    <row r="33" customFormat="false" ht="14.25" hidden="false" customHeight="false" outlineLevel="0" collapsed="false">
      <c r="B33" s="890" t="s">
        <v>645</v>
      </c>
      <c r="C33" s="908" t="n">
        <v>8038.87</v>
      </c>
      <c r="D33" s="908" t="n">
        <v>1827.13</v>
      </c>
      <c r="E33" s="908" t="n">
        <v>7785.33</v>
      </c>
      <c r="F33" s="908" t="n">
        <v>1301.98</v>
      </c>
      <c r="G33" s="908" t="n">
        <v>832.91</v>
      </c>
      <c r="H33" s="908" t="n">
        <v>930.78</v>
      </c>
      <c r="I33" s="908" t="n">
        <v>4894.48</v>
      </c>
      <c r="J33" s="908" t="n">
        <v>9519.27</v>
      </c>
      <c r="K33" s="918" t="n">
        <v>4996</v>
      </c>
      <c r="L33" s="918" t="n">
        <v>4996</v>
      </c>
      <c r="M33" s="918" t="n">
        <v>4996</v>
      </c>
      <c r="N33" s="918" t="n">
        <v>4996</v>
      </c>
      <c r="O33" s="918" t="n">
        <v>55114.75</v>
      </c>
      <c r="P33" s="919" t="n">
        <f aca="false">+'Input Data'!H61</f>
        <v>0</v>
      </c>
      <c r="Q33" s="920" t="n">
        <f aca="false">SUM(O33:P33)</f>
        <v>55114.75</v>
      </c>
    </row>
    <row r="34" customFormat="false" ht="14.25" hidden="false" customHeight="false" outlineLevel="0" collapsed="false">
      <c r="B34" s="890" t="s">
        <v>646</v>
      </c>
      <c r="C34" s="908" t="n">
        <v>78986.15</v>
      </c>
      <c r="D34" s="908" t="n">
        <v>133337.02</v>
      </c>
      <c r="E34" s="908" t="n">
        <v>78023.71</v>
      </c>
      <c r="F34" s="908" t="n">
        <v>152519.09</v>
      </c>
      <c r="G34" s="908" t="n">
        <v>34053.13</v>
      </c>
      <c r="H34" s="908" t="n">
        <v>40057.25</v>
      </c>
      <c r="I34" s="908" t="n">
        <v>197684.55</v>
      </c>
      <c r="J34" s="908" t="n">
        <v>123224.59</v>
      </c>
      <c r="K34" s="918" t="n">
        <v>125582</v>
      </c>
      <c r="L34" s="918" t="n">
        <v>125582</v>
      </c>
      <c r="M34" s="918" t="n">
        <v>125582</v>
      </c>
      <c r="N34" s="918" t="n">
        <v>125582</v>
      </c>
      <c r="O34" s="918" t="n">
        <v>1340213.49</v>
      </c>
      <c r="P34" s="919" t="n">
        <f aca="false">+'Input Data'!H63</f>
        <v>0</v>
      </c>
      <c r="Q34" s="920" t="n">
        <f aca="false">SUM(O34:P34)</f>
        <v>1340213.49</v>
      </c>
    </row>
    <row r="35" customFormat="false" ht="14.25" hidden="false" customHeight="false" outlineLevel="0" collapsed="false">
      <c r="B35" s="890" t="s">
        <v>647</v>
      </c>
      <c r="C35" s="908" t="n">
        <v>22098.37</v>
      </c>
      <c r="D35" s="908" t="n">
        <v>11431.29</v>
      </c>
      <c r="E35" s="908" t="n">
        <v>181549.67</v>
      </c>
      <c r="F35" s="908" t="n">
        <v>7912.5</v>
      </c>
      <c r="G35" s="908" t="n">
        <v>3700.14</v>
      </c>
      <c r="H35" s="908" t="n">
        <v>41142.71</v>
      </c>
      <c r="I35" s="908" t="n">
        <v>15036.74</v>
      </c>
      <c r="J35" s="908" t="n">
        <v>328993.15</v>
      </c>
      <c r="K35" s="918" t="n">
        <v>615583</v>
      </c>
      <c r="L35" s="918" t="n">
        <v>615583</v>
      </c>
      <c r="M35" s="918" t="n">
        <v>615583</v>
      </c>
      <c r="N35" s="918" t="n">
        <v>615583</v>
      </c>
      <c r="O35" s="918" t="n">
        <v>3074196.57</v>
      </c>
      <c r="P35" s="919" t="n">
        <f aca="false">+'Input Data'!H65</f>
        <v>0</v>
      </c>
      <c r="Q35" s="920" t="n">
        <f aca="false">SUM(O35:P35)</f>
        <v>3074196.57</v>
      </c>
    </row>
    <row r="36" customFormat="false" ht="14.25" hidden="false" customHeight="false" outlineLevel="0" collapsed="false">
      <c r="B36" s="890" t="s">
        <v>648</v>
      </c>
      <c r="C36" s="908" t="n">
        <v>17385.79</v>
      </c>
      <c r="D36" s="908" t="n">
        <v>-20806.34</v>
      </c>
      <c r="E36" s="908" t="n">
        <v>28152.91</v>
      </c>
      <c r="F36" s="908" t="n">
        <v>23128.98</v>
      </c>
      <c r="G36" s="908" t="n">
        <v>11680.23</v>
      </c>
      <c r="H36" s="908" t="n">
        <v>27933.11</v>
      </c>
      <c r="I36" s="908" t="n">
        <v>20941.08</v>
      </c>
      <c r="J36" s="908" t="n">
        <v>0</v>
      </c>
      <c r="K36" s="918" t="n">
        <v>5000</v>
      </c>
      <c r="L36" s="918" t="n">
        <v>5000</v>
      </c>
      <c r="M36" s="918" t="n">
        <v>5000</v>
      </c>
      <c r="N36" s="918" t="n">
        <v>5000</v>
      </c>
      <c r="O36" s="918" t="n">
        <v>128415.76</v>
      </c>
      <c r="P36" s="919" t="n">
        <f aca="false">+'Input Data'!H67</f>
        <v>0</v>
      </c>
      <c r="Q36" s="920" t="n">
        <f aca="false">SUM(O36:P36)</f>
        <v>128415.76</v>
      </c>
    </row>
    <row r="37" customFormat="false" ht="14.25" hidden="false" customHeight="false" outlineLevel="0" collapsed="false">
      <c r="B37" s="890" t="s">
        <v>649</v>
      </c>
      <c r="C37" s="908" t="n">
        <v>5361.69</v>
      </c>
      <c r="D37" s="908" t="n">
        <v>12875.81</v>
      </c>
      <c r="E37" s="908" t="n">
        <v>6736.32</v>
      </c>
      <c r="F37" s="908" t="n">
        <v>84356.66</v>
      </c>
      <c r="G37" s="908" t="n">
        <v>7075.33</v>
      </c>
      <c r="H37" s="908" t="n">
        <v>-1111.92</v>
      </c>
      <c r="I37" s="908" t="n">
        <v>26177</v>
      </c>
      <c r="J37" s="908" t="n">
        <v>14867.98</v>
      </c>
      <c r="K37" s="918" t="n">
        <v>16060</v>
      </c>
      <c r="L37" s="918" t="n">
        <v>16060</v>
      </c>
      <c r="M37" s="918" t="n">
        <v>16060</v>
      </c>
      <c r="N37" s="918" t="n">
        <v>16060</v>
      </c>
      <c r="O37" s="918" t="n">
        <v>220578.87</v>
      </c>
      <c r="P37" s="919" t="n">
        <f aca="false">+'Input Data'!H69</f>
        <v>0</v>
      </c>
      <c r="Q37" s="920" t="n">
        <f aca="false">SUM(O37:P37)</f>
        <v>220578.87</v>
      </c>
    </row>
    <row r="38" customFormat="false" ht="14.25" hidden="false" customHeight="false" outlineLevel="0" collapsed="false">
      <c r="B38" s="890" t="s">
        <v>650</v>
      </c>
      <c r="C38" s="908" t="n">
        <v>2649.07</v>
      </c>
      <c r="D38" s="908" t="n">
        <v>2145.18</v>
      </c>
      <c r="E38" s="908" t="n">
        <v>2792.03</v>
      </c>
      <c r="F38" s="908" t="n">
        <v>281.1</v>
      </c>
      <c r="G38" s="908" t="n">
        <v>5017.08</v>
      </c>
      <c r="H38" s="908" t="n">
        <v>2704.37</v>
      </c>
      <c r="I38" s="908" t="n">
        <v>5398.28</v>
      </c>
      <c r="J38" s="908" t="n">
        <v>5834.36</v>
      </c>
      <c r="K38" s="918" t="n">
        <v>10093</v>
      </c>
      <c r="L38" s="918" t="n">
        <v>10093</v>
      </c>
      <c r="M38" s="918" t="n">
        <v>10093</v>
      </c>
      <c r="N38" s="918" t="n">
        <v>10093</v>
      </c>
      <c r="O38" s="918" t="n">
        <v>67193.47</v>
      </c>
      <c r="P38" s="919" t="n">
        <f aca="false">+'Input Data'!H71</f>
        <v>0</v>
      </c>
      <c r="Q38" s="920" t="n">
        <f aca="false">SUM(O38:P38)</f>
        <v>67193.47</v>
      </c>
    </row>
    <row r="39" customFormat="false" ht="14.25" hidden="false" customHeight="false" outlineLevel="0" collapsed="false">
      <c r="B39" s="868" t="s">
        <v>123</v>
      </c>
      <c r="C39" s="908" t="n">
        <v>0</v>
      </c>
      <c r="D39" s="908" t="n">
        <v>0</v>
      </c>
      <c r="E39" s="908" t="n">
        <v>0</v>
      </c>
      <c r="F39" s="908" t="n">
        <v>0</v>
      </c>
      <c r="G39" s="908" t="n">
        <v>0</v>
      </c>
      <c r="H39" s="908" t="n">
        <v>0</v>
      </c>
      <c r="I39" s="908" t="n">
        <v>0</v>
      </c>
      <c r="J39" s="908" t="n">
        <v>0</v>
      </c>
      <c r="K39" s="918" t="n">
        <v>0</v>
      </c>
      <c r="L39" s="918" t="n">
        <v>0</v>
      </c>
      <c r="M39" s="918" t="n">
        <v>0</v>
      </c>
      <c r="N39" s="918" t="n">
        <v>0</v>
      </c>
      <c r="O39" s="918" t="n">
        <v>0</v>
      </c>
      <c r="P39" s="919" t="n">
        <f aca="false">+'Input Data'!H73</f>
        <v>0</v>
      </c>
      <c r="Q39" s="920" t="n">
        <f aca="false">SUM(O39:P39)</f>
        <v>0</v>
      </c>
    </row>
    <row r="40" customFormat="false" ht="15.75" hidden="false" customHeight="false" outlineLevel="0" collapsed="false">
      <c r="B40" s="892" t="s">
        <v>124</v>
      </c>
      <c r="C40" s="921" t="n">
        <v>417462.79</v>
      </c>
      <c r="D40" s="921" t="n">
        <v>361332.36</v>
      </c>
      <c r="E40" s="921" t="n">
        <v>596570.26</v>
      </c>
      <c r="F40" s="921" t="n">
        <v>706942.95</v>
      </c>
      <c r="G40" s="921" t="n">
        <v>289136.24</v>
      </c>
      <c r="H40" s="921" t="n">
        <v>289934.84</v>
      </c>
      <c r="I40" s="921" t="n">
        <v>507495.1</v>
      </c>
      <c r="J40" s="921" t="n">
        <v>695669.9</v>
      </c>
      <c r="K40" s="922" t="n">
        <v>1272180.64166667</v>
      </c>
      <c r="L40" s="922" t="n">
        <v>1291907.44166667</v>
      </c>
      <c r="M40" s="922" t="n">
        <v>1291907.44166667</v>
      </c>
      <c r="N40" s="922" t="n">
        <v>1291907.44166667</v>
      </c>
      <c r="O40" s="922" t="n">
        <v>9012447.40666667</v>
      </c>
      <c r="P40" s="923" t="n">
        <f aca="false">SUM(P31:P39)</f>
        <v>0</v>
      </c>
      <c r="Q40" s="924" t="n">
        <f aca="false">SUM(Q31:Q39)</f>
        <v>9012447.40666667</v>
      </c>
    </row>
    <row r="41" customFormat="false" ht="13.5" hidden="false" customHeight="false" outlineLevel="0" collapsed="false">
      <c r="C41" s="898"/>
      <c r="D41" s="898"/>
      <c r="E41" s="898"/>
      <c r="F41" s="898"/>
      <c r="G41" s="898"/>
      <c r="H41" s="898"/>
      <c r="I41" s="898"/>
      <c r="J41" s="898"/>
      <c r="K41" s="898"/>
      <c r="L41" s="898"/>
      <c r="M41" s="898"/>
      <c r="N41" s="898"/>
      <c r="O41" s="898"/>
    </row>
    <row r="42" customFormat="false" ht="14.25" hidden="false" customHeight="false" outlineLevel="0" collapsed="false">
      <c r="B42" s="874" t="s">
        <v>44</v>
      </c>
      <c r="C42" s="898"/>
      <c r="D42" s="898"/>
      <c r="E42" s="898"/>
      <c r="F42" s="898"/>
      <c r="G42" s="898"/>
      <c r="H42" s="898"/>
      <c r="I42" s="898"/>
      <c r="J42" s="898"/>
      <c r="K42" s="898"/>
      <c r="L42" s="898"/>
      <c r="M42" s="898"/>
      <c r="N42" s="898" t="s">
        <v>722</v>
      </c>
      <c r="O42" s="898"/>
      <c r="P42" s="925" t="n">
        <f aca="false">(+P40/9)/1000</f>
        <v>0</v>
      </c>
    </row>
    <row r="43" customFormat="false" ht="12.75" hidden="false" customHeight="false" outlineLevel="0" collapsed="false">
      <c r="B43" s="913" t="s">
        <v>658</v>
      </c>
      <c r="C43" s="898"/>
      <c r="D43" s="898"/>
      <c r="E43" s="898"/>
      <c r="F43" s="898"/>
      <c r="G43" s="898"/>
      <c r="H43" s="898"/>
      <c r="I43" s="898"/>
      <c r="J43" s="898"/>
      <c r="K43" s="898"/>
      <c r="L43" s="898"/>
      <c r="M43" s="898"/>
      <c r="N43" s="898"/>
      <c r="O43" s="898"/>
    </row>
    <row r="44" customFormat="false" ht="12.75" hidden="false" customHeight="true" outlineLevel="0" collapsed="false">
      <c r="B44" s="926" t="s">
        <v>702</v>
      </c>
      <c r="C44" s="904" t="s">
        <v>662</v>
      </c>
      <c r="D44" s="904" t="s">
        <v>716</v>
      </c>
      <c r="E44" s="898"/>
      <c r="F44" s="898"/>
      <c r="G44" s="898"/>
      <c r="H44" s="898"/>
      <c r="I44" s="898"/>
      <c r="J44" s="898"/>
      <c r="K44" s="898"/>
      <c r="L44" s="898"/>
      <c r="M44" s="898"/>
      <c r="N44" s="898"/>
      <c r="O44" s="898"/>
    </row>
    <row r="45" customFormat="false" ht="12.75" hidden="false" customHeight="false" outlineLevel="0" collapsed="false">
      <c r="C45" s="898"/>
      <c r="D45" s="898"/>
      <c r="E45" s="898"/>
      <c r="F45" s="898"/>
      <c r="G45" s="898"/>
      <c r="H45" s="898"/>
      <c r="I45" s="898"/>
      <c r="J45" s="898"/>
      <c r="K45" s="898"/>
      <c r="L45" s="898"/>
      <c r="M45" s="898"/>
      <c r="N45" s="898"/>
      <c r="O45" s="898"/>
    </row>
    <row r="46" customFormat="false" ht="12.75" hidden="false" customHeight="false" outlineLevel="0" collapsed="false">
      <c r="C46" s="915" t="s">
        <v>59</v>
      </c>
      <c r="D46" s="915" t="s">
        <v>60</v>
      </c>
      <c r="E46" s="915" t="s">
        <v>61</v>
      </c>
      <c r="F46" s="915" t="s">
        <v>62</v>
      </c>
      <c r="G46" s="915" t="s">
        <v>63</v>
      </c>
      <c r="H46" s="915" t="s">
        <v>64</v>
      </c>
      <c r="I46" s="915" t="s">
        <v>65</v>
      </c>
      <c r="J46" s="915" t="s">
        <v>66</v>
      </c>
      <c r="K46" s="916" t="s">
        <v>67</v>
      </c>
      <c r="L46" s="916" t="s">
        <v>68</v>
      </c>
      <c r="M46" s="916" t="s">
        <v>69</v>
      </c>
      <c r="N46" s="916" t="s">
        <v>718</v>
      </c>
      <c r="O46" s="917" t="s">
        <v>715</v>
      </c>
    </row>
    <row r="47" customFormat="false" ht="12.75" hidden="false" customHeight="false" outlineLevel="0" collapsed="false">
      <c r="B47" s="890" t="s">
        <v>643</v>
      </c>
      <c r="C47" s="927" t="n">
        <v>430587.686567164</v>
      </c>
      <c r="D47" s="927" t="n">
        <v>435790.764925373</v>
      </c>
      <c r="E47" s="927" t="n">
        <v>435790.764925373</v>
      </c>
      <c r="F47" s="927" t="n">
        <v>435790.764925373</v>
      </c>
      <c r="G47" s="927" t="n">
        <v>435790.764925373</v>
      </c>
      <c r="H47" s="927" t="n">
        <v>435790.764925373</v>
      </c>
      <c r="I47" s="927" t="n">
        <v>446891.51119403</v>
      </c>
      <c r="J47" s="927" t="n">
        <v>446891.51119403</v>
      </c>
      <c r="K47" s="928" t="n">
        <v>446891.51119403</v>
      </c>
      <c r="L47" s="928" t="n">
        <v>446891.51119403</v>
      </c>
      <c r="M47" s="928" t="n">
        <v>446891.51119403</v>
      </c>
      <c r="N47" s="928" t="n">
        <v>446891.51119403</v>
      </c>
      <c r="O47" s="928" t="n">
        <v>5290890.57835821</v>
      </c>
    </row>
    <row r="48" customFormat="false" ht="12.75" hidden="false" customHeight="false" outlineLevel="0" collapsed="false">
      <c r="B48" s="890" t="s">
        <v>644</v>
      </c>
      <c r="C48" s="927" t="n">
        <v>166170.149253731</v>
      </c>
      <c r="D48" s="927" t="n">
        <v>166168.656716418</v>
      </c>
      <c r="E48" s="927" t="n">
        <v>166168.656716418</v>
      </c>
      <c r="F48" s="927" t="n">
        <v>166170.149253731</v>
      </c>
      <c r="G48" s="927" t="n">
        <v>166168.656716418</v>
      </c>
      <c r="H48" s="927" t="n">
        <v>166168.656716418</v>
      </c>
      <c r="I48" s="927" t="n">
        <v>166170.149253731</v>
      </c>
      <c r="J48" s="927" t="n">
        <v>166168.656716418</v>
      </c>
      <c r="K48" s="928" t="n">
        <v>166168.656716418</v>
      </c>
      <c r="L48" s="928" t="n">
        <v>166170.149253731</v>
      </c>
      <c r="M48" s="928" t="n">
        <v>166168.656716418</v>
      </c>
      <c r="N48" s="928" t="n">
        <v>166168.656716418</v>
      </c>
      <c r="O48" s="928" t="n">
        <v>1994029.85074627</v>
      </c>
    </row>
    <row r="49" customFormat="false" ht="12.75" hidden="false" customHeight="false" outlineLevel="0" collapsed="false">
      <c r="B49" s="890" t="s">
        <v>645</v>
      </c>
      <c r="C49" s="927" t="n">
        <v>3731.34328358209</v>
      </c>
      <c r="D49" s="927" t="n">
        <v>3731.34328358209</v>
      </c>
      <c r="E49" s="927" t="n">
        <v>3731.34328358209</v>
      </c>
      <c r="F49" s="927" t="n">
        <v>3731.34328358209</v>
      </c>
      <c r="G49" s="927" t="n">
        <v>3731.34328358209</v>
      </c>
      <c r="H49" s="927" t="n">
        <v>3731.34328358209</v>
      </c>
      <c r="I49" s="927" t="n">
        <v>3731.34328358209</v>
      </c>
      <c r="J49" s="927" t="n">
        <v>3731.34328358209</v>
      </c>
      <c r="K49" s="928" t="n">
        <v>3731.34328358209</v>
      </c>
      <c r="L49" s="928" t="n">
        <v>3731.34328358209</v>
      </c>
      <c r="M49" s="928" t="n">
        <v>3731.34328358209</v>
      </c>
      <c r="N49" s="928" t="n">
        <v>3731.34328358209</v>
      </c>
      <c r="O49" s="928" t="n">
        <v>44776.1194029851</v>
      </c>
    </row>
    <row r="50" customFormat="false" ht="12.75" hidden="false" customHeight="false" outlineLevel="0" collapsed="false">
      <c r="B50" s="890" t="s">
        <v>646</v>
      </c>
      <c r="C50" s="927" t="n">
        <v>106326.865671642</v>
      </c>
      <c r="D50" s="927" t="n">
        <v>106326.865671642</v>
      </c>
      <c r="E50" s="927" t="n">
        <v>106326.865671642</v>
      </c>
      <c r="F50" s="927" t="n">
        <v>106326.865671642</v>
      </c>
      <c r="G50" s="927" t="n">
        <v>106326.865671642</v>
      </c>
      <c r="H50" s="927" t="n">
        <v>106326.865671642</v>
      </c>
      <c r="I50" s="927" t="n">
        <v>106326.865671642</v>
      </c>
      <c r="J50" s="927" t="n">
        <v>106326.865671642</v>
      </c>
      <c r="K50" s="928" t="n">
        <v>106326.865671642</v>
      </c>
      <c r="L50" s="928" t="n">
        <v>106326.865671642</v>
      </c>
      <c r="M50" s="928" t="n">
        <v>106326.865671642</v>
      </c>
      <c r="N50" s="928" t="n">
        <v>106326.865671642</v>
      </c>
      <c r="O50" s="928" t="n">
        <v>1275922.3880597</v>
      </c>
    </row>
    <row r="51" customFormat="false" ht="12.75" hidden="false" customHeight="false" outlineLevel="0" collapsed="false">
      <c r="B51" s="890" t="s">
        <v>647</v>
      </c>
      <c r="C51" s="927" t="n">
        <v>371277.611940298</v>
      </c>
      <c r="D51" s="927" t="n">
        <v>371277.611940298</v>
      </c>
      <c r="E51" s="927" t="n">
        <v>371277.611940298</v>
      </c>
      <c r="F51" s="927" t="n">
        <v>371277.611940298</v>
      </c>
      <c r="G51" s="927" t="n">
        <v>371277.611940298</v>
      </c>
      <c r="H51" s="927" t="n">
        <v>371277.611940298</v>
      </c>
      <c r="I51" s="927" t="n">
        <v>371277.611940298</v>
      </c>
      <c r="J51" s="927" t="n">
        <v>371277.611940298</v>
      </c>
      <c r="K51" s="928" t="n">
        <v>371277.611940298</v>
      </c>
      <c r="L51" s="928" t="n">
        <v>371277.611940298</v>
      </c>
      <c r="M51" s="928" t="n">
        <v>371277.611940298</v>
      </c>
      <c r="N51" s="928" t="n">
        <v>371277.611940298</v>
      </c>
      <c r="O51" s="928" t="n">
        <v>4455331.34328358</v>
      </c>
    </row>
    <row r="52" customFormat="false" ht="12.75" hidden="false" customHeight="false" outlineLevel="0" collapsed="false">
      <c r="B52" s="890" t="s">
        <v>648</v>
      </c>
      <c r="C52" s="927" t="n">
        <v>0</v>
      </c>
      <c r="D52" s="927" t="n">
        <v>0</v>
      </c>
      <c r="E52" s="927" t="n">
        <v>0</v>
      </c>
      <c r="F52" s="927" t="n">
        <v>0</v>
      </c>
      <c r="G52" s="927" t="n">
        <v>0</v>
      </c>
      <c r="H52" s="927" t="n">
        <v>0</v>
      </c>
      <c r="I52" s="927" t="n">
        <v>0</v>
      </c>
      <c r="J52" s="927" t="n">
        <v>0</v>
      </c>
      <c r="K52" s="928" t="n">
        <v>0</v>
      </c>
      <c r="L52" s="928" t="n">
        <v>0</v>
      </c>
      <c r="M52" s="928" t="n">
        <v>0</v>
      </c>
      <c r="N52" s="928" t="n">
        <v>0</v>
      </c>
      <c r="O52" s="928" t="n">
        <v>0</v>
      </c>
    </row>
    <row r="53" customFormat="false" ht="12.75" hidden="false" customHeight="false" outlineLevel="0" collapsed="false">
      <c r="B53" s="890" t="s">
        <v>649</v>
      </c>
      <c r="C53" s="927" t="n">
        <v>25498.5074626866</v>
      </c>
      <c r="D53" s="927" t="n">
        <v>25497.0149253731</v>
      </c>
      <c r="E53" s="927" t="n">
        <v>25497.0149253731</v>
      </c>
      <c r="F53" s="927" t="n">
        <v>25498.5074626866</v>
      </c>
      <c r="G53" s="927" t="n">
        <v>25497.0149253731</v>
      </c>
      <c r="H53" s="927" t="n">
        <v>25497.0149253731</v>
      </c>
      <c r="I53" s="927" t="n">
        <v>25498.5074626866</v>
      </c>
      <c r="J53" s="927" t="n">
        <v>25497.0149253731</v>
      </c>
      <c r="K53" s="928" t="n">
        <v>25497.0149253731</v>
      </c>
      <c r="L53" s="928" t="n">
        <v>25498.5074626866</v>
      </c>
      <c r="M53" s="928" t="n">
        <v>25497.0149253731</v>
      </c>
      <c r="N53" s="928" t="n">
        <v>25497.0149253731</v>
      </c>
      <c r="O53" s="928" t="n">
        <v>305970.149253732</v>
      </c>
    </row>
    <row r="54" customFormat="false" ht="12.75" hidden="false" customHeight="false" outlineLevel="0" collapsed="false">
      <c r="B54" s="890" t="s">
        <v>650</v>
      </c>
      <c r="C54" s="927" t="n">
        <v>11194.0298507463</v>
      </c>
      <c r="D54" s="927" t="n">
        <v>11194.0298507463</v>
      </c>
      <c r="E54" s="927" t="n">
        <v>11194.0298507463</v>
      </c>
      <c r="F54" s="927" t="n">
        <v>11194.0298507463</v>
      </c>
      <c r="G54" s="927" t="n">
        <v>11194.0298507463</v>
      </c>
      <c r="H54" s="927" t="n">
        <v>11194.0298507463</v>
      </c>
      <c r="I54" s="927" t="n">
        <v>11194.0298507463</v>
      </c>
      <c r="J54" s="927" t="n">
        <v>11194.0298507463</v>
      </c>
      <c r="K54" s="928" t="n">
        <v>11194.0298507463</v>
      </c>
      <c r="L54" s="928" t="n">
        <v>11194.0298507463</v>
      </c>
      <c r="M54" s="928" t="n">
        <v>11194.0298507463</v>
      </c>
      <c r="N54" s="928" t="n">
        <v>11194.0298507463</v>
      </c>
      <c r="O54" s="928" t="n">
        <v>134328.358208956</v>
      </c>
    </row>
    <row r="55" customFormat="false" ht="12.75" hidden="false" customHeight="false" outlineLevel="0" collapsed="false">
      <c r="B55" s="868" t="s">
        <v>123</v>
      </c>
      <c r="C55" s="929" t="n">
        <v>0</v>
      </c>
      <c r="D55" s="929" t="n">
        <v>0</v>
      </c>
      <c r="E55" s="929" t="n">
        <v>0</v>
      </c>
      <c r="F55" s="929" t="n">
        <v>0</v>
      </c>
      <c r="G55" s="929" t="n">
        <v>0</v>
      </c>
      <c r="H55" s="929" t="n">
        <v>0</v>
      </c>
      <c r="I55" s="929" t="n">
        <v>0</v>
      </c>
      <c r="J55" s="929" t="n">
        <v>0</v>
      </c>
      <c r="K55" s="930" t="n">
        <v>0</v>
      </c>
      <c r="L55" s="930" t="n">
        <v>0</v>
      </c>
      <c r="M55" s="930" t="n">
        <v>0</v>
      </c>
      <c r="N55" s="930" t="n">
        <v>0</v>
      </c>
      <c r="O55" s="928" t="n">
        <v>0</v>
      </c>
    </row>
    <row r="56" customFormat="false" ht="13.5" hidden="false" customHeight="false" outlineLevel="0" collapsed="false">
      <c r="B56" s="892" t="s">
        <v>124</v>
      </c>
      <c r="C56" s="931" t="n">
        <v>1114786.19402985</v>
      </c>
      <c r="D56" s="931" t="n">
        <v>1119986.28731343</v>
      </c>
      <c r="E56" s="931" t="n">
        <v>1119986.28731343</v>
      </c>
      <c r="F56" s="931" t="n">
        <v>1119989.27238806</v>
      </c>
      <c r="G56" s="931" t="n">
        <v>1119986.28731343</v>
      </c>
      <c r="H56" s="931" t="n">
        <v>1119986.28731343</v>
      </c>
      <c r="I56" s="931" t="n">
        <v>1131090.01865672</v>
      </c>
      <c r="J56" s="931" t="n">
        <v>1131087.03358209</v>
      </c>
      <c r="K56" s="932" t="n">
        <v>1131087.03358209</v>
      </c>
      <c r="L56" s="932" t="n">
        <v>1131090.01865672</v>
      </c>
      <c r="M56" s="932" t="n">
        <v>1131087.03358209</v>
      </c>
      <c r="N56" s="932" t="n">
        <v>1131087.03358209</v>
      </c>
      <c r="O56" s="932" t="n">
        <v>13501248.7873134</v>
      </c>
    </row>
    <row r="57" customFormat="false" ht="13.5" hidden="false" customHeight="false" outlineLevel="0" collapsed="false">
      <c r="C57" s="898"/>
      <c r="D57" s="898"/>
      <c r="E57" s="898"/>
      <c r="F57" s="898"/>
      <c r="G57" s="898"/>
      <c r="H57" s="898"/>
      <c r="I57" s="898"/>
      <c r="J57" s="898"/>
      <c r="K57" s="898"/>
      <c r="L57" s="898"/>
      <c r="M57" s="898"/>
      <c r="N57" s="898"/>
      <c r="O57" s="898"/>
    </row>
    <row r="58" customFormat="false" ht="12.75" hidden="false" customHeight="false" outlineLevel="0" collapsed="false">
      <c r="C58" s="898"/>
      <c r="D58" s="898"/>
      <c r="E58" s="898"/>
      <c r="F58" s="898"/>
      <c r="G58" s="898"/>
      <c r="H58" s="898"/>
      <c r="I58" s="898"/>
      <c r="J58" s="898"/>
      <c r="K58" s="898"/>
      <c r="L58" s="898"/>
      <c r="M58" s="898"/>
      <c r="N58" s="898"/>
      <c r="O58" s="898"/>
    </row>
    <row r="59" customFormat="false" ht="12.75" hidden="false" customHeight="false" outlineLevel="0" collapsed="false">
      <c r="C59" s="898"/>
      <c r="D59" s="898"/>
      <c r="E59" s="898"/>
      <c r="F59" s="898"/>
      <c r="G59" s="898"/>
      <c r="H59" s="898"/>
      <c r="I59" s="898"/>
      <c r="J59" s="898"/>
      <c r="K59" s="898"/>
      <c r="L59" s="898"/>
      <c r="M59" s="898"/>
      <c r="N59" s="898"/>
      <c r="O59" s="898"/>
    </row>
    <row r="60" customFormat="false" ht="12.75" hidden="false" customHeight="false" outlineLevel="0" collapsed="false">
      <c r="C60" s="898"/>
      <c r="D60" s="898"/>
      <c r="E60" s="898"/>
      <c r="F60" s="898"/>
      <c r="G60" s="898"/>
      <c r="H60" s="898"/>
      <c r="I60" s="898"/>
      <c r="J60" s="898"/>
      <c r="K60" s="898"/>
      <c r="L60" s="898"/>
      <c r="M60" s="898"/>
      <c r="N60" s="898"/>
      <c r="O60" s="898"/>
    </row>
    <row r="61" customFormat="false" ht="12.75" hidden="false" customHeight="false" outlineLevel="0" collapsed="false">
      <c r="C61" s="898"/>
      <c r="D61" s="898"/>
      <c r="E61" s="898"/>
      <c r="F61" s="898"/>
      <c r="G61" s="898"/>
      <c r="H61" s="898"/>
      <c r="I61" s="898"/>
      <c r="J61" s="898"/>
      <c r="K61" s="898"/>
      <c r="L61" s="898"/>
      <c r="M61" s="898"/>
      <c r="N61" s="898"/>
      <c r="O61" s="898"/>
    </row>
    <row r="62" customFormat="false" ht="12.75" hidden="false" customHeight="false" outlineLevel="0" collapsed="false">
      <c r="C62" s="898"/>
      <c r="D62" s="898"/>
      <c r="E62" s="898"/>
      <c r="F62" s="898"/>
      <c r="G62" s="898"/>
      <c r="H62" s="898"/>
      <c r="I62" s="898"/>
      <c r="J62" s="898"/>
      <c r="K62" s="898"/>
      <c r="L62" s="898"/>
      <c r="M62" s="898"/>
      <c r="N62" s="898"/>
      <c r="O62" s="898"/>
    </row>
    <row r="63" customFormat="false" ht="12.75" hidden="false" customHeight="false" outlineLevel="0" collapsed="false">
      <c r="C63" s="898"/>
      <c r="D63" s="898"/>
      <c r="E63" s="898"/>
      <c r="F63" s="898"/>
      <c r="G63" s="898"/>
      <c r="H63" s="898"/>
      <c r="I63" s="898"/>
      <c r="J63" s="898"/>
      <c r="K63" s="898"/>
      <c r="L63" s="898"/>
      <c r="M63" s="898"/>
      <c r="N63" s="898"/>
      <c r="O63" s="898"/>
    </row>
    <row r="64" customFormat="false" ht="12.75" hidden="false" customHeight="false" outlineLevel="0" collapsed="false">
      <c r="C64" s="898"/>
      <c r="D64" s="898"/>
      <c r="E64" s="898"/>
      <c r="F64" s="898"/>
      <c r="G64" s="898"/>
      <c r="H64" s="898"/>
      <c r="I64" s="898"/>
      <c r="J64" s="898"/>
      <c r="K64" s="898"/>
      <c r="L64" s="898"/>
      <c r="M64" s="898"/>
      <c r="N64" s="898"/>
      <c r="O64" s="898"/>
    </row>
    <row r="65" customFormat="false" ht="12.75" hidden="false" customHeight="false" outlineLevel="0" collapsed="false">
      <c r="C65" s="898"/>
      <c r="D65" s="898"/>
      <c r="E65" s="898"/>
      <c r="F65" s="898"/>
      <c r="G65" s="898"/>
      <c r="H65" s="898"/>
      <c r="I65" s="898"/>
      <c r="J65" s="898"/>
      <c r="K65" s="898"/>
      <c r="L65" s="898"/>
      <c r="M65" s="898"/>
      <c r="N65" s="898"/>
      <c r="O65" s="898"/>
    </row>
    <row r="66" customFormat="false" ht="12.75" hidden="false" customHeight="false" outlineLevel="0" collapsed="false">
      <c r="C66" s="898"/>
      <c r="D66" s="898"/>
      <c r="E66" s="898"/>
      <c r="F66" s="898"/>
      <c r="G66" s="898"/>
      <c r="H66" s="898"/>
      <c r="I66" s="898"/>
      <c r="J66" s="898"/>
      <c r="K66" s="898"/>
      <c r="L66" s="898"/>
      <c r="M66" s="898"/>
      <c r="N66" s="898"/>
      <c r="O66" s="898"/>
    </row>
    <row r="67" customFormat="false" ht="12.75" hidden="false" customHeight="false" outlineLevel="0" collapsed="false">
      <c r="C67" s="898"/>
      <c r="D67" s="898"/>
      <c r="E67" s="898"/>
      <c r="F67" s="898"/>
      <c r="G67" s="898"/>
      <c r="H67" s="898"/>
      <c r="I67" s="898"/>
      <c r="J67" s="898"/>
      <c r="K67" s="898"/>
      <c r="L67" s="898"/>
      <c r="M67" s="898"/>
      <c r="N67" s="898"/>
      <c r="O67" s="898"/>
    </row>
    <row r="68" customFormat="false" ht="12.75" hidden="false" customHeight="false" outlineLevel="0" collapsed="false">
      <c r="C68" s="898"/>
      <c r="D68" s="898"/>
      <c r="E68" s="898"/>
      <c r="F68" s="898"/>
      <c r="G68" s="898"/>
      <c r="H68" s="898"/>
      <c r="I68" s="898"/>
      <c r="J68" s="898"/>
      <c r="K68" s="898"/>
      <c r="L68" s="898"/>
      <c r="M68" s="898"/>
      <c r="N68" s="898"/>
      <c r="O68" s="898"/>
    </row>
    <row r="69" customFormat="false" ht="12.75" hidden="false" customHeight="false" outlineLevel="0" collapsed="false">
      <c r="C69" s="898"/>
      <c r="D69" s="898"/>
      <c r="E69" s="898"/>
      <c r="F69" s="898"/>
      <c r="G69" s="898"/>
      <c r="H69" s="898"/>
      <c r="I69" s="898"/>
      <c r="J69" s="898"/>
      <c r="K69" s="898"/>
      <c r="L69" s="898"/>
      <c r="M69" s="898"/>
      <c r="N69" s="898"/>
      <c r="O69" s="898"/>
    </row>
    <row r="70" customFormat="false" ht="12.75" hidden="false" customHeight="false" outlineLevel="0" collapsed="false">
      <c r="C70" s="898"/>
      <c r="D70" s="898"/>
      <c r="E70" s="898"/>
      <c r="F70" s="898"/>
      <c r="G70" s="898"/>
      <c r="H70" s="898"/>
      <c r="I70" s="898"/>
      <c r="J70" s="898"/>
      <c r="K70" s="898"/>
      <c r="L70" s="898"/>
      <c r="M70" s="898"/>
      <c r="N70" s="898"/>
      <c r="O70" s="898"/>
    </row>
    <row r="71" customFormat="false" ht="12.75" hidden="false" customHeight="false" outlineLevel="0" collapsed="false">
      <c r="C71" s="898"/>
      <c r="D71" s="898"/>
      <c r="E71" s="898"/>
      <c r="F71" s="898"/>
      <c r="G71" s="898"/>
      <c r="H71" s="898"/>
      <c r="I71" s="898"/>
      <c r="J71" s="898"/>
      <c r="K71" s="898"/>
      <c r="L71" s="898"/>
      <c r="M71" s="898"/>
      <c r="N71" s="898"/>
      <c r="O71" s="898"/>
    </row>
    <row r="72" customFormat="false" ht="12.75" hidden="false" customHeight="false" outlineLevel="0" collapsed="false">
      <c r="C72" s="898"/>
      <c r="D72" s="898"/>
      <c r="E72" s="898"/>
      <c r="F72" s="898"/>
      <c r="G72" s="898"/>
      <c r="H72" s="898"/>
      <c r="I72" s="898"/>
      <c r="J72" s="898"/>
      <c r="K72" s="898"/>
      <c r="L72" s="898"/>
      <c r="M72" s="898"/>
      <c r="N72" s="898"/>
      <c r="O72" s="898"/>
    </row>
    <row r="73" customFormat="false" ht="12.75" hidden="false" customHeight="false" outlineLevel="0" collapsed="false">
      <c r="C73" s="898"/>
      <c r="D73" s="898"/>
      <c r="E73" s="898"/>
      <c r="F73" s="898"/>
      <c r="G73" s="898"/>
      <c r="H73" s="898"/>
      <c r="I73" s="898"/>
      <c r="J73" s="898"/>
      <c r="K73" s="898"/>
      <c r="L73" s="898"/>
      <c r="M73" s="898"/>
      <c r="N73" s="898"/>
      <c r="O73" s="898"/>
    </row>
    <row r="74" customFormat="false" ht="12.75" hidden="false" customHeight="false" outlineLevel="0" collapsed="false">
      <c r="C74" s="898"/>
      <c r="D74" s="898"/>
      <c r="E74" s="898"/>
      <c r="F74" s="898"/>
      <c r="G74" s="898"/>
      <c r="H74" s="898"/>
      <c r="I74" s="898"/>
      <c r="J74" s="898"/>
      <c r="K74" s="898"/>
      <c r="L74" s="898"/>
      <c r="M74" s="898"/>
      <c r="N74" s="898"/>
      <c r="O74" s="898"/>
    </row>
    <row r="75" customFormat="false" ht="12.75" hidden="false" customHeight="false" outlineLevel="0" collapsed="false">
      <c r="C75" s="898"/>
      <c r="D75" s="898"/>
      <c r="E75" s="898"/>
      <c r="F75" s="898"/>
      <c r="G75" s="898"/>
      <c r="H75" s="898"/>
      <c r="I75" s="898"/>
      <c r="J75" s="898"/>
      <c r="K75" s="898"/>
      <c r="L75" s="898"/>
      <c r="M75" s="898"/>
      <c r="N75" s="898"/>
      <c r="O75" s="898"/>
    </row>
    <row r="76" customFormat="false" ht="12.75" hidden="false" customHeight="false" outlineLevel="0" collapsed="false">
      <c r="C76" s="898"/>
      <c r="D76" s="898"/>
      <c r="E76" s="898"/>
      <c r="F76" s="898"/>
      <c r="G76" s="898"/>
      <c r="H76" s="898"/>
      <c r="I76" s="898"/>
      <c r="J76" s="898"/>
      <c r="K76" s="898"/>
      <c r="L76" s="898"/>
      <c r="M76" s="898"/>
      <c r="N76" s="898"/>
      <c r="O76" s="898"/>
    </row>
    <row r="77" customFormat="false" ht="12.75" hidden="false" customHeight="false" outlineLevel="0" collapsed="false">
      <c r="C77" s="898"/>
      <c r="D77" s="898"/>
      <c r="E77" s="898"/>
      <c r="F77" s="898"/>
      <c r="G77" s="898"/>
      <c r="H77" s="898"/>
      <c r="I77" s="898"/>
      <c r="J77" s="898"/>
      <c r="K77" s="898"/>
      <c r="L77" s="898"/>
      <c r="M77" s="898"/>
      <c r="N77" s="898"/>
      <c r="O77" s="898"/>
    </row>
    <row r="78" customFormat="false" ht="12.75" hidden="false" customHeight="false" outlineLevel="0" collapsed="false">
      <c r="C78" s="898"/>
      <c r="D78" s="898"/>
      <c r="E78" s="898"/>
      <c r="F78" s="898"/>
      <c r="G78" s="898"/>
      <c r="H78" s="898"/>
      <c r="I78" s="898"/>
      <c r="J78" s="898"/>
      <c r="K78" s="898"/>
      <c r="L78" s="898"/>
      <c r="M78" s="898"/>
      <c r="N78" s="898"/>
      <c r="O78" s="898"/>
    </row>
    <row r="79" customFormat="false" ht="12.75" hidden="false" customHeight="false" outlineLevel="0" collapsed="false">
      <c r="C79" s="898"/>
      <c r="D79" s="898"/>
      <c r="E79" s="898"/>
      <c r="F79" s="898"/>
      <c r="G79" s="898"/>
      <c r="H79" s="898"/>
      <c r="I79" s="898"/>
      <c r="J79" s="898"/>
      <c r="K79" s="898"/>
      <c r="L79" s="898"/>
      <c r="M79" s="898"/>
      <c r="N79" s="898"/>
      <c r="O79" s="898"/>
    </row>
    <row r="80" customFormat="false" ht="12.75" hidden="false" customHeight="false" outlineLevel="0" collapsed="false">
      <c r="C80" s="898"/>
      <c r="D80" s="898"/>
      <c r="E80" s="898"/>
      <c r="F80" s="898"/>
      <c r="G80" s="898"/>
      <c r="H80" s="898"/>
      <c r="I80" s="898"/>
      <c r="J80" s="898"/>
      <c r="K80" s="898"/>
      <c r="L80" s="898"/>
      <c r="M80" s="898"/>
      <c r="N80" s="898"/>
      <c r="O80" s="898"/>
    </row>
    <row r="81" customFormat="false" ht="12.75" hidden="false" customHeight="false" outlineLevel="0" collapsed="false">
      <c r="C81" s="898"/>
      <c r="D81" s="898"/>
      <c r="E81" s="898"/>
      <c r="F81" s="898"/>
      <c r="G81" s="898"/>
      <c r="H81" s="898"/>
      <c r="I81" s="898"/>
      <c r="J81" s="898"/>
      <c r="K81" s="898"/>
      <c r="L81" s="898"/>
      <c r="M81" s="898"/>
      <c r="N81" s="898"/>
      <c r="O81" s="898"/>
    </row>
    <row r="82" customFormat="false" ht="12.75" hidden="false" customHeight="false" outlineLevel="0" collapsed="false">
      <c r="C82" s="898"/>
      <c r="D82" s="898"/>
      <c r="E82" s="898"/>
      <c r="F82" s="898"/>
      <c r="G82" s="898"/>
      <c r="H82" s="898"/>
      <c r="I82" s="898"/>
      <c r="J82" s="898"/>
      <c r="K82" s="898"/>
      <c r="L82" s="898"/>
      <c r="M82" s="898"/>
      <c r="N82" s="898"/>
      <c r="O82" s="898"/>
    </row>
    <row r="83" customFormat="false" ht="12.75" hidden="false" customHeight="false" outlineLevel="0" collapsed="false">
      <c r="C83" s="898"/>
      <c r="D83" s="898"/>
      <c r="E83" s="898"/>
      <c r="F83" s="898"/>
      <c r="G83" s="898"/>
      <c r="H83" s="898"/>
      <c r="I83" s="898"/>
      <c r="J83" s="898"/>
      <c r="K83" s="898"/>
      <c r="L83" s="898"/>
      <c r="M83" s="898"/>
      <c r="N83" s="898"/>
      <c r="O83" s="898"/>
    </row>
    <row r="84" customFormat="false" ht="12.75" hidden="false" customHeight="false" outlineLevel="0" collapsed="false">
      <c r="C84" s="898"/>
      <c r="D84" s="898"/>
      <c r="E84" s="898"/>
      <c r="F84" s="898"/>
      <c r="G84" s="898"/>
      <c r="H84" s="898"/>
      <c r="I84" s="898"/>
      <c r="J84" s="898"/>
      <c r="K84" s="898"/>
      <c r="L84" s="898"/>
      <c r="M84" s="898"/>
      <c r="N84" s="898"/>
      <c r="O84" s="898"/>
    </row>
    <row r="85" customFormat="false" ht="12.75" hidden="false" customHeight="false" outlineLevel="0" collapsed="false">
      <c r="C85" s="898"/>
      <c r="D85" s="898"/>
      <c r="E85" s="898"/>
      <c r="F85" s="898"/>
      <c r="G85" s="898"/>
      <c r="H85" s="898"/>
      <c r="I85" s="898"/>
      <c r="J85" s="898"/>
      <c r="K85" s="898"/>
      <c r="L85" s="898"/>
      <c r="M85" s="898"/>
      <c r="N85" s="898"/>
      <c r="O85" s="898"/>
    </row>
    <row r="86" customFormat="false" ht="12.75" hidden="false" customHeight="false" outlineLevel="0" collapsed="false">
      <c r="C86" s="898"/>
      <c r="D86" s="898"/>
      <c r="E86" s="898"/>
      <c r="F86" s="898"/>
      <c r="G86" s="898"/>
      <c r="H86" s="898"/>
      <c r="I86" s="898"/>
      <c r="J86" s="898"/>
      <c r="K86" s="898"/>
      <c r="L86" s="898"/>
      <c r="M86" s="898"/>
      <c r="N86" s="898"/>
      <c r="O86" s="898"/>
    </row>
    <row r="87" customFormat="false" ht="12.75" hidden="false" customHeight="false" outlineLevel="0" collapsed="false">
      <c r="C87" s="898"/>
      <c r="D87" s="898"/>
      <c r="E87" s="898"/>
      <c r="F87" s="898"/>
      <c r="G87" s="898"/>
      <c r="H87" s="898"/>
      <c r="I87" s="898"/>
      <c r="J87" s="898"/>
      <c r="K87" s="898"/>
      <c r="L87" s="898"/>
      <c r="M87" s="898"/>
      <c r="N87" s="898"/>
      <c r="O87" s="898"/>
    </row>
    <row r="88" customFormat="false" ht="12.75" hidden="false" customHeight="false" outlineLevel="0" collapsed="false">
      <c r="C88" s="898"/>
      <c r="D88" s="898"/>
      <c r="E88" s="898"/>
      <c r="F88" s="898"/>
      <c r="G88" s="898"/>
      <c r="H88" s="898"/>
      <c r="I88" s="898"/>
      <c r="J88" s="898"/>
      <c r="K88" s="898"/>
      <c r="L88" s="898"/>
      <c r="M88" s="898"/>
      <c r="N88" s="898"/>
      <c r="O88" s="898"/>
    </row>
    <row r="89" customFormat="false" ht="12.75" hidden="false" customHeight="false" outlineLevel="0" collapsed="false">
      <c r="C89" s="898"/>
      <c r="D89" s="898"/>
      <c r="E89" s="898"/>
      <c r="F89" s="898"/>
      <c r="G89" s="898"/>
      <c r="H89" s="898"/>
      <c r="I89" s="898"/>
      <c r="J89" s="898"/>
      <c r="K89" s="898"/>
      <c r="L89" s="898"/>
      <c r="M89" s="898"/>
      <c r="N89" s="898"/>
      <c r="O89" s="898"/>
    </row>
    <row r="90" customFormat="false" ht="12.75" hidden="false" customHeight="false" outlineLevel="0" collapsed="false">
      <c r="C90" s="898"/>
      <c r="D90" s="898"/>
      <c r="E90" s="898"/>
      <c r="F90" s="898"/>
      <c r="G90" s="898"/>
      <c r="H90" s="898"/>
      <c r="I90" s="898"/>
      <c r="J90" s="898"/>
      <c r="K90" s="898"/>
      <c r="L90" s="898"/>
      <c r="M90" s="898"/>
      <c r="N90" s="898"/>
      <c r="O90" s="898"/>
    </row>
    <row r="91" customFormat="false" ht="12.75" hidden="false" customHeight="false" outlineLevel="0" collapsed="false">
      <c r="C91" s="898"/>
      <c r="D91" s="898"/>
      <c r="E91" s="898"/>
      <c r="F91" s="898"/>
      <c r="G91" s="898"/>
      <c r="H91" s="898"/>
      <c r="I91" s="898"/>
      <c r="J91" s="898"/>
      <c r="K91" s="898"/>
      <c r="L91" s="898"/>
      <c r="M91" s="898"/>
      <c r="N91" s="898"/>
      <c r="O91" s="898"/>
    </row>
    <row r="92" customFormat="false" ht="12.75" hidden="false" customHeight="false" outlineLevel="0" collapsed="false">
      <c r="C92" s="898"/>
      <c r="D92" s="898"/>
      <c r="E92" s="898"/>
      <c r="F92" s="898"/>
      <c r="G92" s="898"/>
      <c r="H92" s="898"/>
      <c r="I92" s="898"/>
      <c r="J92" s="898"/>
      <c r="K92" s="898"/>
      <c r="L92" s="898"/>
      <c r="M92" s="898"/>
      <c r="N92" s="898"/>
      <c r="O92" s="898"/>
    </row>
    <row r="93" customFormat="false" ht="12.75" hidden="false" customHeight="false" outlineLevel="0" collapsed="false">
      <c r="C93" s="898"/>
      <c r="D93" s="898"/>
      <c r="E93" s="898"/>
      <c r="F93" s="898"/>
      <c r="G93" s="898"/>
      <c r="H93" s="898"/>
      <c r="I93" s="898"/>
      <c r="J93" s="898"/>
      <c r="K93" s="898"/>
      <c r="L93" s="898"/>
      <c r="M93" s="898"/>
      <c r="N93" s="898"/>
      <c r="O93" s="898"/>
    </row>
    <row r="94" customFormat="false" ht="12.75" hidden="false" customHeight="false" outlineLevel="0" collapsed="false">
      <c r="C94" s="898"/>
      <c r="D94" s="898"/>
      <c r="E94" s="898"/>
      <c r="F94" s="898"/>
      <c r="G94" s="898"/>
      <c r="H94" s="898"/>
      <c r="I94" s="898"/>
      <c r="J94" s="898"/>
      <c r="K94" s="898"/>
      <c r="L94" s="898"/>
      <c r="M94" s="898"/>
      <c r="N94" s="898"/>
      <c r="O94" s="898"/>
    </row>
    <row r="95" customFormat="false" ht="12.75" hidden="false" customHeight="false" outlineLevel="0" collapsed="false">
      <c r="C95" s="898"/>
      <c r="D95" s="898"/>
      <c r="E95" s="898"/>
      <c r="F95" s="898"/>
      <c r="G95" s="898"/>
      <c r="H95" s="898"/>
      <c r="I95" s="898"/>
      <c r="J95" s="898"/>
      <c r="K95" s="898"/>
      <c r="L95" s="898"/>
      <c r="M95" s="898"/>
      <c r="N95" s="898"/>
      <c r="O95" s="898"/>
    </row>
    <row r="96" customFormat="false" ht="12.75" hidden="false" customHeight="false" outlineLevel="0" collapsed="false">
      <c r="C96" s="898"/>
      <c r="D96" s="898"/>
      <c r="E96" s="898"/>
      <c r="F96" s="898"/>
      <c r="G96" s="898"/>
      <c r="H96" s="898"/>
      <c r="I96" s="898"/>
      <c r="J96" s="898"/>
      <c r="K96" s="898"/>
      <c r="L96" s="898"/>
      <c r="M96" s="898"/>
      <c r="N96" s="898"/>
      <c r="O96" s="898"/>
    </row>
    <row r="97" customFormat="false" ht="12.75" hidden="false" customHeight="false" outlineLevel="0" collapsed="false">
      <c r="C97" s="898"/>
      <c r="D97" s="898"/>
      <c r="E97" s="898"/>
      <c r="F97" s="898"/>
      <c r="G97" s="898"/>
      <c r="H97" s="898"/>
      <c r="I97" s="898"/>
      <c r="J97" s="898"/>
      <c r="K97" s="898"/>
      <c r="L97" s="898"/>
      <c r="M97" s="898"/>
      <c r="N97" s="898"/>
      <c r="O97" s="898"/>
    </row>
    <row r="98" customFormat="false" ht="12.75" hidden="false" customHeight="false" outlineLevel="0" collapsed="false">
      <c r="C98" s="898"/>
      <c r="D98" s="898"/>
      <c r="E98" s="898"/>
      <c r="F98" s="898"/>
      <c r="G98" s="898"/>
      <c r="H98" s="898"/>
      <c r="I98" s="898"/>
      <c r="J98" s="898"/>
      <c r="K98" s="898"/>
      <c r="L98" s="898"/>
      <c r="M98" s="898"/>
      <c r="N98" s="898"/>
      <c r="O98" s="898"/>
    </row>
    <row r="99" customFormat="false" ht="12.75" hidden="false" customHeight="false" outlineLevel="0" collapsed="false">
      <c r="C99" s="898"/>
      <c r="D99" s="898"/>
      <c r="E99" s="898"/>
      <c r="F99" s="898"/>
      <c r="G99" s="898"/>
      <c r="H99" s="898"/>
      <c r="I99" s="898"/>
      <c r="J99" s="898"/>
      <c r="K99" s="898"/>
      <c r="L99" s="898"/>
      <c r="M99" s="898"/>
      <c r="N99" s="898"/>
      <c r="O99" s="898"/>
    </row>
    <row r="100" customFormat="false" ht="12.75" hidden="false" customHeight="false" outlineLevel="0" collapsed="false">
      <c r="C100" s="898"/>
      <c r="D100" s="898"/>
      <c r="E100" s="898"/>
      <c r="F100" s="898"/>
      <c r="G100" s="898"/>
      <c r="H100" s="898"/>
      <c r="I100" s="898"/>
      <c r="J100" s="898"/>
      <c r="K100" s="898"/>
      <c r="L100" s="898"/>
      <c r="M100" s="898"/>
      <c r="N100" s="898"/>
      <c r="O100" s="898"/>
    </row>
    <row r="101" customFormat="false" ht="12.75" hidden="false" customHeight="false" outlineLevel="0" collapsed="false">
      <c r="C101" s="898"/>
      <c r="D101" s="898"/>
      <c r="E101" s="898"/>
      <c r="F101" s="898"/>
      <c r="G101" s="898"/>
      <c r="H101" s="898"/>
      <c r="I101" s="898"/>
      <c r="J101" s="898"/>
      <c r="K101" s="898"/>
      <c r="L101" s="898"/>
      <c r="M101" s="898"/>
      <c r="N101" s="898"/>
      <c r="O101" s="898"/>
    </row>
    <row r="102" customFormat="false" ht="12.75" hidden="false" customHeight="false" outlineLevel="0" collapsed="false">
      <c r="C102" s="898"/>
      <c r="D102" s="898"/>
      <c r="E102" s="898"/>
      <c r="F102" s="898"/>
      <c r="G102" s="898"/>
      <c r="H102" s="898"/>
      <c r="I102" s="898"/>
      <c r="J102" s="898"/>
      <c r="K102" s="898"/>
      <c r="L102" s="898"/>
      <c r="M102" s="898"/>
      <c r="N102" s="898"/>
      <c r="O102" s="898"/>
    </row>
    <row r="103" customFormat="false" ht="12.75" hidden="false" customHeight="false" outlineLevel="0" collapsed="false">
      <c r="C103" s="898"/>
      <c r="D103" s="898"/>
      <c r="E103" s="898"/>
      <c r="F103" s="898"/>
      <c r="G103" s="898"/>
      <c r="H103" s="898"/>
      <c r="I103" s="898"/>
      <c r="J103" s="898"/>
      <c r="K103" s="898"/>
      <c r="L103" s="898"/>
      <c r="M103" s="898"/>
      <c r="N103" s="898"/>
      <c r="O103" s="898"/>
    </row>
    <row r="104" customFormat="false" ht="12.75" hidden="false" customHeight="false" outlineLevel="0" collapsed="false">
      <c r="C104" s="898"/>
      <c r="D104" s="898"/>
      <c r="E104" s="898"/>
      <c r="F104" s="898"/>
      <c r="G104" s="898"/>
      <c r="H104" s="898"/>
      <c r="I104" s="898"/>
      <c r="J104" s="898"/>
      <c r="K104" s="898"/>
      <c r="L104" s="898"/>
      <c r="M104" s="898"/>
      <c r="N104" s="898"/>
      <c r="O104" s="898"/>
    </row>
    <row r="105" customFormat="false" ht="12.75" hidden="false" customHeight="false" outlineLevel="0" collapsed="false">
      <c r="C105" s="898"/>
      <c r="D105" s="898"/>
      <c r="E105" s="898"/>
      <c r="F105" s="898"/>
      <c r="G105" s="898"/>
      <c r="H105" s="898"/>
      <c r="I105" s="898"/>
      <c r="J105" s="898"/>
      <c r="K105" s="898"/>
      <c r="L105" s="898"/>
      <c r="M105" s="898"/>
      <c r="N105" s="898"/>
      <c r="O105" s="898"/>
    </row>
    <row r="106" customFormat="false" ht="12.75" hidden="false" customHeight="false" outlineLevel="0" collapsed="false">
      <c r="C106" s="898"/>
      <c r="D106" s="898"/>
      <c r="E106" s="898"/>
      <c r="F106" s="898"/>
      <c r="G106" s="898"/>
      <c r="H106" s="898"/>
      <c r="I106" s="898"/>
      <c r="J106" s="898"/>
      <c r="K106" s="898"/>
      <c r="L106" s="898"/>
      <c r="M106" s="898"/>
      <c r="N106" s="898"/>
      <c r="O106" s="898"/>
    </row>
    <row r="107" customFormat="false" ht="12.75" hidden="false" customHeight="false" outlineLevel="0" collapsed="false">
      <c r="C107" s="898"/>
      <c r="D107" s="898"/>
      <c r="E107" s="898"/>
      <c r="F107" s="898"/>
      <c r="G107" s="898"/>
      <c r="H107" s="898"/>
      <c r="I107" s="898"/>
      <c r="J107" s="898"/>
      <c r="K107" s="898"/>
      <c r="L107" s="898"/>
      <c r="M107" s="898"/>
      <c r="N107" s="898"/>
      <c r="O107" s="898"/>
    </row>
    <row r="108" customFormat="false" ht="12.75" hidden="false" customHeight="false" outlineLevel="0" collapsed="false">
      <c r="C108" s="898"/>
      <c r="D108" s="898"/>
      <c r="E108" s="898"/>
      <c r="F108" s="898"/>
      <c r="G108" s="898"/>
      <c r="H108" s="898"/>
      <c r="I108" s="898"/>
      <c r="J108" s="898"/>
      <c r="K108" s="898"/>
      <c r="L108" s="898"/>
      <c r="M108" s="898"/>
      <c r="N108" s="898"/>
      <c r="O108" s="898"/>
    </row>
    <row r="109" customFormat="false" ht="12.75" hidden="false" customHeight="false" outlineLevel="0" collapsed="false">
      <c r="C109" s="898"/>
      <c r="D109" s="898"/>
      <c r="E109" s="898"/>
      <c r="F109" s="898"/>
      <c r="G109" s="898"/>
      <c r="H109" s="898"/>
      <c r="I109" s="898"/>
      <c r="J109" s="898"/>
      <c r="K109" s="898"/>
      <c r="L109" s="898"/>
      <c r="M109" s="898"/>
      <c r="N109" s="898"/>
      <c r="O109" s="898"/>
    </row>
    <row r="110" customFormat="false" ht="12.75" hidden="false" customHeight="false" outlineLevel="0" collapsed="false">
      <c r="C110" s="898"/>
      <c r="D110" s="898"/>
      <c r="E110" s="898"/>
      <c r="F110" s="898"/>
      <c r="G110" s="898"/>
      <c r="H110" s="898"/>
      <c r="I110" s="898"/>
      <c r="J110" s="898"/>
      <c r="K110" s="898"/>
      <c r="L110" s="898"/>
      <c r="M110" s="898"/>
      <c r="N110" s="898"/>
      <c r="O110" s="898"/>
    </row>
    <row r="111" customFormat="false" ht="12.75" hidden="false" customHeight="false" outlineLevel="0" collapsed="false">
      <c r="C111" s="898"/>
      <c r="D111" s="898"/>
      <c r="E111" s="898"/>
      <c r="F111" s="898"/>
      <c r="G111" s="898"/>
      <c r="H111" s="898"/>
      <c r="I111" s="898"/>
      <c r="J111" s="898"/>
      <c r="K111" s="898"/>
      <c r="L111" s="898"/>
      <c r="M111" s="898"/>
      <c r="N111" s="898"/>
      <c r="O111" s="898"/>
    </row>
    <row r="112" customFormat="false" ht="12.75" hidden="false" customHeight="false" outlineLevel="0" collapsed="false">
      <c r="C112" s="898"/>
      <c r="D112" s="898"/>
      <c r="E112" s="898"/>
      <c r="F112" s="898"/>
      <c r="G112" s="898"/>
      <c r="H112" s="898"/>
      <c r="I112" s="898"/>
      <c r="J112" s="898"/>
      <c r="K112" s="898"/>
      <c r="L112" s="898"/>
      <c r="M112" s="898"/>
      <c r="N112" s="898"/>
      <c r="O112" s="898"/>
    </row>
    <row r="113" customFormat="false" ht="12.75" hidden="false" customHeight="false" outlineLevel="0" collapsed="false">
      <c r="C113" s="898"/>
      <c r="D113" s="898"/>
      <c r="E113" s="898"/>
      <c r="F113" s="898"/>
      <c r="G113" s="898"/>
      <c r="H113" s="898"/>
      <c r="I113" s="898"/>
      <c r="J113" s="898"/>
      <c r="K113" s="898"/>
      <c r="L113" s="898"/>
      <c r="M113" s="898"/>
      <c r="N113" s="898"/>
      <c r="O113" s="898"/>
    </row>
    <row r="114" customFormat="false" ht="12.75" hidden="false" customHeight="false" outlineLevel="0" collapsed="false">
      <c r="C114" s="898"/>
      <c r="D114" s="898"/>
      <c r="E114" s="898"/>
      <c r="F114" s="898"/>
      <c r="G114" s="898"/>
      <c r="H114" s="898"/>
      <c r="I114" s="898"/>
      <c r="J114" s="898"/>
      <c r="K114" s="898"/>
      <c r="L114" s="898"/>
      <c r="M114" s="898"/>
      <c r="N114" s="898"/>
      <c r="O114" s="898"/>
    </row>
    <row r="115" customFormat="false" ht="12.75" hidden="false" customHeight="false" outlineLevel="0" collapsed="false">
      <c r="C115" s="898"/>
      <c r="D115" s="898"/>
      <c r="E115" s="898"/>
      <c r="F115" s="898"/>
      <c r="G115" s="898"/>
      <c r="H115" s="898"/>
      <c r="I115" s="898"/>
      <c r="J115" s="898"/>
      <c r="K115" s="898"/>
      <c r="L115" s="898"/>
      <c r="M115" s="898"/>
      <c r="N115" s="898"/>
      <c r="O115" s="898"/>
    </row>
    <row r="116" customFormat="false" ht="12.75" hidden="false" customHeight="false" outlineLevel="0" collapsed="false">
      <c r="C116" s="898"/>
      <c r="D116" s="898"/>
      <c r="E116" s="898"/>
      <c r="F116" s="898"/>
      <c r="G116" s="898"/>
      <c r="H116" s="898"/>
      <c r="I116" s="898"/>
      <c r="J116" s="898"/>
      <c r="K116" s="898"/>
      <c r="L116" s="898"/>
      <c r="M116" s="898"/>
      <c r="N116" s="898"/>
      <c r="O116" s="898"/>
    </row>
    <row r="117" customFormat="false" ht="12.75" hidden="false" customHeight="false" outlineLevel="0" collapsed="false">
      <c r="C117" s="898"/>
      <c r="D117" s="898"/>
      <c r="E117" s="898"/>
      <c r="F117" s="898"/>
      <c r="G117" s="898"/>
      <c r="H117" s="898"/>
      <c r="I117" s="898"/>
      <c r="J117" s="898"/>
      <c r="K117" s="898"/>
      <c r="L117" s="898"/>
      <c r="M117" s="898"/>
      <c r="N117" s="898"/>
      <c r="O117" s="898"/>
    </row>
    <row r="118" customFormat="false" ht="12.75" hidden="false" customHeight="false" outlineLevel="0" collapsed="false">
      <c r="C118" s="898"/>
      <c r="D118" s="898"/>
      <c r="E118" s="898"/>
      <c r="F118" s="898"/>
      <c r="G118" s="898"/>
      <c r="H118" s="898"/>
      <c r="I118" s="898"/>
      <c r="J118" s="898"/>
      <c r="K118" s="898"/>
      <c r="L118" s="898"/>
      <c r="M118" s="898"/>
      <c r="N118" s="898"/>
      <c r="O118" s="898"/>
    </row>
    <row r="119" customFormat="false" ht="12.75" hidden="false" customHeight="false" outlineLevel="0" collapsed="false">
      <c r="C119" s="898"/>
      <c r="D119" s="898"/>
      <c r="E119" s="898"/>
      <c r="F119" s="898"/>
      <c r="G119" s="898"/>
      <c r="H119" s="898"/>
      <c r="I119" s="898"/>
      <c r="J119" s="898"/>
      <c r="K119" s="898"/>
      <c r="L119" s="898"/>
      <c r="M119" s="898"/>
      <c r="N119" s="898"/>
      <c r="O119" s="898"/>
    </row>
    <row r="120" customFormat="false" ht="12.75" hidden="false" customHeight="false" outlineLevel="0" collapsed="false">
      <c r="C120" s="898"/>
      <c r="D120" s="898"/>
      <c r="E120" s="898"/>
      <c r="F120" s="898"/>
      <c r="G120" s="898"/>
      <c r="H120" s="898"/>
      <c r="I120" s="898"/>
      <c r="J120" s="898"/>
      <c r="K120" s="898"/>
      <c r="L120" s="898"/>
      <c r="M120" s="898"/>
      <c r="N120" s="898"/>
      <c r="O120" s="898"/>
    </row>
    <row r="121" customFormat="false" ht="12.75" hidden="false" customHeight="false" outlineLevel="0" collapsed="false">
      <c r="C121" s="898"/>
      <c r="D121" s="898"/>
      <c r="E121" s="898"/>
      <c r="F121" s="898"/>
      <c r="G121" s="898"/>
      <c r="H121" s="898"/>
      <c r="I121" s="898"/>
      <c r="J121" s="898"/>
      <c r="K121" s="898"/>
      <c r="L121" s="898"/>
      <c r="M121" s="898"/>
      <c r="N121" s="898"/>
      <c r="O121" s="898"/>
    </row>
    <row r="122" customFormat="false" ht="12.75" hidden="false" customHeight="false" outlineLevel="0" collapsed="false">
      <c r="C122" s="898"/>
      <c r="D122" s="898"/>
      <c r="E122" s="898"/>
      <c r="F122" s="898"/>
      <c r="G122" s="898"/>
      <c r="H122" s="898"/>
      <c r="I122" s="898"/>
      <c r="J122" s="898"/>
      <c r="K122" s="898"/>
      <c r="L122" s="898"/>
      <c r="M122" s="898"/>
      <c r="N122" s="898"/>
      <c r="O122" s="898"/>
    </row>
    <row r="123" customFormat="false" ht="12.75" hidden="false" customHeight="false" outlineLevel="0" collapsed="false">
      <c r="C123" s="898"/>
      <c r="D123" s="898"/>
      <c r="E123" s="898"/>
      <c r="F123" s="898"/>
      <c r="G123" s="898"/>
      <c r="H123" s="898"/>
      <c r="I123" s="898"/>
      <c r="J123" s="898"/>
      <c r="K123" s="898"/>
      <c r="L123" s="898"/>
      <c r="M123" s="898"/>
      <c r="N123" s="898"/>
      <c r="O123" s="898"/>
    </row>
    <row r="124" customFormat="false" ht="12.75" hidden="false" customHeight="false" outlineLevel="0" collapsed="false">
      <c r="C124" s="898"/>
      <c r="D124" s="898"/>
      <c r="E124" s="898"/>
      <c r="F124" s="898"/>
      <c r="G124" s="898"/>
      <c r="H124" s="898"/>
      <c r="I124" s="898"/>
      <c r="J124" s="898"/>
      <c r="K124" s="898"/>
      <c r="L124" s="898"/>
      <c r="M124" s="898"/>
      <c r="N124" s="898"/>
      <c r="O124" s="898"/>
    </row>
    <row r="125" customFormat="false" ht="12.75" hidden="false" customHeight="false" outlineLevel="0" collapsed="false">
      <c r="C125" s="898"/>
      <c r="D125" s="898"/>
      <c r="E125" s="898"/>
      <c r="F125" s="898"/>
      <c r="G125" s="898"/>
      <c r="H125" s="898"/>
      <c r="I125" s="898"/>
      <c r="J125" s="898"/>
      <c r="K125" s="898"/>
      <c r="L125" s="898"/>
      <c r="M125" s="898"/>
      <c r="N125" s="898"/>
      <c r="O125" s="898"/>
    </row>
    <row r="126" customFormat="false" ht="12.75" hidden="false" customHeight="false" outlineLevel="0" collapsed="false">
      <c r="C126" s="898"/>
      <c r="D126" s="898"/>
      <c r="E126" s="898"/>
      <c r="F126" s="898"/>
      <c r="G126" s="898"/>
      <c r="H126" s="898"/>
      <c r="I126" s="898"/>
      <c r="J126" s="898"/>
      <c r="K126" s="898"/>
      <c r="L126" s="898"/>
      <c r="M126" s="898"/>
      <c r="N126" s="898"/>
      <c r="O126" s="898"/>
    </row>
    <row r="127" customFormat="false" ht="12.75" hidden="false" customHeight="false" outlineLevel="0" collapsed="false">
      <c r="C127" s="898"/>
      <c r="D127" s="898"/>
      <c r="E127" s="898"/>
      <c r="F127" s="898"/>
      <c r="G127" s="898"/>
      <c r="H127" s="898"/>
      <c r="I127" s="898"/>
      <c r="J127" s="898"/>
      <c r="K127" s="898"/>
      <c r="L127" s="898"/>
      <c r="M127" s="898"/>
      <c r="N127" s="898"/>
      <c r="O127" s="898"/>
    </row>
    <row r="128" customFormat="false" ht="12.75" hidden="false" customHeight="false" outlineLevel="0" collapsed="false">
      <c r="C128" s="898"/>
      <c r="D128" s="898"/>
      <c r="E128" s="898"/>
      <c r="F128" s="898"/>
      <c r="G128" s="898"/>
      <c r="H128" s="898"/>
      <c r="I128" s="898"/>
      <c r="J128" s="898"/>
      <c r="K128" s="898"/>
      <c r="L128" s="898"/>
      <c r="M128" s="898"/>
      <c r="N128" s="898"/>
      <c r="O128" s="898"/>
    </row>
    <row r="129" customFormat="false" ht="12.75" hidden="false" customHeight="false" outlineLevel="0" collapsed="false">
      <c r="C129" s="898"/>
      <c r="D129" s="898"/>
      <c r="E129" s="898"/>
      <c r="F129" s="898"/>
      <c r="G129" s="898"/>
      <c r="H129" s="898"/>
      <c r="I129" s="898"/>
      <c r="J129" s="898"/>
      <c r="K129" s="898"/>
      <c r="L129" s="898"/>
      <c r="M129" s="898"/>
      <c r="N129" s="898"/>
      <c r="O129" s="898"/>
    </row>
    <row r="130" customFormat="false" ht="12.75" hidden="false" customHeight="false" outlineLevel="0" collapsed="false">
      <c r="C130" s="898"/>
      <c r="D130" s="898"/>
      <c r="E130" s="898"/>
      <c r="F130" s="898"/>
      <c r="G130" s="898"/>
      <c r="H130" s="898"/>
      <c r="I130" s="898"/>
      <c r="J130" s="898"/>
      <c r="K130" s="898"/>
      <c r="L130" s="898"/>
      <c r="M130" s="898"/>
      <c r="N130" s="898"/>
      <c r="O130" s="898"/>
    </row>
    <row r="131" customFormat="false" ht="12.75" hidden="false" customHeight="false" outlineLevel="0" collapsed="false">
      <c r="C131" s="898"/>
      <c r="D131" s="898"/>
      <c r="E131" s="898"/>
      <c r="F131" s="898"/>
      <c r="G131" s="898"/>
      <c r="H131" s="898"/>
      <c r="I131" s="898"/>
      <c r="J131" s="898"/>
      <c r="K131" s="898"/>
      <c r="L131" s="898"/>
      <c r="M131" s="898"/>
      <c r="N131" s="898"/>
      <c r="O131" s="898"/>
    </row>
    <row r="132" customFormat="false" ht="12.75" hidden="false" customHeight="false" outlineLevel="0" collapsed="false">
      <c r="C132" s="898"/>
      <c r="D132" s="898"/>
      <c r="E132" s="898"/>
      <c r="F132" s="898"/>
      <c r="G132" s="898"/>
      <c r="H132" s="898"/>
      <c r="I132" s="898"/>
      <c r="J132" s="898"/>
      <c r="K132" s="898"/>
      <c r="L132" s="898"/>
      <c r="M132" s="898"/>
      <c r="N132" s="898"/>
      <c r="O132" s="898"/>
    </row>
    <row r="133" customFormat="false" ht="12.75" hidden="false" customHeight="false" outlineLevel="0" collapsed="false">
      <c r="C133" s="898"/>
      <c r="D133" s="898"/>
      <c r="E133" s="898"/>
      <c r="F133" s="898"/>
      <c r="G133" s="898"/>
      <c r="H133" s="898"/>
      <c r="I133" s="898"/>
      <c r="J133" s="898"/>
      <c r="K133" s="898"/>
      <c r="L133" s="898"/>
      <c r="M133" s="898"/>
      <c r="N133" s="898"/>
      <c r="O133" s="898"/>
    </row>
    <row r="134" customFormat="false" ht="12.75" hidden="false" customHeight="false" outlineLevel="0" collapsed="false">
      <c r="C134" s="898"/>
      <c r="D134" s="898"/>
      <c r="E134" s="898"/>
      <c r="F134" s="898"/>
      <c r="G134" s="898"/>
      <c r="H134" s="898"/>
      <c r="I134" s="898"/>
      <c r="J134" s="898"/>
      <c r="K134" s="898"/>
      <c r="L134" s="898"/>
      <c r="M134" s="898"/>
      <c r="N134" s="898"/>
      <c r="O134" s="898"/>
    </row>
    <row r="135" customFormat="false" ht="12.75" hidden="false" customHeight="false" outlineLevel="0" collapsed="false">
      <c r="C135" s="898"/>
      <c r="D135" s="898"/>
      <c r="E135" s="898"/>
      <c r="F135" s="898"/>
      <c r="G135" s="898"/>
      <c r="H135" s="898"/>
      <c r="I135" s="898"/>
      <c r="J135" s="898"/>
      <c r="K135" s="898"/>
      <c r="L135" s="898"/>
      <c r="M135" s="898"/>
      <c r="N135" s="898"/>
      <c r="O135" s="898"/>
    </row>
    <row r="136" customFormat="false" ht="12.75" hidden="false" customHeight="false" outlineLevel="0" collapsed="false">
      <c r="C136" s="898"/>
      <c r="D136" s="898"/>
      <c r="E136" s="898"/>
      <c r="F136" s="898"/>
      <c r="G136" s="898"/>
      <c r="H136" s="898"/>
      <c r="I136" s="898"/>
      <c r="J136" s="898"/>
      <c r="K136" s="898"/>
      <c r="L136" s="898"/>
      <c r="M136" s="898"/>
      <c r="N136" s="898"/>
      <c r="O136" s="898"/>
    </row>
    <row r="137" customFormat="false" ht="12.75" hidden="false" customHeight="false" outlineLevel="0" collapsed="false">
      <c r="C137" s="898"/>
      <c r="D137" s="898"/>
      <c r="E137" s="898"/>
      <c r="F137" s="898"/>
      <c r="G137" s="898"/>
      <c r="H137" s="898"/>
      <c r="I137" s="898"/>
      <c r="J137" s="898"/>
      <c r="K137" s="898"/>
      <c r="L137" s="898"/>
      <c r="M137" s="898"/>
      <c r="N137" s="898"/>
      <c r="O137" s="898"/>
    </row>
    <row r="138" customFormat="false" ht="12.75" hidden="false" customHeight="false" outlineLevel="0" collapsed="false">
      <c r="C138" s="898"/>
      <c r="D138" s="898"/>
      <c r="E138" s="898"/>
      <c r="F138" s="898"/>
      <c r="G138" s="898"/>
      <c r="H138" s="898"/>
      <c r="I138" s="898"/>
      <c r="J138" s="898"/>
      <c r="K138" s="898"/>
      <c r="L138" s="898"/>
      <c r="M138" s="898"/>
      <c r="N138" s="898"/>
      <c r="O138" s="898"/>
    </row>
    <row r="139" customFormat="false" ht="12.75" hidden="false" customHeight="false" outlineLevel="0" collapsed="false">
      <c r="C139" s="898"/>
      <c r="D139" s="898"/>
      <c r="E139" s="898"/>
      <c r="F139" s="898"/>
      <c r="G139" s="898"/>
      <c r="H139" s="898"/>
      <c r="I139" s="898"/>
      <c r="J139" s="898"/>
      <c r="K139" s="898"/>
      <c r="L139" s="898"/>
      <c r="M139" s="898"/>
      <c r="N139" s="898"/>
      <c r="O139" s="898"/>
    </row>
    <row r="140" customFormat="false" ht="12.75" hidden="false" customHeight="false" outlineLevel="0" collapsed="false">
      <c r="C140" s="898"/>
      <c r="D140" s="898"/>
      <c r="E140" s="898"/>
      <c r="F140" s="898"/>
      <c r="G140" s="898"/>
      <c r="H140" s="898"/>
      <c r="I140" s="898"/>
      <c r="J140" s="898"/>
      <c r="K140" s="898"/>
      <c r="L140" s="898"/>
      <c r="M140" s="898"/>
      <c r="N140" s="898"/>
      <c r="O140" s="898"/>
    </row>
    <row r="141" customFormat="false" ht="12.75" hidden="false" customHeight="false" outlineLevel="0" collapsed="false">
      <c r="C141" s="898"/>
      <c r="D141" s="898"/>
      <c r="E141" s="898"/>
      <c r="F141" s="898"/>
      <c r="G141" s="898"/>
      <c r="H141" s="898"/>
      <c r="I141" s="898"/>
      <c r="J141" s="898"/>
      <c r="K141" s="898"/>
      <c r="L141" s="898"/>
      <c r="M141" s="898"/>
      <c r="N141" s="898"/>
      <c r="O141" s="898"/>
    </row>
    <row r="142" customFormat="false" ht="12.75" hidden="false" customHeight="false" outlineLevel="0" collapsed="false">
      <c r="C142" s="898"/>
      <c r="D142" s="898"/>
      <c r="E142" s="898"/>
      <c r="F142" s="898"/>
      <c r="G142" s="898"/>
      <c r="H142" s="898"/>
      <c r="I142" s="898"/>
      <c r="J142" s="898"/>
      <c r="K142" s="898"/>
      <c r="L142" s="898"/>
      <c r="M142" s="898"/>
      <c r="N142" s="898"/>
      <c r="O142" s="898"/>
    </row>
    <row r="143" customFormat="false" ht="12.75" hidden="false" customHeight="false" outlineLevel="0" collapsed="false">
      <c r="C143" s="898"/>
      <c r="D143" s="898"/>
      <c r="E143" s="898"/>
      <c r="F143" s="898"/>
      <c r="G143" s="898"/>
      <c r="H143" s="898"/>
      <c r="I143" s="898"/>
      <c r="J143" s="898"/>
      <c r="K143" s="898"/>
      <c r="L143" s="898"/>
      <c r="M143" s="898"/>
      <c r="N143" s="898"/>
      <c r="O143" s="898"/>
    </row>
    <row r="144" customFormat="false" ht="12.75" hidden="false" customHeight="false" outlineLevel="0" collapsed="false">
      <c r="C144" s="898"/>
      <c r="D144" s="898"/>
      <c r="E144" s="898"/>
      <c r="F144" s="898"/>
      <c r="G144" s="898"/>
      <c r="H144" s="898"/>
      <c r="I144" s="898"/>
      <c r="J144" s="898"/>
      <c r="K144" s="898"/>
      <c r="L144" s="898"/>
      <c r="M144" s="898"/>
      <c r="N144" s="898"/>
      <c r="O144" s="898"/>
    </row>
    <row r="145" customFormat="false" ht="12.75" hidden="false" customHeight="false" outlineLevel="0" collapsed="false">
      <c r="C145" s="898"/>
      <c r="D145" s="898"/>
      <c r="E145" s="898"/>
      <c r="F145" s="898"/>
      <c r="G145" s="898"/>
      <c r="H145" s="898"/>
      <c r="I145" s="898"/>
      <c r="J145" s="898"/>
      <c r="K145" s="898"/>
      <c r="L145" s="898"/>
      <c r="M145" s="898"/>
      <c r="N145" s="898"/>
      <c r="O145" s="898"/>
    </row>
    <row r="146" customFormat="false" ht="12.75" hidden="false" customHeight="false" outlineLevel="0" collapsed="false">
      <c r="C146" s="898"/>
      <c r="D146" s="898"/>
      <c r="E146" s="898"/>
      <c r="F146" s="898"/>
      <c r="G146" s="898"/>
      <c r="H146" s="898"/>
      <c r="I146" s="898"/>
      <c r="J146" s="898"/>
      <c r="K146" s="898"/>
      <c r="L146" s="898"/>
      <c r="M146" s="898"/>
      <c r="N146" s="898"/>
      <c r="O146" s="898"/>
    </row>
    <row r="147" customFormat="false" ht="12.75" hidden="false" customHeight="false" outlineLevel="0" collapsed="false">
      <c r="C147" s="898"/>
      <c r="D147" s="898"/>
      <c r="E147" s="898"/>
      <c r="F147" s="898"/>
      <c r="G147" s="898"/>
      <c r="H147" s="898"/>
      <c r="I147" s="898"/>
      <c r="J147" s="898"/>
      <c r="K147" s="898"/>
      <c r="L147" s="898"/>
      <c r="M147" s="898"/>
      <c r="N147" s="898"/>
      <c r="O147" s="898"/>
    </row>
    <row r="148" customFormat="false" ht="12.75" hidden="false" customHeight="false" outlineLevel="0" collapsed="false">
      <c r="C148" s="898"/>
      <c r="D148" s="898"/>
      <c r="E148" s="898"/>
      <c r="F148" s="898"/>
      <c r="G148" s="898"/>
      <c r="H148" s="898"/>
      <c r="I148" s="898"/>
      <c r="J148" s="898"/>
      <c r="K148" s="898"/>
      <c r="L148" s="898"/>
      <c r="M148" s="898"/>
      <c r="N148" s="898"/>
      <c r="O148" s="898"/>
    </row>
    <row r="149" customFormat="false" ht="12.75" hidden="false" customHeight="false" outlineLevel="0" collapsed="false">
      <c r="C149" s="898"/>
      <c r="D149" s="898"/>
      <c r="E149" s="898"/>
      <c r="F149" s="898"/>
      <c r="G149" s="898"/>
      <c r="H149" s="898"/>
      <c r="I149" s="898"/>
      <c r="J149" s="898"/>
      <c r="K149" s="898"/>
      <c r="L149" s="898"/>
      <c r="M149" s="898"/>
      <c r="N149" s="898"/>
      <c r="O149" s="898"/>
    </row>
    <row r="150" customFormat="false" ht="12.75" hidden="false" customHeight="false" outlineLevel="0" collapsed="false">
      <c r="C150" s="898"/>
      <c r="D150" s="898"/>
      <c r="E150" s="898"/>
      <c r="F150" s="898"/>
      <c r="G150" s="898"/>
      <c r="H150" s="898"/>
      <c r="I150" s="898"/>
      <c r="J150" s="898"/>
      <c r="K150" s="898"/>
      <c r="L150" s="898"/>
      <c r="M150" s="898"/>
      <c r="N150" s="898"/>
      <c r="O150" s="898"/>
    </row>
    <row r="151" customFormat="false" ht="12.75" hidden="false" customHeight="false" outlineLevel="0" collapsed="false">
      <c r="C151" s="898"/>
      <c r="D151" s="898"/>
      <c r="E151" s="898"/>
      <c r="F151" s="898"/>
      <c r="G151" s="898"/>
      <c r="H151" s="898"/>
      <c r="I151" s="898"/>
      <c r="J151" s="898"/>
      <c r="K151" s="898"/>
      <c r="L151" s="898"/>
      <c r="M151" s="898"/>
      <c r="N151" s="898"/>
      <c r="O151" s="89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8:X31"/>
  <sheetViews>
    <sheetView showFormulas="false" showGridLines="true" showRowColHeaders="true" showZeros="true" rightToLeft="false" tabSelected="false" showOutlineSymbols="true" defaultGridColor="true" view="normal" topLeftCell="A5" colorId="64" zoomScale="75" zoomScaleNormal="75" zoomScalePageLayoutView="100" workbookViewId="0">
      <selection pane="topLeft" activeCell="F74" activeCellId="0" sqref="F74"/>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9.99"/>
    <col collapsed="false" customWidth="true" hidden="false" outlineLevel="0" max="3" min="3" style="1" width="14.99"/>
    <col collapsed="false" customWidth="true" hidden="false" outlineLevel="0" max="4" min="4" style="1" width="18.85"/>
    <col collapsed="false" customWidth="true" hidden="false" outlineLevel="0" max="5" min="5" style="1" width="16.84"/>
    <col collapsed="false" customWidth="true" hidden="false" outlineLevel="0" max="6" min="6" style="1" width="18.85"/>
    <col collapsed="false" customWidth="true" hidden="false" outlineLevel="0" max="7" min="7" style="1" width="15.28"/>
    <col collapsed="false" customWidth="true" hidden="false" outlineLevel="0" max="15" min="8" style="1" width="15.7"/>
    <col collapsed="false" customWidth="true" hidden="false" outlineLevel="0" max="16" min="16" style="1" width="9.7"/>
    <col collapsed="false" customWidth="true" hidden="false" outlineLevel="0" max="17" min="17" style="1" width="12.42"/>
    <col collapsed="false" customWidth="false" hidden="false" outlineLevel="0" max="257" min="18" style="1" width="9.14"/>
  </cols>
  <sheetData>
    <row r="8" customFormat="false" ht="12.75" hidden="false" customHeight="false" outlineLevel="0" collapsed="false">
      <c r="B8" s="856" t="s">
        <v>713</v>
      </c>
      <c r="C8" s="143"/>
      <c r="D8" s="143"/>
    </row>
    <row r="10" customFormat="false" ht="12.75" hidden="false" customHeight="false" outlineLevel="0" collapsed="false">
      <c r="B10" s="896" t="s">
        <v>42</v>
      </c>
    </row>
    <row r="12" customFormat="false" ht="12.75" hidden="false" customHeight="false" outlineLevel="0" collapsed="false">
      <c r="B12" s="858" t="s">
        <v>658</v>
      </c>
    </row>
    <row r="13" customFormat="false" ht="12.75" hidden="false" customHeight="true" outlineLevel="0" collapsed="false">
      <c r="B13" s="859" t="s">
        <v>659</v>
      </c>
      <c r="C13" s="859" t="s">
        <v>660</v>
      </c>
      <c r="D13" s="859" t="s">
        <v>718</v>
      </c>
      <c r="E13" s="859" t="s">
        <v>661</v>
      </c>
    </row>
    <row r="14" customFormat="false" ht="12.75" hidden="false" customHeight="false" outlineLevel="0" collapsed="false">
      <c r="E14" s="177" t="s">
        <v>266</v>
      </c>
    </row>
    <row r="15" customFormat="false" ht="25.5" hidden="false" customHeight="false" outlineLevel="0" collapsed="false">
      <c r="C15" s="897" t="s">
        <v>662</v>
      </c>
    </row>
    <row r="16" customFormat="false" ht="12.75" hidden="false" customHeight="false" outlineLevel="0" collapsed="false">
      <c r="B16" s="1" t="s">
        <v>26</v>
      </c>
      <c r="C16" s="7" t="n">
        <v>10</v>
      </c>
      <c r="E16" s="933" t="n">
        <f aca="false">SUM(C16:D16)</f>
        <v>10</v>
      </c>
    </row>
    <row r="19" customFormat="false" ht="12.75" hidden="false" customHeight="false" outlineLevel="0" collapsed="false">
      <c r="B19" s="896" t="s">
        <v>654</v>
      </c>
    </row>
    <row r="21" customFormat="false" ht="12.75" hidden="false" customHeight="false" outlineLevel="0" collapsed="false">
      <c r="B21" s="858" t="s">
        <v>658</v>
      </c>
    </row>
    <row r="22" customFormat="false" ht="12.75" hidden="false" customHeight="true" outlineLevel="0" collapsed="false">
      <c r="B22" s="859" t="s">
        <v>718</v>
      </c>
    </row>
    <row r="24" customFormat="false" ht="25.5" hidden="false" customHeight="false" outlineLevel="0" collapsed="false">
      <c r="C24" s="897" t="s">
        <v>662</v>
      </c>
      <c r="D24" s="897"/>
      <c r="E24" s="897"/>
      <c r="F24" s="897"/>
      <c r="G24" s="897"/>
      <c r="H24" s="897"/>
      <c r="I24" s="897"/>
      <c r="J24" s="897"/>
      <c r="K24" s="897"/>
      <c r="L24" s="897"/>
      <c r="M24" s="897"/>
      <c r="N24" s="897"/>
      <c r="O24" s="897"/>
      <c r="P24" s="897"/>
      <c r="Q24" s="897"/>
      <c r="R24" s="897"/>
      <c r="S24" s="897"/>
      <c r="T24" s="897"/>
      <c r="U24" s="897"/>
      <c r="V24" s="897"/>
      <c r="W24" s="897"/>
      <c r="X24" s="897"/>
    </row>
    <row r="25" customFormat="false" ht="12.75" hidden="false" customHeight="false" outlineLevel="0" collapsed="false">
      <c r="B25" s="1" t="s">
        <v>714</v>
      </c>
      <c r="C25" s="7" t="n">
        <v>25</v>
      </c>
      <c r="E25" s="933" t="n">
        <f aca="false">SUM(C25:D25)</f>
        <v>25</v>
      </c>
    </row>
    <row r="28" customFormat="false" ht="12.75" hidden="false" customHeight="false" outlineLevel="0" collapsed="false">
      <c r="B28" s="896" t="n">
        <v>2000</v>
      </c>
    </row>
    <row r="30" customFormat="false" ht="12.75" hidden="false" customHeight="false" outlineLevel="0" collapsed="false">
      <c r="C30" s="7"/>
      <c r="D30" s="7"/>
      <c r="E30" s="7"/>
      <c r="F30" s="7"/>
      <c r="G30" s="7"/>
      <c r="H30" s="7"/>
      <c r="I30" s="7"/>
      <c r="J30" s="7"/>
      <c r="K30" s="7"/>
      <c r="L30" s="7"/>
      <c r="M30" s="7"/>
      <c r="N30" s="7"/>
      <c r="O30" s="7"/>
    </row>
    <row r="31" customFormat="false" ht="12.75" hidden="false" customHeight="false" outlineLevel="0" collapsed="false">
      <c r="B31" s="206" t="s">
        <v>723</v>
      </c>
      <c r="C31" s="7"/>
      <c r="D31" s="7"/>
      <c r="F31" s="7"/>
      <c r="G31" s="7"/>
      <c r="H31" s="7"/>
      <c r="I31" s="7"/>
      <c r="J31" s="7"/>
      <c r="K31" s="7"/>
      <c r="L31" s="7"/>
      <c r="M31" s="7"/>
      <c r="N31" s="7"/>
      <c r="O31" s="7"/>
      <c r="Q31" s="933" t="n">
        <f aca="false">+'Input Data'!F52</f>
        <v>21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33"/>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1" width="11.99"/>
    <col collapsed="false" customWidth="true" hidden="false" outlineLevel="0" max="2" min="2" style="1" width="13.85"/>
    <col collapsed="false" customWidth="true" hidden="false" outlineLevel="0" max="3" min="3" style="1" width="11.99"/>
    <col collapsed="false" customWidth="true" hidden="false" outlineLevel="0" max="4" min="4" style="1" width="26.99"/>
    <col collapsed="false" customWidth="true" hidden="false" outlineLevel="0" max="10" min="5" style="1" width="15.41"/>
    <col collapsed="false" customWidth="true" hidden="false" outlineLevel="0" max="11" min="11" style="1" width="16.99"/>
    <col collapsed="false" customWidth="true" hidden="false" outlineLevel="0" max="12" min="12" style="1" width="15.41"/>
    <col collapsed="false" customWidth="true" hidden="false" outlineLevel="0" max="13" min="13" style="1" width="15.85"/>
    <col collapsed="false" customWidth="true" hidden="false" outlineLevel="0" max="14" min="14" style="1" width="15.99"/>
    <col collapsed="false" customWidth="true" hidden="false" outlineLevel="0" max="15" min="15" style="1" width="24.7"/>
    <col collapsed="false" customWidth="true" hidden="false" outlineLevel="0" max="18" min="16" style="1" width="11.99"/>
    <col collapsed="false" customWidth="false" hidden="false" outlineLevel="0" max="257" min="19" style="1" width="9.14"/>
  </cols>
  <sheetData>
    <row r="1" customFormat="false" ht="12.75" hidden="false" customHeight="false" outlineLevel="0" collapsed="false">
      <c r="A1" s="3"/>
      <c r="B1" s="4"/>
      <c r="C1" s="4"/>
      <c r="D1" s="4"/>
      <c r="E1" s="4"/>
      <c r="F1" s="4"/>
      <c r="G1" s="4"/>
      <c r="H1" s="4"/>
      <c r="I1" s="4"/>
      <c r="J1" s="4"/>
      <c r="K1" s="4"/>
      <c r="L1" s="4"/>
      <c r="M1" s="4"/>
      <c r="N1" s="4"/>
      <c r="O1" s="4"/>
      <c r="P1" s="4"/>
      <c r="Q1" s="4"/>
      <c r="R1" s="5"/>
      <c r="S1" s="7"/>
      <c r="T1" s="7"/>
      <c r="U1" s="7"/>
      <c r="V1" s="7"/>
      <c r="W1" s="7"/>
      <c r="X1" s="7"/>
      <c r="Y1" s="7"/>
      <c r="Z1" s="7"/>
    </row>
    <row r="2" customFormat="false" ht="12.75" hidden="false" customHeight="false" outlineLevel="0" collapsed="false">
      <c r="A2" s="6"/>
      <c r="B2" s="7"/>
      <c r="C2" s="7"/>
      <c r="D2" s="7"/>
      <c r="E2" s="7"/>
      <c r="F2" s="7"/>
      <c r="G2" s="7"/>
      <c r="H2" s="7"/>
      <c r="I2" s="7"/>
      <c r="J2" s="7"/>
      <c r="K2" s="7"/>
      <c r="L2" s="7"/>
      <c r="M2" s="7"/>
      <c r="N2" s="7"/>
      <c r="O2" s="7"/>
      <c r="P2" s="7"/>
      <c r="Q2" s="7"/>
      <c r="R2" s="8"/>
      <c r="S2" s="7"/>
      <c r="T2" s="7"/>
      <c r="U2" s="7"/>
      <c r="V2" s="7"/>
      <c r="W2" s="7"/>
      <c r="X2" s="7"/>
      <c r="Y2" s="7"/>
      <c r="Z2" s="7"/>
    </row>
    <row r="3" customFormat="false" ht="12.75" hidden="false" customHeight="false" outlineLevel="0" collapsed="false">
      <c r="A3" s="6"/>
      <c r="B3" s="7"/>
      <c r="C3" s="7"/>
      <c r="D3" s="7"/>
      <c r="E3" s="7"/>
      <c r="F3" s="7"/>
      <c r="G3" s="7"/>
      <c r="H3" s="7"/>
      <c r="I3" s="7"/>
      <c r="J3" s="7"/>
      <c r="K3" s="7"/>
      <c r="L3" s="7"/>
      <c r="M3" s="7"/>
      <c r="N3" s="7"/>
      <c r="O3" s="7"/>
      <c r="P3" s="7"/>
      <c r="Q3" s="7"/>
      <c r="R3" s="8"/>
      <c r="S3" s="7"/>
      <c r="T3" s="7"/>
      <c r="U3" s="7"/>
      <c r="V3" s="7"/>
      <c r="W3" s="7"/>
      <c r="X3" s="7"/>
      <c r="Y3" s="7"/>
      <c r="Z3" s="7"/>
    </row>
    <row r="4" customFormat="false" ht="12.75" hidden="false" customHeight="false" outlineLevel="0" collapsed="false">
      <c r="A4" s="6"/>
      <c r="B4" s="7"/>
      <c r="C4" s="7"/>
      <c r="D4" s="7"/>
      <c r="E4" s="7"/>
      <c r="F4" s="7"/>
      <c r="G4" s="7"/>
      <c r="H4" s="7"/>
      <c r="I4" s="7"/>
      <c r="J4" s="7"/>
      <c r="K4" s="7"/>
      <c r="L4" s="7"/>
      <c r="M4" s="7"/>
      <c r="N4" s="7"/>
      <c r="O4" s="7"/>
      <c r="P4" s="7"/>
      <c r="Q4" s="7"/>
      <c r="R4" s="8"/>
      <c r="S4" s="7"/>
      <c r="T4" s="7"/>
      <c r="U4" s="7"/>
      <c r="V4" s="7"/>
      <c r="W4" s="7"/>
      <c r="X4" s="7"/>
      <c r="Y4" s="7"/>
      <c r="Z4" s="7"/>
    </row>
    <row r="5" customFormat="false" ht="12.75" hidden="false" customHeight="false" outlineLevel="0" collapsed="false">
      <c r="A5" s="6"/>
      <c r="B5" s="7"/>
      <c r="C5" s="7"/>
      <c r="D5" s="7"/>
      <c r="E5" s="7"/>
      <c r="F5" s="7"/>
      <c r="G5" s="7"/>
      <c r="H5" s="7"/>
      <c r="I5" s="7"/>
      <c r="J5" s="7"/>
      <c r="K5" s="7"/>
      <c r="L5" s="7"/>
      <c r="M5" s="7"/>
      <c r="N5" s="7"/>
      <c r="O5" s="7"/>
      <c r="P5" s="7"/>
      <c r="Q5" s="7"/>
      <c r="R5" s="8"/>
      <c r="S5" s="7"/>
      <c r="T5" s="7"/>
      <c r="U5" s="7"/>
      <c r="V5" s="7"/>
      <c r="W5" s="7"/>
      <c r="X5" s="7"/>
      <c r="Y5" s="7"/>
      <c r="Z5" s="7"/>
    </row>
    <row r="6" customFormat="false" ht="12.75" hidden="false" customHeight="false" outlineLevel="0" collapsed="false">
      <c r="A6" s="6"/>
      <c r="B6" s="7"/>
      <c r="C6" s="7"/>
      <c r="D6" s="7"/>
      <c r="E6" s="7"/>
      <c r="F6" s="7"/>
      <c r="G6" s="7"/>
      <c r="H6" s="7"/>
      <c r="I6" s="7"/>
      <c r="J6" s="7"/>
      <c r="K6" s="7"/>
      <c r="L6" s="7"/>
      <c r="M6" s="7"/>
      <c r="N6" s="7"/>
      <c r="O6" s="7"/>
      <c r="P6" s="7"/>
      <c r="Q6" s="7"/>
      <c r="R6" s="8"/>
      <c r="S6" s="7"/>
      <c r="T6" s="7"/>
      <c r="U6" s="7"/>
      <c r="V6" s="7"/>
      <c r="W6" s="7"/>
      <c r="X6" s="7"/>
      <c r="Y6" s="7"/>
      <c r="Z6" s="7"/>
    </row>
    <row r="7" customFormat="false" ht="12.75" hidden="false" customHeight="false" outlineLevel="0" collapsed="false">
      <c r="A7" s="6"/>
      <c r="B7" s="7"/>
      <c r="C7" s="7"/>
      <c r="D7" s="7"/>
      <c r="E7" s="7"/>
      <c r="F7" s="7"/>
      <c r="G7" s="7"/>
      <c r="H7" s="7"/>
      <c r="I7" s="7"/>
      <c r="J7" s="7"/>
      <c r="K7" s="7"/>
      <c r="L7" s="7"/>
      <c r="M7" s="7"/>
      <c r="N7" s="7"/>
      <c r="O7" s="7"/>
      <c r="P7" s="7"/>
      <c r="Q7" s="7"/>
      <c r="R7" s="8"/>
      <c r="S7" s="7"/>
      <c r="T7" s="7"/>
      <c r="U7" s="7"/>
      <c r="V7" s="7"/>
      <c r="W7" s="7"/>
      <c r="X7" s="7"/>
      <c r="Y7" s="7"/>
      <c r="Z7" s="7"/>
    </row>
    <row r="8" customFormat="false" ht="13.5" hidden="false" customHeight="false" outlineLevel="0" collapsed="false">
      <c r="A8" s="6"/>
      <c r="B8" s="7"/>
      <c r="C8" s="7"/>
      <c r="D8" s="7"/>
      <c r="E8" s="7"/>
      <c r="F8" s="7"/>
      <c r="G8" s="7"/>
      <c r="H8" s="7"/>
      <c r="I8" s="7"/>
      <c r="J8" s="7"/>
      <c r="K8" s="7"/>
      <c r="L8" s="7"/>
      <c r="M8" s="7"/>
      <c r="N8" s="7"/>
      <c r="O8" s="7"/>
      <c r="P8" s="7"/>
      <c r="Q8" s="7"/>
      <c r="R8" s="8"/>
      <c r="S8" s="7"/>
      <c r="T8" s="7"/>
      <c r="U8" s="7"/>
      <c r="V8" s="7"/>
      <c r="W8" s="7"/>
      <c r="X8" s="7"/>
      <c r="Y8" s="7"/>
      <c r="Z8" s="7"/>
    </row>
    <row r="9" customFormat="false" ht="15.75" hidden="false" customHeight="false" outlineLevel="0" collapsed="false">
      <c r="A9" s="6"/>
      <c r="B9" s="7"/>
      <c r="C9" s="3"/>
      <c r="D9" s="4"/>
      <c r="E9" s="4"/>
      <c r="F9" s="106"/>
      <c r="G9" s="4"/>
      <c r="H9" s="4"/>
      <c r="I9" s="4"/>
      <c r="J9" s="4"/>
      <c r="K9" s="4"/>
      <c r="L9" s="4"/>
      <c r="M9" s="5"/>
      <c r="N9" s="7"/>
      <c r="O9" s="7"/>
      <c r="P9" s="7"/>
      <c r="Q9" s="7"/>
      <c r="R9" s="8"/>
      <c r="S9" s="7"/>
      <c r="T9" s="7"/>
      <c r="U9" s="7"/>
      <c r="V9" s="7"/>
      <c r="W9" s="7"/>
      <c r="X9" s="7"/>
      <c r="Y9" s="7"/>
      <c r="Z9" s="7"/>
    </row>
    <row r="10" customFormat="false" ht="13.5" hidden="false" customHeight="false" outlineLevel="0" collapsed="false">
      <c r="A10" s="6"/>
      <c r="B10" s="7"/>
      <c r="C10" s="6"/>
      <c r="D10" s="7"/>
      <c r="E10" s="7"/>
      <c r="F10" s="7"/>
      <c r="G10" s="7"/>
      <c r="H10" s="7"/>
      <c r="I10" s="7"/>
      <c r="J10" s="7"/>
      <c r="K10" s="7"/>
      <c r="L10" s="7"/>
      <c r="M10" s="8"/>
      <c r="N10" s="7"/>
      <c r="O10" s="7"/>
      <c r="P10" s="7"/>
      <c r="Q10" s="7"/>
      <c r="R10" s="8"/>
    </row>
    <row r="11" customFormat="false" ht="31.5" hidden="false" customHeight="true" outlineLevel="0" collapsed="false">
      <c r="A11" s="6"/>
      <c r="B11" s="7"/>
      <c r="C11" s="6"/>
      <c r="D11" s="7"/>
      <c r="E11" s="107" t="n">
        <v>2001</v>
      </c>
      <c r="F11" s="108"/>
      <c r="G11" s="109" t="s">
        <v>20</v>
      </c>
      <c r="H11" s="7"/>
      <c r="I11" s="110" t="n">
        <v>2002</v>
      </c>
      <c r="J11" s="7"/>
      <c r="K11" s="111" t="s">
        <v>21</v>
      </c>
      <c r="L11" s="7"/>
      <c r="M11" s="8"/>
      <c r="N11" s="7"/>
      <c r="O11" s="7"/>
      <c r="P11" s="7"/>
      <c r="Q11" s="7"/>
      <c r="R11" s="8"/>
    </row>
    <row r="12" customFormat="false" ht="30.75" hidden="false" customHeight="true" outlineLevel="0" collapsed="false">
      <c r="A12" s="6"/>
      <c r="B12" s="7"/>
      <c r="C12" s="6"/>
      <c r="D12" s="7"/>
      <c r="E12" s="39" t="s">
        <v>34</v>
      </c>
      <c r="F12" s="112"/>
      <c r="G12" s="109"/>
      <c r="H12" s="7"/>
      <c r="I12" s="40"/>
      <c r="J12" s="7"/>
      <c r="K12" s="41"/>
      <c r="L12" s="7"/>
      <c r="M12" s="8"/>
      <c r="N12" s="7"/>
      <c r="O12" s="7"/>
      <c r="P12" s="7"/>
      <c r="Q12" s="7"/>
      <c r="R12" s="8"/>
    </row>
    <row r="13" customFormat="false" ht="21" hidden="false" customHeight="true" outlineLevel="0" collapsed="false">
      <c r="A13" s="6"/>
      <c r="B13" s="7"/>
      <c r="C13" s="6"/>
      <c r="D13" s="7"/>
      <c r="E13" s="42" t="n">
        <v>5186</v>
      </c>
      <c r="F13" s="113"/>
      <c r="G13" s="113" t="s">
        <v>23</v>
      </c>
      <c r="H13" s="114"/>
      <c r="I13" s="42" t="n">
        <v>2675</v>
      </c>
      <c r="J13" s="114"/>
      <c r="K13" s="42" t="n">
        <f aca="false">+I13-E13</f>
        <v>-2511</v>
      </c>
      <c r="L13" s="7"/>
      <c r="M13" s="8"/>
      <c r="N13" s="7"/>
      <c r="O13" s="7"/>
      <c r="P13" s="7"/>
      <c r="Q13" s="7"/>
      <c r="R13" s="8"/>
    </row>
    <row r="14" customFormat="false" ht="18.75" hidden="false" customHeight="true" outlineLevel="0" collapsed="false">
      <c r="A14" s="6"/>
      <c r="B14" s="7"/>
      <c r="C14" s="6"/>
      <c r="D14" s="7"/>
      <c r="E14" s="45" t="n">
        <v>146</v>
      </c>
      <c r="F14" s="115"/>
      <c r="G14" s="113" t="s">
        <v>35</v>
      </c>
      <c r="H14" s="114"/>
      <c r="I14" s="45" t="n">
        <v>213</v>
      </c>
      <c r="J14" s="114"/>
      <c r="K14" s="49" t="n">
        <f aca="false">+I14-E14</f>
        <v>67</v>
      </c>
      <c r="L14" s="7"/>
      <c r="M14" s="8"/>
      <c r="N14" s="7"/>
      <c r="O14" s="7"/>
      <c r="P14" s="116"/>
      <c r="Q14" s="116"/>
      <c r="R14" s="117"/>
      <c r="S14" s="75"/>
      <c r="T14" s="75"/>
      <c r="U14" s="75"/>
      <c r="V14" s="75"/>
      <c r="W14" s="75"/>
      <c r="X14" s="75"/>
      <c r="Y14" s="75"/>
      <c r="Z14" s="7"/>
    </row>
    <row r="15" customFormat="false" ht="22.5" hidden="false" customHeight="true" outlineLevel="0" collapsed="false">
      <c r="A15" s="6"/>
      <c r="B15" s="7"/>
      <c r="C15" s="6"/>
      <c r="D15" s="7"/>
      <c r="E15" s="45" t="n">
        <v>-5332</v>
      </c>
      <c r="F15" s="115"/>
      <c r="G15" s="113" t="s">
        <v>24</v>
      </c>
      <c r="H15" s="114"/>
      <c r="I15" s="45" t="n">
        <v>-2888</v>
      </c>
      <c r="J15" s="114"/>
      <c r="K15" s="51" t="n">
        <f aca="false">+I15-E15</f>
        <v>2444</v>
      </c>
      <c r="L15" s="7"/>
      <c r="M15" s="8"/>
      <c r="N15" s="7"/>
      <c r="O15" s="7"/>
      <c r="P15" s="116"/>
      <c r="Q15" s="116"/>
      <c r="R15" s="117"/>
      <c r="S15" s="75"/>
      <c r="T15" s="75"/>
      <c r="U15" s="75"/>
      <c r="V15" s="75"/>
      <c r="W15" s="75"/>
      <c r="X15" s="75"/>
      <c r="Y15" s="75"/>
      <c r="Z15" s="7"/>
    </row>
    <row r="16" customFormat="false" ht="22.5" hidden="false" customHeight="true" outlineLevel="0" collapsed="false">
      <c r="A16" s="6"/>
      <c r="B16" s="7"/>
      <c r="C16" s="6"/>
      <c r="D16" s="7"/>
      <c r="E16" s="53" t="n">
        <v>0</v>
      </c>
      <c r="F16" s="118"/>
      <c r="G16" s="113" t="s">
        <v>36</v>
      </c>
      <c r="H16" s="118"/>
      <c r="I16" s="53" t="n">
        <v>0</v>
      </c>
      <c r="J16" s="118"/>
      <c r="K16" s="56" t="n">
        <f aca="false">+I16-E16</f>
        <v>0</v>
      </c>
      <c r="L16" s="7"/>
      <c r="M16" s="8"/>
      <c r="N16" s="7"/>
      <c r="O16" s="7"/>
      <c r="P16" s="87"/>
      <c r="Q16" s="87"/>
      <c r="R16" s="119"/>
      <c r="S16" s="87"/>
      <c r="T16" s="87"/>
      <c r="U16" s="87"/>
      <c r="V16" s="87"/>
      <c r="W16" s="87"/>
      <c r="X16" s="87"/>
      <c r="Y16" s="87"/>
      <c r="Z16" s="7"/>
    </row>
    <row r="17" customFormat="false" ht="15" hidden="false" customHeight="false" outlineLevel="0" collapsed="false">
      <c r="A17" s="6"/>
      <c r="B17" s="90"/>
      <c r="C17" s="6"/>
      <c r="D17" s="7"/>
      <c r="E17" s="7"/>
      <c r="F17" s="7"/>
      <c r="G17" s="7"/>
      <c r="H17" s="7"/>
      <c r="I17" s="7"/>
      <c r="J17" s="7"/>
      <c r="K17" s="7"/>
      <c r="L17" s="7"/>
      <c r="M17" s="8"/>
      <c r="N17" s="7"/>
      <c r="O17" s="7"/>
      <c r="P17" s="87"/>
      <c r="Q17" s="87"/>
      <c r="R17" s="119"/>
      <c r="S17" s="87"/>
      <c r="T17" s="87"/>
      <c r="U17" s="87"/>
      <c r="V17" s="87"/>
      <c r="W17" s="87"/>
      <c r="X17" s="87"/>
      <c r="Y17" s="87"/>
      <c r="Z17" s="7"/>
    </row>
    <row r="18" customFormat="false" ht="12.75" hidden="false" customHeight="false" outlineLevel="0" collapsed="false">
      <c r="A18" s="6"/>
      <c r="B18" s="7"/>
      <c r="C18" s="120"/>
      <c r="D18" s="7"/>
      <c r="E18" s="112" t="n">
        <v>19</v>
      </c>
      <c r="F18" s="112"/>
      <c r="G18" s="7"/>
      <c r="H18" s="112"/>
      <c r="I18" s="121" t="n">
        <v>10</v>
      </c>
      <c r="J18" s="112"/>
      <c r="K18" s="122" t="n">
        <f aca="false">I18-E18</f>
        <v>-9</v>
      </c>
      <c r="L18" s="7"/>
      <c r="M18" s="8"/>
      <c r="N18" s="7"/>
      <c r="O18" s="7"/>
      <c r="P18" s="87"/>
      <c r="Q18" s="87"/>
      <c r="R18" s="119"/>
      <c r="S18" s="87"/>
      <c r="T18" s="87"/>
      <c r="U18" s="87"/>
      <c r="V18" s="87"/>
      <c r="W18" s="87"/>
      <c r="X18" s="87"/>
      <c r="Y18" s="87"/>
      <c r="Z18" s="7"/>
    </row>
    <row r="19" customFormat="false" ht="12.75" hidden="false" customHeight="false" outlineLevel="0" collapsed="false">
      <c r="A19" s="6"/>
      <c r="B19" s="7"/>
      <c r="C19" s="120"/>
      <c r="D19" s="7"/>
      <c r="E19" s="123"/>
      <c r="F19" s="112"/>
      <c r="G19" s="7"/>
      <c r="H19" s="112"/>
      <c r="I19" s="124"/>
      <c r="J19" s="112"/>
      <c r="K19" s="122"/>
      <c r="L19" s="7"/>
      <c r="M19" s="8"/>
      <c r="N19" s="7"/>
      <c r="O19" s="7"/>
      <c r="P19" s="87"/>
      <c r="Q19" s="87"/>
      <c r="R19" s="119"/>
      <c r="S19" s="87"/>
      <c r="T19" s="87"/>
      <c r="U19" s="87"/>
      <c r="V19" s="87"/>
      <c r="W19" s="87"/>
      <c r="X19" s="87"/>
      <c r="Y19" s="87"/>
      <c r="Z19" s="7"/>
    </row>
    <row r="20" customFormat="false" ht="15" hidden="false" customHeight="false" outlineLevel="0" collapsed="false">
      <c r="A20" s="6"/>
      <c r="B20" s="7"/>
      <c r="C20" s="120"/>
      <c r="D20" s="125" t="s">
        <v>37</v>
      </c>
      <c r="E20" s="112" t="n">
        <v>18</v>
      </c>
      <c r="F20" s="112"/>
      <c r="G20" s="7"/>
      <c r="H20" s="112"/>
      <c r="I20" s="121" t="n">
        <v>9</v>
      </c>
      <c r="J20" s="112"/>
      <c r="K20" s="122"/>
      <c r="L20" s="7"/>
      <c r="M20" s="8"/>
      <c r="N20" s="7"/>
      <c r="O20" s="7"/>
      <c r="P20" s="87"/>
      <c r="Q20" s="87"/>
      <c r="R20" s="119"/>
      <c r="S20" s="87"/>
      <c r="T20" s="87"/>
      <c r="U20" s="87"/>
      <c r="V20" s="87"/>
      <c r="W20" s="87"/>
      <c r="X20" s="87"/>
      <c r="Y20" s="87"/>
      <c r="Z20" s="7"/>
    </row>
    <row r="21" customFormat="false" ht="15" hidden="false" customHeight="false" outlineLevel="0" collapsed="false">
      <c r="A21" s="6"/>
      <c r="B21" s="7"/>
      <c r="C21" s="120"/>
      <c r="D21" s="125" t="s">
        <v>38</v>
      </c>
      <c r="E21" s="112" t="n">
        <v>1</v>
      </c>
      <c r="F21" s="112"/>
      <c r="G21" s="7"/>
      <c r="H21" s="112"/>
      <c r="I21" s="121" t="n">
        <v>1</v>
      </c>
      <c r="J21" s="112"/>
      <c r="K21" s="122"/>
      <c r="L21" s="7"/>
      <c r="M21" s="8"/>
      <c r="N21" s="7"/>
      <c r="O21" s="7"/>
      <c r="P21" s="87"/>
      <c r="Q21" s="87"/>
      <c r="R21" s="119"/>
      <c r="S21" s="87"/>
      <c r="T21" s="87"/>
      <c r="U21" s="87"/>
      <c r="V21" s="87"/>
      <c r="W21" s="87"/>
      <c r="X21" s="87"/>
      <c r="Y21" s="87"/>
      <c r="Z21" s="7"/>
    </row>
    <row r="22" customFormat="false" ht="13.5" hidden="false" customHeight="false" outlineLevel="0" collapsed="false">
      <c r="A22" s="6"/>
      <c r="B22" s="7"/>
      <c r="C22" s="14"/>
      <c r="D22" s="15"/>
      <c r="E22" s="15"/>
      <c r="F22" s="15"/>
      <c r="G22" s="15"/>
      <c r="H22" s="15"/>
      <c r="I22" s="15"/>
      <c r="J22" s="15"/>
      <c r="K22" s="15"/>
      <c r="L22" s="15"/>
      <c r="M22" s="18"/>
      <c r="N22" s="7"/>
      <c r="O22" s="7"/>
      <c r="P22" s="87"/>
      <c r="Q22" s="87"/>
      <c r="R22" s="119"/>
      <c r="S22" s="87"/>
      <c r="T22" s="87"/>
      <c r="U22" s="87"/>
      <c r="V22" s="87"/>
      <c r="W22" s="87"/>
      <c r="X22" s="87"/>
      <c r="Y22" s="87"/>
      <c r="Z22" s="7"/>
    </row>
    <row r="23" customFormat="false" ht="15.75" hidden="false" customHeight="false" outlineLevel="0" collapsed="false">
      <c r="A23" s="6"/>
      <c r="B23" s="7"/>
      <c r="C23" s="7"/>
      <c r="D23" s="7"/>
      <c r="E23" s="7"/>
      <c r="F23" s="126"/>
      <c r="G23" s="7"/>
      <c r="H23" s="7"/>
      <c r="I23" s="7"/>
      <c r="J23" s="7"/>
      <c r="K23" s="7"/>
      <c r="L23" s="7"/>
      <c r="M23" s="7"/>
      <c r="N23" s="7"/>
      <c r="O23" s="7"/>
      <c r="P23" s="7"/>
      <c r="Q23" s="7"/>
      <c r="R23" s="8"/>
      <c r="S23" s="7"/>
      <c r="T23" s="7"/>
      <c r="U23" s="7"/>
      <c r="V23" s="7"/>
      <c r="W23" s="7"/>
      <c r="X23" s="7"/>
      <c r="Y23" s="7"/>
      <c r="Z23" s="7"/>
    </row>
    <row r="24" customFormat="false" ht="15.75" hidden="false" customHeight="false" outlineLevel="0" collapsed="false">
      <c r="A24" s="6"/>
      <c r="B24" s="7"/>
      <c r="C24" s="127" t="s">
        <v>39</v>
      </c>
      <c r="D24" s="7"/>
      <c r="E24" s="7"/>
      <c r="F24" s="126"/>
      <c r="G24" s="7"/>
      <c r="H24" s="7"/>
      <c r="I24" s="7"/>
      <c r="J24" s="7"/>
      <c r="K24" s="7"/>
      <c r="L24" s="7"/>
      <c r="M24" s="7"/>
      <c r="N24" s="7"/>
      <c r="O24" s="7"/>
      <c r="P24" s="7"/>
      <c r="Q24" s="7"/>
      <c r="R24" s="8"/>
      <c r="S24" s="7"/>
      <c r="T24" s="7"/>
      <c r="U24" s="7"/>
      <c r="V24" s="7"/>
      <c r="W24" s="7"/>
      <c r="X24" s="7"/>
      <c r="Y24" s="7"/>
      <c r="Z24" s="7"/>
    </row>
    <row r="25" customFormat="false" ht="15.75" hidden="false" customHeight="false" outlineLevel="0" collapsed="false">
      <c r="A25" s="6"/>
      <c r="B25" s="7"/>
      <c r="C25" s="7"/>
      <c r="D25" s="7"/>
      <c r="E25" s="7"/>
      <c r="F25" s="126"/>
      <c r="G25" s="7"/>
      <c r="H25" s="7"/>
      <c r="I25" s="7"/>
      <c r="J25" s="7"/>
      <c r="K25" s="7"/>
      <c r="L25" s="7"/>
      <c r="M25" s="7"/>
      <c r="N25" s="7"/>
      <c r="O25" s="7"/>
      <c r="P25" s="7"/>
      <c r="Q25" s="7"/>
      <c r="R25" s="8"/>
      <c r="S25" s="7"/>
      <c r="T25" s="7"/>
      <c r="U25" s="7"/>
      <c r="V25" s="7"/>
      <c r="W25" s="7"/>
      <c r="X25" s="7"/>
      <c r="Y25" s="7"/>
      <c r="Z25" s="7"/>
    </row>
    <row r="26" customFormat="false" ht="15.75" hidden="false" customHeight="false" outlineLevel="0" collapsed="false">
      <c r="A26" s="6"/>
      <c r="B26" s="7"/>
      <c r="C26" s="7"/>
      <c r="D26" s="7"/>
      <c r="E26" s="7"/>
      <c r="F26" s="126"/>
      <c r="G26" s="7"/>
      <c r="H26" s="7"/>
      <c r="I26" s="7"/>
      <c r="J26" s="7"/>
      <c r="K26" s="7"/>
      <c r="L26" s="7"/>
      <c r="M26" s="7"/>
      <c r="N26" s="7"/>
      <c r="O26" s="7"/>
      <c r="P26" s="7"/>
      <c r="Q26" s="7"/>
      <c r="R26" s="8"/>
      <c r="S26" s="7"/>
      <c r="T26" s="7"/>
      <c r="U26" s="7"/>
      <c r="V26" s="7"/>
      <c r="W26" s="7"/>
      <c r="X26" s="7"/>
      <c r="Y26" s="7"/>
      <c r="Z26" s="7"/>
    </row>
    <row r="27" customFormat="false" ht="12.75" hidden="false" customHeight="false" outlineLevel="0" collapsed="false">
      <c r="A27" s="6"/>
      <c r="B27" s="11"/>
      <c r="C27" s="7"/>
      <c r="D27" s="7"/>
      <c r="E27" s="7"/>
      <c r="F27" s="7"/>
      <c r="G27" s="7"/>
      <c r="H27" s="7"/>
      <c r="I27" s="7"/>
      <c r="J27" s="7"/>
      <c r="K27" s="7"/>
      <c r="L27" s="7"/>
      <c r="M27" s="7"/>
      <c r="N27" s="7"/>
      <c r="O27" s="7"/>
      <c r="P27" s="7"/>
      <c r="Q27" s="7"/>
      <c r="R27" s="8"/>
    </row>
    <row r="28" customFormat="false" ht="12.75" hidden="false" customHeight="false" outlineLevel="0" collapsed="false">
      <c r="A28" s="6"/>
      <c r="B28" s="7"/>
      <c r="C28" s="7"/>
      <c r="D28" s="7"/>
      <c r="E28" s="7"/>
      <c r="F28" s="7"/>
      <c r="G28" s="7"/>
      <c r="H28" s="7"/>
      <c r="I28" s="7"/>
      <c r="J28" s="7"/>
      <c r="K28" s="7"/>
      <c r="L28" s="7"/>
      <c r="M28" s="7"/>
      <c r="N28" s="7"/>
      <c r="O28" s="7"/>
      <c r="P28" s="7"/>
      <c r="Q28" s="7"/>
      <c r="R28" s="8"/>
    </row>
    <row r="29" customFormat="false" ht="12.75" hidden="false" customHeight="false" outlineLevel="0" collapsed="false">
      <c r="A29" s="6"/>
      <c r="B29" s="7"/>
      <c r="C29" s="7"/>
      <c r="D29" s="7"/>
      <c r="E29" s="7"/>
      <c r="F29" s="7"/>
      <c r="G29" s="7"/>
      <c r="H29" s="7"/>
      <c r="I29" s="7"/>
      <c r="J29" s="7"/>
      <c r="K29" s="7"/>
      <c r="L29" s="7"/>
      <c r="M29" s="7"/>
      <c r="N29" s="7"/>
      <c r="O29" s="7"/>
      <c r="P29" s="7"/>
      <c r="Q29" s="7"/>
      <c r="R29" s="8"/>
    </row>
    <row r="30" customFormat="false" ht="12.75" hidden="false" customHeight="false" outlineLevel="0" collapsed="false">
      <c r="A30" s="6"/>
      <c r="B30" s="7"/>
      <c r="C30" s="7"/>
      <c r="D30" s="7"/>
      <c r="E30" s="7"/>
      <c r="F30" s="7"/>
      <c r="G30" s="7"/>
      <c r="H30" s="7"/>
      <c r="I30" s="7"/>
      <c r="J30" s="7"/>
      <c r="K30" s="7"/>
      <c r="L30" s="7"/>
      <c r="M30" s="7"/>
      <c r="N30" s="7"/>
      <c r="O30" s="7"/>
      <c r="P30" s="7"/>
      <c r="Q30" s="7"/>
      <c r="R30" s="8"/>
    </row>
    <row r="31" customFormat="false" ht="15" hidden="false" customHeight="false" outlineLevel="0" collapsed="false">
      <c r="A31" s="6"/>
      <c r="B31" s="7"/>
      <c r="C31" s="7"/>
      <c r="D31" s="7"/>
      <c r="E31" s="7"/>
      <c r="F31" s="7"/>
      <c r="G31" s="7"/>
      <c r="H31" s="7"/>
      <c r="I31" s="7"/>
      <c r="J31" s="7"/>
      <c r="K31" s="90"/>
      <c r="L31" s="7"/>
      <c r="M31" s="7"/>
      <c r="N31" s="7"/>
      <c r="O31" s="7"/>
      <c r="P31" s="116"/>
      <c r="Q31" s="116"/>
      <c r="R31" s="117"/>
      <c r="S31" s="75"/>
      <c r="T31" s="75"/>
      <c r="U31" s="75"/>
      <c r="V31" s="75"/>
      <c r="W31" s="75"/>
      <c r="X31" s="75"/>
      <c r="Y31" s="75"/>
      <c r="Z31" s="7"/>
    </row>
    <row r="32" customFormat="false" ht="15" hidden="false" customHeight="false" outlineLevel="0" collapsed="false">
      <c r="A32" s="6"/>
      <c r="B32" s="7"/>
      <c r="C32" s="7"/>
      <c r="D32" s="7"/>
      <c r="E32" s="7"/>
      <c r="F32" s="7"/>
      <c r="G32" s="7"/>
      <c r="H32" s="7"/>
      <c r="I32" s="7"/>
      <c r="J32" s="7"/>
      <c r="K32" s="7"/>
      <c r="L32" s="7"/>
      <c r="M32" s="7"/>
      <c r="N32" s="7"/>
      <c r="O32" s="7"/>
      <c r="P32" s="116"/>
      <c r="Q32" s="116"/>
      <c r="R32" s="117"/>
      <c r="S32" s="75"/>
      <c r="T32" s="75"/>
      <c r="U32" s="75"/>
      <c r="V32" s="75"/>
      <c r="W32" s="75"/>
      <c r="X32" s="75"/>
      <c r="Y32" s="75"/>
      <c r="Z32" s="7"/>
    </row>
    <row r="33" customFormat="false" ht="12.75" hidden="false" customHeight="false" outlineLevel="0" collapsed="false">
      <c r="A33" s="6"/>
      <c r="B33" s="7"/>
      <c r="C33" s="7"/>
      <c r="D33" s="7"/>
      <c r="E33" s="7"/>
      <c r="F33" s="7"/>
      <c r="G33" s="7"/>
      <c r="H33" s="7"/>
      <c r="I33" s="7"/>
      <c r="J33" s="7"/>
      <c r="K33" s="7"/>
      <c r="L33" s="7"/>
      <c r="M33" s="7"/>
      <c r="N33" s="7"/>
      <c r="O33" s="7"/>
      <c r="P33" s="87"/>
      <c r="Q33" s="87"/>
      <c r="R33" s="119"/>
      <c r="S33" s="87"/>
      <c r="T33" s="87"/>
      <c r="U33" s="87"/>
      <c r="V33" s="87"/>
      <c r="W33" s="87"/>
      <c r="X33" s="87"/>
      <c r="Y33" s="87"/>
      <c r="Z33" s="7"/>
    </row>
    <row r="34" customFormat="false" ht="15" hidden="false" customHeight="false" outlineLevel="0" collapsed="false">
      <c r="A34" s="6"/>
      <c r="B34" s="90"/>
      <c r="C34" s="7"/>
      <c r="D34" s="7"/>
      <c r="E34" s="7"/>
      <c r="F34" s="7"/>
      <c r="G34" s="7"/>
      <c r="H34" s="7"/>
      <c r="I34" s="7"/>
      <c r="J34" s="7"/>
      <c r="K34" s="7"/>
      <c r="L34" s="7"/>
      <c r="M34" s="7"/>
      <c r="N34" s="7"/>
      <c r="O34" s="7"/>
      <c r="P34" s="87"/>
      <c r="Q34" s="87"/>
      <c r="R34" s="119"/>
      <c r="S34" s="87"/>
      <c r="T34" s="87"/>
      <c r="U34" s="87"/>
      <c r="V34" s="87"/>
      <c r="W34" s="87"/>
      <c r="X34" s="87"/>
      <c r="Y34" s="87"/>
      <c r="Z34" s="7"/>
    </row>
    <row r="35" customFormat="false" ht="12.75" hidden="false" customHeight="false" outlineLevel="0" collapsed="false">
      <c r="A35" s="6"/>
      <c r="B35" s="7"/>
      <c r="C35" s="7"/>
      <c r="D35" s="7"/>
      <c r="E35" s="7"/>
      <c r="F35" s="7"/>
      <c r="G35" s="7"/>
      <c r="H35" s="7"/>
      <c r="I35" s="7"/>
      <c r="J35" s="7"/>
      <c r="K35" s="7"/>
      <c r="L35" s="7"/>
      <c r="M35" s="7"/>
      <c r="N35" s="7"/>
      <c r="O35" s="7"/>
      <c r="P35" s="87"/>
      <c r="Q35" s="87"/>
      <c r="R35" s="119"/>
      <c r="S35" s="87"/>
      <c r="T35" s="87"/>
      <c r="U35" s="87"/>
      <c r="V35" s="87"/>
      <c r="W35" s="87"/>
      <c r="X35" s="87"/>
      <c r="Y35" s="87"/>
      <c r="Z35" s="7"/>
    </row>
    <row r="36" customFormat="false" ht="12.75" hidden="false" customHeight="false" outlineLevel="0" collapsed="false">
      <c r="A36" s="6"/>
      <c r="B36" s="7"/>
      <c r="C36" s="7"/>
      <c r="D36" s="7"/>
      <c r="E36" s="7"/>
      <c r="F36" s="7"/>
      <c r="G36" s="7"/>
      <c r="H36" s="7"/>
      <c r="I36" s="7"/>
      <c r="J36" s="7"/>
      <c r="K36" s="7"/>
      <c r="L36" s="7"/>
      <c r="M36" s="7"/>
      <c r="N36" s="7"/>
      <c r="O36" s="7"/>
      <c r="P36" s="87"/>
      <c r="Q36" s="87"/>
      <c r="R36" s="119"/>
      <c r="S36" s="87"/>
      <c r="T36" s="87"/>
      <c r="U36" s="87"/>
      <c r="V36" s="87"/>
      <c r="W36" s="87"/>
      <c r="X36" s="87"/>
      <c r="Y36" s="87"/>
      <c r="Z36" s="7"/>
    </row>
    <row r="37" customFormat="false" ht="13.5" hidden="false" customHeight="false" outlineLevel="0" collapsed="false">
      <c r="A37" s="6"/>
      <c r="B37" s="7"/>
      <c r="C37" s="7"/>
      <c r="D37" s="7"/>
      <c r="E37" s="7"/>
      <c r="F37" s="7"/>
      <c r="G37" s="7"/>
      <c r="H37" s="7"/>
      <c r="I37" s="7"/>
      <c r="J37" s="7"/>
      <c r="K37" s="7"/>
      <c r="L37" s="7"/>
      <c r="M37" s="7"/>
      <c r="N37" s="7"/>
      <c r="O37" s="7"/>
      <c r="P37" s="87"/>
      <c r="Q37" s="87"/>
      <c r="R37" s="119"/>
      <c r="S37" s="87"/>
      <c r="T37" s="87"/>
      <c r="U37" s="87"/>
      <c r="V37" s="87"/>
      <c r="W37" s="87"/>
      <c r="X37" s="87"/>
      <c r="Y37" s="87"/>
      <c r="Z37" s="7"/>
    </row>
    <row r="38" customFormat="false" ht="23.25" hidden="false" customHeight="true" outlineLevel="0" collapsed="false">
      <c r="A38" s="6"/>
      <c r="B38" s="7"/>
      <c r="C38" s="7"/>
      <c r="D38" s="7"/>
      <c r="E38" s="7"/>
      <c r="F38" s="7"/>
      <c r="G38" s="7"/>
      <c r="H38" s="7"/>
      <c r="I38" s="7"/>
      <c r="J38" s="7"/>
      <c r="K38" s="7"/>
      <c r="L38" s="7"/>
      <c r="M38" s="7"/>
      <c r="N38" s="7"/>
      <c r="O38" s="128" t="s">
        <v>40</v>
      </c>
      <c r="P38" s="129" t="s">
        <v>41</v>
      </c>
      <c r="Q38" s="87"/>
      <c r="R38" s="119"/>
      <c r="S38" s="87"/>
      <c r="T38" s="87"/>
      <c r="U38" s="87"/>
      <c r="V38" s="87"/>
      <c r="W38" s="87"/>
      <c r="X38" s="87"/>
      <c r="Y38" s="87"/>
      <c r="Z38" s="7"/>
    </row>
    <row r="39" customFormat="false" ht="15" hidden="false" customHeight="false" outlineLevel="0" collapsed="false">
      <c r="A39" s="6"/>
      <c r="B39" s="7"/>
      <c r="C39" s="7"/>
      <c r="D39" s="130"/>
      <c r="E39" s="130"/>
      <c r="F39" s="130"/>
      <c r="G39" s="130"/>
      <c r="H39" s="130"/>
      <c r="I39" s="130"/>
      <c r="J39" s="130"/>
      <c r="K39" s="7"/>
      <c r="L39" s="130"/>
      <c r="M39" s="130"/>
      <c r="N39" s="130"/>
      <c r="O39" s="131" t="s">
        <v>42</v>
      </c>
      <c r="P39" s="132" t="n">
        <v>2674</v>
      </c>
      <c r="Q39" s="87"/>
      <c r="R39" s="119"/>
      <c r="S39" s="87"/>
      <c r="T39" s="87"/>
      <c r="U39" s="87"/>
      <c r="V39" s="87"/>
      <c r="W39" s="87"/>
      <c r="X39" s="87"/>
      <c r="Y39" s="87"/>
      <c r="Z39" s="7"/>
    </row>
    <row r="40" customFormat="false" ht="15" hidden="false" customHeight="false" outlineLevel="0" collapsed="false">
      <c r="A40" s="6"/>
      <c r="B40" s="7"/>
      <c r="C40" s="7"/>
      <c r="D40" s="130"/>
      <c r="E40" s="130"/>
      <c r="F40" s="130"/>
      <c r="G40" s="130"/>
      <c r="H40" s="130"/>
      <c r="I40" s="130"/>
      <c r="J40" s="130"/>
      <c r="K40" s="7"/>
      <c r="L40" s="130"/>
      <c r="M40" s="130"/>
      <c r="N40" s="130"/>
      <c r="O40" s="131" t="s">
        <v>43</v>
      </c>
      <c r="P40" s="133" t="n">
        <f aca="false">+N97</f>
        <v>9012.44740666667</v>
      </c>
      <c r="Q40" s="87"/>
      <c r="R40" s="119"/>
      <c r="S40" s="87"/>
      <c r="T40" s="87"/>
      <c r="U40" s="87"/>
      <c r="V40" s="87"/>
      <c r="W40" s="87"/>
      <c r="X40" s="87"/>
      <c r="Y40" s="87"/>
      <c r="Z40" s="7"/>
    </row>
    <row r="41" customFormat="false" ht="15" hidden="false" customHeight="false" outlineLevel="0" collapsed="false">
      <c r="A41" s="6"/>
      <c r="B41" s="7"/>
      <c r="C41" s="7"/>
      <c r="D41" s="130"/>
      <c r="E41" s="130"/>
      <c r="F41" s="130"/>
      <c r="G41" s="130"/>
      <c r="H41" s="130"/>
      <c r="I41" s="130"/>
      <c r="J41" s="130"/>
      <c r="K41" s="87"/>
      <c r="L41" s="130"/>
      <c r="M41" s="130"/>
      <c r="N41" s="130"/>
      <c r="O41" s="131" t="s">
        <v>44</v>
      </c>
      <c r="P41" s="133" t="n">
        <f aca="false">+N98</f>
        <v>13501.2487873134</v>
      </c>
      <c r="Q41" s="87"/>
      <c r="R41" s="119"/>
      <c r="S41" s="87"/>
      <c r="T41" s="87"/>
      <c r="U41" s="87"/>
      <c r="V41" s="87"/>
      <c r="W41" s="87"/>
      <c r="X41" s="87"/>
      <c r="Y41" s="87"/>
      <c r="Z41" s="7"/>
    </row>
    <row r="42" customFormat="false" ht="15" hidden="false" customHeight="false" outlineLevel="0" collapsed="false">
      <c r="A42" s="6"/>
      <c r="B42" s="7"/>
      <c r="C42" s="7"/>
      <c r="D42" s="130"/>
      <c r="E42" s="130"/>
      <c r="F42" s="130"/>
      <c r="G42" s="130"/>
      <c r="H42" s="130"/>
      <c r="I42" s="130"/>
      <c r="J42" s="130"/>
      <c r="K42" s="87"/>
      <c r="L42" s="130"/>
      <c r="M42" s="130"/>
      <c r="N42" s="130"/>
      <c r="O42" s="131" t="s">
        <v>45</v>
      </c>
      <c r="P42" s="133" t="n">
        <f aca="false">+N99</f>
        <v>8111.202666</v>
      </c>
      <c r="Q42" s="87"/>
      <c r="R42" s="119"/>
      <c r="S42" s="87"/>
      <c r="T42" s="87"/>
      <c r="U42" s="87"/>
      <c r="V42" s="87"/>
      <c r="W42" s="87"/>
      <c r="X42" s="87"/>
      <c r="Y42" s="87"/>
      <c r="Z42" s="7"/>
    </row>
    <row r="43" customFormat="false" ht="15.75" hidden="false" customHeight="false" outlineLevel="0" collapsed="false">
      <c r="A43" s="6"/>
      <c r="B43" s="7"/>
      <c r="C43" s="7"/>
      <c r="D43" s="130"/>
      <c r="E43" s="130"/>
      <c r="F43" s="130"/>
      <c r="G43" s="130"/>
      <c r="H43" s="130"/>
      <c r="I43" s="130"/>
      <c r="J43" s="130"/>
      <c r="K43" s="89"/>
      <c r="L43" s="130"/>
      <c r="M43" s="130"/>
      <c r="N43" s="130"/>
      <c r="O43" s="131" t="s">
        <v>46</v>
      </c>
      <c r="P43" s="133" t="n">
        <f aca="false">+N100</f>
        <v>7209.95792533333</v>
      </c>
      <c r="Q43" s="87"/>
      <c r="R43" s="119"/>
      <c r="S43" s="87"/>
      <c r="T43" s="87"/>
      <c r="U43" s="87"/>
      <c r="V43" s="87"/>
      <c r="W43" s="87"/>
      <c r="X43" s="87"/>
      <c r="Y43" s="87"/>
      <c r="Z43" s="7"/>
    </row>
    <row r="44" customFormat="false" ht="15.75" hidden="false" customHeight="false" outlineLevel="0" collapsed="false">
      <c r="A44" s="6"/>
      <c r="B44" s="7"/>
      <c r="C44" s="7"/>
      <c r="D44" s="130"/>
      <c r="E44" s="130"/>
      <c r="F44" s="130"/>
      <c r="G44" s="130"/>
      <c r="H44" s="130"/>
      <c r="I44" s="130"/>
      <c r="J44" s="130"/>
      <c r="K44" s="87"/>
      <c r="L44" s="130"/>
      <c r="M44" s="130"/>
      <c r="N44" s="130"/>
      <c r="O44" s="134" t="s">
        <v>47</v>
      </c>
      <c r="P44" s="135" t="n">
        <f aca="false">+N102</f>
        <v>4355.359</v>
      </c>
      <c r="Q44" s="87"/>
      <c r="R44" s="119"/>
      <c r="S44" s="87"/>
      <c r="T44" s="87"/>
      <c r="U44" s="87"/>
      <c r="V44" s="87"/>
      <c r="W44" s="87"/>
      <c r="X44" s="87"/>
      <c r="Y44" s="87"/>
      <c r="Z44" s="7"/>
    </row>
    <row r="45" customFormat="false" ht="15" hidden="false" customHeight="false" outlineLevel="0" collapsed="false">
      <c r="A45" s="6"/>
      <c r="B45" s="7"/>
      <c r="C45" s="7"/>
      <c r="D45" s="130"/>
      <c r="E45" s="130"/>
      <c r="F45" s="130"/>
      <c r="G45" s="130"/>
      <c r="H45" s="130"/>
      <c r="I45" s="130"/>
      <c r="J45" s="130"/>
      <c r="K45" s="90"/>
      <c r="L45" s="130"/>
      <c r="M45" s="130"/>
      <c r="N45" s="130"/>
      <c r="O45" s="130"/>
      <c r="P45" s="87"/>
      <c r="Q45" s="87"/>
      <c r="R45" s="119"/>
      <c r="S45" s="87"/>
      <c r="T45" s="87"/>
      <c r="U45" s="87"/>
      <c r="V45" s="87"/>
      <c r="W45" s="87"/>
      <c r="X45" s="87"/>
      <c r="Y45" s="87"/>
      <c r="Z45" s="7"/>
    </row>
    <row r="46" customFormat="false" ht="15" hidden="false" customHeight="false" outlineLevel="0" collapsed="false">
      <c r="A46" s="6"/>
      <c r="B46" s="7"/>
      <c r="C46" s="7"/>
      <c r="D46" s="130"/>
      <c r="E46" s="130"/>
      <c r="F46" s="130"/>
      <c r="G46" s="130"/>
      <c r="H46" s="130"/>
      <c r="I46" s="130"/>
      <c r="J46" s="130"/>
      <c r="K46" s="87"/>
      <c r="L46" s="130"/>
      <c r="M46" s="130"/>
      <c r="N46" s="130"/>
      <c r="O46" s="130"/>
      <c r="P46" s="87"/>
      <c r="Q46" s="87"/>
      <c r="R46" s="119"/>
      <c r="S46" s="87"/>
      <c r="T46" s="87"/>
      <c r="U46" s="87"/>
      <c r="V46" s="87"/>
      <c r="W46" s="87"/>
      <c r="X46" s="87"/>
      <c r="Y46" s="87"/>
      <c r="Z46" s="7"/>
    </row>
    <row r="47" customFormat="false" ht="15" hidden="false" customHeight="false" outlineLevel="0" collapsed="false">
      <c r="A47" s="6"/>
      <c r="B47" s="7"/>
      <c r="C47" s="7"/>
      <c r="D47" s="130"/>
      <c r="E47" s="130"/>
      <c r="F47" s="130"/>
      <c r="G47" s="130"/>
      <c r="H47" s="130"/>
      <c r="I47" s="130"/>
      <c r="J47" s="130"/>
      <c r="K47" s="90"/>
      <c r="L47" s="130"/>
      <c r="M47" s="130"/>
      <c r="N47" s="130"/>
      <c r="O47" s="130"/>
      <c r="P47" s="87"/>
      <c r="Q47" s="87"/>
      <c r="R47" s="119"/>
      <c r="S47" s="87"/>
      <c r="T47" s="87"/>
      <c r="U47" s="87"/>
      <c r="V47" s="87"/>
      <c r="W47" s="87"/>
      <c r="X47" s="87"/>
      <c r="Y47" s="87"/>
      <c r="Z47" s="7"/>
    </row>
    <row r="48" customFormat="false" ht="15" hidden="false" customHeight="false" outlineLevel="0" collapsed="false">
      <c r="A48" s="6"/>
      <c r="B48" s="7"/>
      <c r="C48" s="7"/>
      <c r="D48" s="130"/>
      <c r="E48" s="130"/>
      <c r="F48" s="130"/>
      <c r="G48" s="130"/>
      <c r="H48" s="130"/>
      <c r="I48" s="130"/>
      <c r="J48" s="130"/>
      <c r="K48" s="87"/>
      <c r="L48" s="130"/>
      <c r="M48" s="130"/>
      <c r="N48" s="130"/>
      <c r="O48" s="130"/>
      <c r="P48" s="87"/>
      <c r="Q48" s="87"/>
      <c r="R48" s="119"/>
      <c r="S48" s="87"/>
      <c r="T48" s="87"/>
      <c r="U48" s="87"/>
      <c r="V48" s="87"/>
      <c r="W48" s="87"/>
      <c r="X48" s="87"/>
      <c r="Y48" s="87"/>
      <c r="Z48" s="7"/>
    </row>
    <row r="49" customFormat="false" ht="15" hidden="false" customHeight="false" outlineLevel="0" collapsed="false">
      <c r="A49" s="6"/>
      <c r="B49" s="7"/>
      <c r="C49" s="7"/>
      <c r="D49" s="7"/>
      <c r="E49" s="7"/>
      <c r="F49" s="7"/>
      <c r="G49" s="7"/>
      <c r="H49" s="7"/>
      <c r="I49" s="7"/>
      <c r="J49" s="7"/>
      <c r="K49" s="90"/>
      <c r="L49" s="7"/>
      <c r="M49" s="7"/>
      <c r="N49" s="7"/>
      <c r="O49" s="7"/>
      <c r="P49" s="87"/>
      <c r="Q49" s="87"/>
      <c r="R49" s="119"/>
      <c r="S49" s="87"/>
      <c r="T49" s="87"/>
      <c r="U49" s="87"/>
      <c r="V49" s="87"/>
      <c r="W49" s="87"/>
      <c r="X49" s="87"/>
      <c r="Y49" s="87"/>
      <c r="Z49" s="7"/>
    </row>
    <row r="50" customFormat="false" ht="12.75" hidden="false" customHeight="false" outlineLevel="0" collapsed="false">
      <c r="A50" s="6"/>
      <c r="B50" s="7"/>
      <c r="C50" s="7"/>
      <c r="D50" s="7"/>
      <c r="E50" s="7"/>
      <c r="F50" s="7"/>
      <c r="G50" s="7"/>
      <c r="H50" s="7"/>
      <c r="I50" s="7"/>
      <c r="J50" s="7"/>
      <c r="K50" s="7"/>
      <c r="L50" s="7"/>
      <c r="M50" s="7"/>
      <c r="N50" s="7"/>
      <c r="O50" s="7"/>
      <c r="P50" s="87"/>
      <c r="Q50" s="87"/>
      <c r="R50" s="119"/>
      <c r="S50" s="87"/>
      <c r="T50" s="87"/>
      <c r="U50" s="87"/>
      <c r="V50" s="87"/>
      <c r="W50" s="87"/>
      <c r="X50" s="87"/>
      <c r="Y50" s="87"/>
      <c r="Z50" s="7"/>
    </row>
    <row r="51" customFormat="false" ht="12.75" hidden="false" customHeight="false" outlineLevel="0" collapsed="false">
      <c r="A51" s="6"/>
      <c r="B51" s="7"/>
      <c r="C51" s="7"/>
      <c r="D51" s="7"/>
      <c r="E51" s="7"/>
      <c r="F51" s="7"/>
      <c r="G51" s="7"/>
      <c r="H51" s="7"/>
      <c r="I51" s="7"/>
      <c r="J51" s="7"/>
      <c r="K51" s="7"/>
      <c r="L51" s="7"/>
      <c r="M51" s="7"/>
      <c r="N51" s="7"/>
      <c r="O51" s="7"/>
      <c r="P51" s="87"/>
      <c r="Q51" s="87"/>
      <c r="R51" s="119"/>
      <c r="S51" s="87"/>
      <c r="T51" s="87"/>
      <c r="U51" s="87"/>
      <c r="V51" s="87"/>
      <c r="W51" s="87"/>
      <c r="X51" s="87"/>
      <c r="Y51" s="87"/>
      <c r="Z51" s="7"/>
    </row>
    <row r="52" customFormat="false" ht="12.75" hidden="false" customHeight="false" outlineLevel="0" collapsed="false">
      <c r="A52" s="6"/>
      <c r="B52" s="7"/>
      <c r="C52" s="7"/>
      <c r="D52" s="7"/>
      <c r="E52" s="7"/>
      <c r="F52" s="7"/>
      <c r="G52" s="7"/>
      <c r="H52" s="7"/>
      <c r="I52" s="7"/>
      <c r="J52" s="7"/>
      <c r="K52" s="7"/>
      <c r="L52" s="7"/>
      <c r="M52" s="7"/>
      <c r="N52" s="7"/>
      <c r="O52" s="87"/>
      <c r="P52" s="87"/>
      <c r="Q52" s="87"/>
      <c r="R52" s="119"/>
      <c r="S52" s="87"/>
      <c r="T52" s="87"/>
      <c r="U52" s="87"/>
      <c r="V52" s="87"/>
      <c r="W52" s="87"/>
      <c r="X52" s="87"/>
      <c r="Y52" s="87"/>
      <c r="Z52" s="7"/>
    </row>
    <row r="53" customFormat="false" ht="15" hidden="false" customHeight="false" outlineLevel="0" collapsed="false">
      <c r="A53" s="6"/>
      <c r="B53" s="7"/>
      <c r="C53" s="7"/>
      <c r="D53" s="130"/>
      <c r="E53" s="130"/>
      <c r="F53" s="130"/>
      <c r="G53" s="130"/>
      <c r="H53" s="130"/>
      <c r="I53" s="130"/>
      <c r="J53" s="130"/>
      <c r="K53" s="130"/>
      <c r="L53" s="130"/>
      <c r="M53" s="130"/>
      <c r="N53" s="130"/>
      <c r="O53" s="75"/>
      <c r="P53" s="87"/>
      <c r="Q53" s="87"/>
      <c r="R53" s="119"/>
      <c r="S53" s="87"/>
      <c r="T53" s="87"/>
      <c r="U53" s="87"/>
      <c r="V53" s="87"/>
      <c r="W53" s="87"/>
      <c r="X53" s="87"/>
      <c r="Y53" s="87"/>
      <c r="Z53" s="7"/>
    </row>
    <row r="54" customFormat="false" ht="15.75" hidden="false" customHeight="false" outlineLevel="0" collapsed="false">
      <c r="A54" s="6"/>
      <c r="B54" s="7"/>
      <c r="C54" s="7"/>
      <c r="D54" s="130"/>
      <c r="E54" s="130"/>
      <c r="F54" s="130"/>
      <c r="G54" s="130"/>
      <c r="H54" s="130"/>
      <c r="I54" s="89"/>
      <c r="J54" s="130"/>
      <c r="K54" s="130"/>
      <c r="L54" s="130"/>
      <c r="M54" s="130"/>
      <c r="N54" s="130"/>
      <c r="O54" s="75"/>
      <c r="P54" s="87"/>
      <c r="Q54" s="87"/>
      <c r="R54" s="119"/>
      <c r="S54" s="87"/>
      <c r="T54" s="87"/>
      <c r="U54" s="87"/>
      <c r="V54" s="87"/>
      <c r="W54" s="87"/>
      <c r="X54" s="87"/>
      <c r="Y54" s="87"/>
      <c r="Z54" s="7"/>
    </row>
    <row r="55" customFormat="false" ht="15.75" hidden="false" customHeight="false" outlineLevel="0" collapsed="false">
      <c r="A55" s="6"/>
      <c r="B55" s="89"/>
      <c r="C55" s="7"/>
      <c r="D55" s="130"/>
      <c r="E55" s="130"/>
      <c r="F55" s="130"/>
      <c r="G55" s="130"/>
      <c r="H55" s="130"/>
      <c r="I55" s="130"/>
      <c r="J55" s="89"/>
      <c r="K55" s="130"/>
      <c r="L55" s="130"/>
      <c r="M55" s="130"/>
      <c r="N55" s="130"/>
      <c r="O55" s="75"/>
      <c r="P55" s="87"/>
      <c r="Q55" s="87"/>
      <c r="R55" s="119"/>
      <c r="S55" s="87"/>
      <c r="T55" s="87"/>
      <c r="U55" s="87"/>
      <c r="V55" s="87"/>
      <c r="W55" s="87"/>
      <c r="X55" s="87"/>
      <c r="Y55" s="87"/>
      <c r="Z55" s="7"/>
    </row>
    <row r="56" customFormat="false" ht="15.75" hidden="false" customHeight="false" outlineLevel="0" collapsed="false">
      <c r="A56" s="6"/>
      <c r="B56" s="136" t="s">
        <v>48</v>
      </c>
      <c r="C56" s="7"/>
      <c r="D56" s="130"/>
      <c r="E56" s="130"/>
      <c r="F56" s="130"/>
      <c r="G56" s="130"/>
      <c r="H56" s="130"/>
      <c r="I56" s="127"/>
      <c r="J56" s="127"/>
      <c r="K56" s="130"/>
      <c r="L56" s="130"/>
      <c r="M56" s="130"/>
      <c r="N56" s="130"/>
      <c r="O56" s="89"/>
      <c r="P56" s="87"/>
      <c r="Q56" s="87"/>
      <c r="R56" s="119"/>
      <c r="S56" s="87"/>
      <c r="T56" s="87"/>
      <c r="U56" s="87"/>
      <c r="V56" s="87"/>
      <c r="W56" s="87"/>
      <c r="X56" s="87"/>
      <c r="Y56" s="87"/>
      <c r="Z56" s="7"/>
    </row>
    <row r="57" customFormat="false" ht="15.75" hidden="false" customHeight="false" outlineLevel="0" collapsed="false">
      <c r="A57" s="6"/>
      <c r="B57" s="7"/>
      <c r="C57" s="7"/>
      <c r="D57" s="130"/>
      <c r="E57" s="130"/>
      <c r="F57" s="130"/>
      <c r="G57" s="130"/>
      <c r="H57" s="130"/>
      <c r="I57" s="7"/>
      <c r="J57" s="137"/>
      <c r="K57" s="130"/>
      <c r="L57" s="130"/>
      <c r="M57" s="130"/>
      <c r="N57" s="130"/>
      <c r="O57" s="75"/>
      <c r="P57" s="87"/>
      <c r="Q57" s="87"/>
      <c r="R57" s="119"/>
      <c r="S57" s="87"/>
      <c r="T57" s="87"/>
      <c r="U57" s="87"/>
      <c r="V57" s="87"/>
      <c r="W57" s="87"/>
      <c r="X57" s="87"/>
      <c r="Y57" s="87"/>
      <c r="Z57" s="7"/>
    </row>
    <row r="58" customFormat="false" ht="15.75" hidden="false" customHeight="false" outlineLevel="0" collapsed="false">
      <c r="A58" s="6"/>
      <c r="B58" s="138" t="s">
        <v>49</v>
      </c>
      <c r="C58" s="87"/>
      <c r="D58" s="7"/>
      <c r="E58" s="7"/>
      <c r="F58" s="7"/>
      <c r="G58" s="7"/>
      <c r="H58" s="7"/>
      <c r="I58" s="127"/>
      <c r="J58" s="137"/>
      <c r="K58" s="7"/>
      <c r="L58" s="7"/>
      <c r="M58" s="7"/>
      <c r="N58" s="7"/>
      <c r="O58" s="139"/>
      <c r="P58" s="87"/>
      <c r="Q58" s="87"/>
      <c r="R58" s="119"/>
      <c r="S58" s="87"/>
      <c r="T58" s="87"/>
      <c r="U58" s="87"/>
      <c r="V58" s="87"/>
      <c r="W58" s="87"/>
      <c r="X58" s="87"/>
      <c r="Y58" s="87"/>
      <c r="Z58" s="7"/>
    </row>
    <row r="59" customFormat="false" ht="15.75" hidden="false" customHeight="false" outlineLevel="0" collapsed="false">
      <c r="A59" s="6"/>
      <c r="B59" s="138" t="s">
        <v>50</v>
      </c>
      <c r="C59" s="87"/>
      <c r="D59" s="7"/>
      <c r="E59" s="7"/>
      <c r="F59" s="7"/>
      <c r="G59" s="7"/>
      <c r="H59" s="7"/>
      <c r="I59" s="127"/>
      <c r="J59" s="137"/>
      <c r="K59" s="7"/>
      <c r="L59" s="7"/>
      <c r="M59" s="7"/>
      <c r="N59" s="7"/>
      <c r="O59" s="139"/>
      <c r="P59" s="87"/>
      <c r="Q59" s="87"/>
      <c r="R59" s="119"/>
      <c r="S59" s="87"/>
      <c r="T59" s="87"/>
      <c r="U59" s="87"/>
      <c r="V59" s="87"/>
      <c r="W59" s="87"/>
      <c r="X59" s="87"/>
      <c r="Y59" s="87"/>
      <c r="Z59" s="7"/>
    </row>
    <row r="60" customFormat="false" ht="15.75" hidden="false" customHeight="false" outlineLevel="0" collapsed="false">
      <c r="A60" s="6"/>
      <c r="B60" s="138" t="s">
        <v>51</v>
      </c>
      <c r="C60" s="7"/>
      <c r="D60" s="7"/>
      <c r="E60" s="7"/>
      <c r="F60" s="7"/>
      <c r="G60" s="7"/>
      <c r="H60" s="7"/>
      <c r="I60" s="7"/>
      <c r="J60" s="137"/>
      <c r="K60" s="7"/>
      <c r="L60" s="7"/>
      <c r="M60" s="7"/>
      <c r="N60" s="7"/>
      <c r="O60" s="140"/>
      <c r="P60" s="87"/>
      <c r="Q60" s="87"/>
      <c r="R60" s="119"/>
      <c r="S60" s="87"/>
      <c r="T60" s="87"/>
      <c r="U60" s="87"/>
      <c r="V60" s="87"/>
      <c r="W60" s="87"/>
      <c r="X60" s="87"/>
      <c r="Y60" s="87"/>
      <c r="Z60" s="7"/>
    </row>
    <row r="61" customFormat="false" ht="15" hidden="false" customHeight="false" outlineLevel="0" collapsed="false">
      <c r="A61" s="6"/>
      <c r="B61" s="138" t="s">
        <v>52</v>
      </c>
      <c r="C61" s="7"/>
      <c r="D61" s="7"/>
      <c r="E61" s="7"/>
      <c r="F61" s="7"/>
      <c r="G61" s="7"/>
      <c r="H61" s="7"/>
      <c r="I61" s="127"/>
      <c r="J61" s="141"/>
      <c r="K61" s="7"/>
      <c r="L61" s="7"/>
      <c r="M61" s="7"/>
      <c r="N61" s="7"/>
      <c r="O61" s="140"/>
      <c r="P61" s="87"/>
      <c r="Q61" s="87"/>
      <c r="R61" s="119"/>
      <c r="S61" s="87"/>
      <c r="T61" s="87"/>
      <c r="U61" s="87"/>
      <c r="V61" s="87"/>
      <c r="W61" s="87"/>
      <c r="X61" s="87"/>
      <c r="Y61" s="87"/>
      <c r="Z61" s="7"/>
    </row>
    <row r="62" customFormat="false" ht="15.75" hidden="false" customHeight="false" outlineLevel="0" collapsed="false">
      <c r="A62" s="6"/>
      <c r="B62" s="138" t="s">
        <v>53</v>
      </c>
      <c r="C62" s="7"/>
      <c r="D62" s="7"/>
      <c r="E62" s="7"/>
      <c r="F62" s="7"/>
      <c r="G62" s="7"/>
      <c r="H62" s="7"/>
      <c r="I62" s="7"/>
      <c r="J62" s="141"/>
      <c r="K62" s="7"/>
      <c r="L62" s="7"/>
      <c r="M62" s="7"/>
      <c r="N62" s="7"/>
      <c r="O62" s="139"/>
      <c r="P62" s="87"/>
      <c r="Q62" s="87"/>
      <c r="R62" s="119"/>
      <c r="S62" s="87"/>
      <c r="T62" s="87"/>
      <c r="U62" s="87"/>
      <c r="V62" s="87"/>
      <c r="W62" s="87"/>
      <c r="X62" s="87"/>
      <c r="Y62" s="87"/>
      <c r="Z62" s="7"/>
    </row>
    <row r="63" customFormat="false" ht="15" hidden="false" customHeight="false" outlineLevel="0" collapsed="false">
      <c r="A63" s="6"/>
      <c r="B63" s="7"/>
      <c r="C63" s="7"/>
      <c r="D63" s="7"/>
      <c r="E63" s="7"/>
      <c r="F63" s="7"/>
      <c r="G63" s="7"/>
      <c r="H63" s="7"/>
      <c r="I63" s="127"/>
      <c r="J63" s="141"/>
      <c r="K63" s="7"/>
      <c r="L63" s="7"/>
      <c r="M63" s="7"/>
      <c r="N63" s="7"/>
      <c r="O63" s="140"/>
      <c r="P63" s="87"/>
      <c r="Q63" s="87"/>
      <c r="R63" s="119"/>
      <c r="S63" s="87"/>
      <c r="T63" s="87"/>
      <c r="U63" s="87"/>
      <c r="V63" s="87"/>
      <c r="W63" s="87"/>
      <c r="X63" s="87"/>
      <c r="Y63" s="87"/>
      <c r="Z63" s="7"/>
    </row>
    <row r="64" customFormat="false" ht="15" hidden="false" customHeight="false" outlineLevel="0" collapsed="false">
      <c r="A64" s="6"/>
      <c r="B64" s="7"/>
      <c r="C64" s="7"/>
      <c r="D64" s="7"/>
      <c r="E64" s="7"/>
      <c r="F64" s="7"/>
      <c r="G64" s="7"/>
      <c r="H64" s="7"/>
      <c r="I64" s="127"/>
      <c r="J64" s="141"/>
      <c r="K64" s="7"/>
      <c r="L64" s="7"/>
      <c r="M64" s="7"/>
      <c r="N64" s="7"/>
      <c r="O64" s="140"/>
      <c r="P64" s="87"/>
      <c r="Q64" s="87"/>
      <c r="R64" s="119"/>
      <c r="S64" s="87"/>
      <c r="T64" s="87"/>
      <c r="U64" s="87"/>
      <c r="V64" s="87"/>
      <c r="W64" s="87"/>
      <c r="X64" s="87"/>
      <c r="Y64" s="87"/>
      <c r="Z64" s="7"/>
    </row>
    <row r="65" customFormat="false" ht="15.75" hidden="false" customHeight="false" outlineLevel="0" collapsed="false">
      <c r="A65" s="6"/>
      <c r="B65" s="136" t="s">
        <v>54</v>
      </c>
      <c r="C65" s="7"/>
      <c r="D65" s="7"/>
      <c r="E65" s="7"/>
      <c r="F65" s="7"/>
      <c r="G65" s="7"/>
      <c r="H65" s="7"/>
      <c r="I65" s="127"/>
      <c r="J65" s="137"/>
      <c r="K65" s="7"/>
      <c r="L65" s="7"/>
      <c r="M65" s="7"/>
      <c r="N65" s="7"/>
      <c r="O65" s="87"/>
      <c r="P65" s="87"/>
      <c r="Q65" s="87"/>
      <c r="R65" s="119"/>
      <c r="S65" s="87"/>
      <c r="T65" s="87"/>
      <c r="U65" s="87"/>
      <c r="V65" s="87"/>
      <c r="W65" s="87"/>
      <c r="X65" s="87"/>
      <c r="Y65" s="87"/>
      <c r="Z65" s="7"/>
    </row>
    <row r="66" customFormat="false" ht="15.75" hidden="false" customHeight="false" outlineLevel="0" collapsed="false">
      <c r="A66" s="6"/>
      <c r="B66" s="90"/>
      <c r="C66" s="7"/>
      <c r="D66" s="7"/>
      <c r="E66" s="7"/>
      <c r="F66" s="7"/>
      <c r="G66" s="7"/>
      <c r="H66" s="7"/>
      <c r="I66" s="7"/>
      <c r="J66" s="137"/>
      <c r="K66" s="7"/>
      <c r="L66" s="7"/>
      <c r="M66" s="7"/>
      <c r="N66" s="7"/>
      <c r="O66" s="139"/>
      <c r="P66" s="87"/>
      <c r="Q66" s="87"/>
      <c r="R66" s="119"/>
      <c r="S66" s="87"/>
      <c r="T66" s="87"/>
      <c r="U66" s="87"/>
      <c r="V66" s="87"/>
      <c r="W66" s="87"/>
      <c r="X66" s="87"/>
      <c r="Y66" s="87"/>
      <c r="Z66" s="7"/>
    </row>
    <row r="67" customFormat="false" ht="15.75" hidden="false" customHeight="false" outlineLevel="0" collapsed="false">
      <c r="A67" s="6"/>
      <c r="B67" s="138" t="s">
        <v>55</v>
      </c>
      <c r="C67" s="7"/>
      <c r="D67" s="7"/>
      <c r="E67" s="7"/>
      <c r="F67" s="7"/>
      <c r="G67" s="7"/>
      <c r="H67" s="7"/>
      <c r="I67" s="127"/>
      <c r="J67" s="137"/>
      <c r="K67" s="7"/>
      <c r="L67" s="7"/>
      <c r="M67" s="7"/>
      <c r="N67" s="7"/>
      <c r="O67" s="140"/>
      <c r="P67" s="87"/>
      <c r="Q67" s="87"/>
      <c r="R67" s="119"/>
      <c r="S67" s="87"/>
      <c r="T67" s="87"/>
      <c r="U67" s="87"/>
      <c r="V67" s="87"/>
      <c r="W67" s="87"/>
      <c r="X67" s="87"/>
      <c r="Y67" s="87"/>
      <c r="Z67" s="7"/>
    </row>
    <row r="68" customFormat="false" ht="14.25" hidden="false" customHeight="false" outlineLevel="0" collapsed="false">
      <c r="A68" s="6"/>
      <c r="B68" s="7"/>
      <c r="C68" s="7"/>
      <c r="D68" s="7"/>
      <c r="E68" s="7"/>
      <c r="F68" s="7"/>
      <c r="G68" s="7"/>
      <c r="H68" s="7"/>
      <c r="I68" s="7"/>
      <c r="J68" s="7"/>
      <c r="K68" s="7"/>
      <c r="L68" s="7"/>
      <c r="M68" s="7"/>
      <c r="N68" s="7"/>
      <c r="O68" s="140"/>
      <c r="P68" s="87"/>
      <c r="Q68" s="87"/>
      <c r="R68" s="119"/>
      <c r="S68" s="87"/>
      <c r="T68" s="87"/>
      <c r="U68" s="87"/>
      <c r="V68" s="87"/>
      <c r="W68" s="87"/>
      <c r="X68" s="87"/>
      <c r="Y68" s="87"/>
      <c r="Z68" s="7"/>
    </row>
    <row r="69" customFormat="false" ht="12.75" hidden="false" customHeight="false" outlineLevel="0" collapsed="false">
      <c r="A69" s="6"/>
      <c r="B69" s="7"/>
      <c r="C69" s="7"/>
      <c r="D69" s="7"/>
      <c r="E69" s="7"/>
      <c r="F69" s="7"/>
      <c r="G69" s="7"/>
      <c r="H69" s="7"/>
      <c r="I69" s="127"/>
      <c r="J69" s="7"/>
      <c r="K69" s="7"/>
      <c r="L69" s="7"/>
      <c r="M69" s="7"/>
      <c r="N69" s="7"/>
      <c r="O69" s="87"/>
      <c r="P69" s="87"/>
      <c r="Q69" s="87"/>
      <c r="R69" s="119"/>
      <c r="S69" s="87"/>
      <c r="T69" s="87"/>
      <c r="U69" s="87"/>
      <c r="V69" s="87"/>
      <c r="W69" s="87"/>
      <c r="X69" s="87"/>
      <c r="Y69" s="87"/>
      <c r="Z69" s="7"/>
    </row>
    <row r="70" customFormat="false" ht="15" hidden="false" customHeight="false" outlineLevel="0" collapsed="false">
      <c r="A70" s="6"/>
      <c r="B70" s="136" t="s">
        <v>56</v>
      </c>
      <c r="C70" s="7"/>
      <c r="D70" s="7"/>
      <c r="E70" s="7"/>
      <c r="F70" s="7"/>
      <c r="G70" s="7"/>
      <c r="H70" s="7"/>
      <c r="I70" s="127"/>
      <c r="J70" s="7"/>
      <c r="K70" s="7"/>
      <c r="L70" s="7"/>
      <c r="M70" s="7"/>
      <c r="N70" s="7"/>
      <c r="O70" s="139"/>
      <c r="P70" s="87"/>
      <c r="Q70" s="87"/>
      <c r="R70" s="119"/>
      <c r="S70" s="87"/>
      <c r="T70" s="87"/>
      <c r="U70" s="87"/>
      <c r="V70" s="87"/>
      <c r="W70" s="87"/>
      <c r="X70" s="87"/>
      <c r="Y70" s="87"/>
      <c r="Z70" s="7"/>
    </row>
    <row r="71" customFormat="false" ht="14.25" hidden="false" customHeight="false" outlineLevel="0" collapsed="false">
      <c r="A71" s="6"/>
      <c r="B71" s="7"/>
      <c r="C71" s="7"/>
      <c r="D71" s="7"/>
      <c r="E71" s="7"/>
      <c r="F71" s="7"/>
      <c r="G71" s="7"/>
      <c r="H71" s="7"/>
      <c r="I71" s="127"/>
      <c r="J71" s="7"/>
      <c r="K71" s="7"/>
      <c r="L71" s="7"/>
      <c r="M71" s="7"/>
      <c r="N71" s="7"/>
      <c r="O71" s="140"/>
      <c r="P71" s="87"/>
      <c r="Q71" s="87"/>
      <c r="R71" s="119"/>
      <c r="S71" s="87"/>
      <c r="T71" s="87"/>
      <c r="U71" s="87"/>
      <c r="V71" s="87"/>
      <c r="W71" s="87"/>
      <c r="X71" s="87"/>
      <c r="Y71" s="87"/>
      <c r="Z71" s="7"/>
    </row>
    <row r="72" customFormat="false" ht="12.75" hidden="false" customHeight="true" outlineLevel="0" collapsed="false">
      <c r="A72" s="6"/>
      <c r="B72" s="138" t="s">
        <v>57</v>
      </c>
      <c r="C72" s="7"/>
      <c r="D72" s="7"/>
      <c r="E72" s="7"/>
      <c r="F72" s="7"/>
      <c r="G72" s="7"/>
      <c r="H72" s="7"/>
      <c r="I72" s="127"/>
      <c r="J72" s="7"/>
      <c r="K72" s="7"/>
      <c r="L72" s="7"/>
      <c r="M72" s="7"/>
      <c r="N72" s="7"/>
      <c r="O72" s="140"/>
      <c r="P72" s="87"/>
      <c r="Q72" s="87"/>
      <c r="R72" s="119"/>
      <c r="S72" s="87"/>
      <c r="T72" s="87"/>
      <c r="U72" s="87"/>
      <c r="V72" s="87"/>
      <c r="W72" s="87"/>
      <c r="X72" s="87"/>
      <c r="Y72" s="87"/>
      <c r="Z72" s="7"/>
    </row>
    <row r="73" customFormat="false" ht="12.75" hidden="false" customHeight="false" outlineLevel="0" collapsed="false">
      <c r="A73" s="6"/>
      <c r="B73" s="7"/>
      <c r="C73" s="7"/>
      <c r="D73" s="7"/>
      <c r="E73" s="7"/>
      <c r="F73" s="7"/>
      <c r="G73" s="7"/>
      <c r="H73" s="7"/>
      <c r="I73" s="7"/>
      <c r="J73" s="7"/>
      <c r="K73" s="7"/>
      <c r="L73" s="7"/>
      <c r="M73" s="7"/>
      <c r="N73" s="7"/>
      <c r="O73" s="142"/>
      <c r="P73" s="87"/>
      <c r="Q73" s="87"/>
      <c r="R73" s="119"/>
      <c r="S73" s="87"/>
      <c r="T73" s="87"/>
      <c r="U73" s="87"/>
      <c r="V73" s="87"/>
      <c r="W73" s="87"/>
      <c r="X73" s="87"/>
      <c r="Y73" s="87"/>
      <c r="Z73" s="7"/>
    </row>
    <row r="74" customFormat="false" ht="15" hidden="false" customHeight="false" outlineLevel="0" collapsed="false">
      <c r="A74" s="6"/>
      <c r="B74" s="7"/>
      <c r="C74" s="7"/>
      <c r="D74" s="7"/>
      <c r="E74" s="7"/>
      <c r="F74" s="7"/>
      <c r="G74" s="7"/>
      <c r="H74" s="7"/>
      <c r="I74" s="7"/>
      <c r="J74" s="7"/>
      <c r="K74" s="7"/>
      <c r="L74" s="7"/>
      <c r="M74" s="7"/>
      <c r="N74" s="7"/>
      <c r="O74" s="139"/>
      <c r="P74" s="87"/>
      <c r="Q74" s="87"/>
      <c r="R74" s="119"/>
      <c r="S74" s="87"/>
      <c r="T74" s="87"/>
      <c r="U74" s="87"/>
      <c r="V74" s="87"/>
      <c r="W74" s="87"/>
      <c r="X74" s="87"/>
      <c r="Y74" s="87"/>
      <c r="Z74" s="7"/>
    </row>
    <row r="75" customFormat="false" ht="14.25" hidden="false" customHeight="false" outlineLevel="0" collapsed="false">
      <c r="A75" s="6"/>
      <c r="B75" s="7"/>
      <c r="C75" s="7"/>
      <c r="D75" s="7"/>
      <c r="E75" s="7"/>
      <c r="F75" s="7"/>
      <c r="G75" s="7"/>
      <c r="H75" s="7"/>
      <c r="I75" s="127"/>
      <c r="J75" s="7"/>
      <c r="K75" s="7"/>
      <c r="L75" s="7"/>
      <c r="M75" s="7"/>
      <c r="N75" s="7"/>
      <c r="O75" s="140"/>
      <c r="P75" s="87"/>
      <c r="Q75" s="87"/>
      <c r="R75" s="119"/>
      <c r="S75" s="87"/>
      <c r="T75" s="87"/>
      <c r="U75" s="87"/>
      <c r="V75" s="87"/>
      <c r="W75" s="87"/>
      <c r="X75" s="87"/>
      <c r="Y75" s="87"/>
      <c r="Z75" s="7"/>
    </row>
    <row r="76" customFormat="false" ht="14.25" hidden="false" customHeight="false" outlineLevel="0" collapsed="false">
      <c r="A76" s="6"/>
      <c r="B76" s="7"/>
      <c r="C76" s="7"/>
      <c r="D76" s="7"/>
      <c r="E76" s="7"/>
      <c r="F76" s="7"/>
      <c r="G76" s="7"/>
      <c r="H76" s="7"/>
      <c r="I76" s="7"/>
      <c r="J76" s="7"/>
      <c r="K76" s="7"/>
      <c r="L76" s="7"/>
      <c r="M76" s="7"/>
      <c r="N76" s="7"/>
      <c r="O76" s="140"/>
      <c r="P76" s="87"/>
      <c r="Q76" s="87"/>
      <c r="R76" s="119"/>
      <c r="S76" s="87"/>
      <c r="T76" s="87"/>
      <c r="U76" s="87"/>
      <c r="V76" s="87"/>
      <c r="W76" s="87"/>
      <c r="X76" s="87"/>
      <c r="Y76" s="87"/>
      <c r="Z76" s="7"/>
    </row>
    <row r="77" customFormat="false" ht="12.75" hidden="false" customHeight="false" outlineLevel="0" collapsed="false">
      <c r="A77" s="6"/>
      <c r="B77" s="7"/>
      <c r="C77" s="7"/>
      <c r="D77" s="7"/>
      <c r="E77" s="7"/>
      <c r="F77" s="7"/>
      <c r="G77" s="7"/>
      <c r="H77" s="7"/>
      <c r="I77" s="7"/>
      <c r="J77" s="7"/>
      <c r="K77" s="7"/>
      <c r="L77" s="7"/>
      <c r="M77" s="7"/>
      <c r="N77" s="7"/>
      <c r="O77" s="87"/>
      <c r="P77" s="87"/>
      <c r="Q77" s="87"/>
      <c r="R77" s="119"/>
      <c r="S77" s="87"/>
      <c r="T77" s="87"/>
      <c r="U77" s="87"/>
      <c r="V77" s="87"/>
      <c r="W77" s="87"/>
      <c r="X77" s="87"/>
      <c r="Y77" s="87"/>
      <c r="Z77" s="7"/>
    </row>
    <row r="78" customFormat="false" ht="15" hidden="false" customHeight="false" outlineLevel="0" collapsed="false">
      <c r="A78" s="6"/>
      <c r="B78" s="7"/>
      <c r="C78" s="7"/>
      <c r="D78" s="7"/>
      <c r="E78" s="7"/>
      <c r="F78" s="7"/>
      <c r="G78" s="7"/>
      <c r="H78" s="7"/>
      <c r="I78" s="127"/>
      <c r="J78" s="7"/>
      <c r="K78" s="7"/>
      <c r="L78" s="7"/>
      <c r="M78" s="7"/>
      <c r="N78" s="7"/>
      <c r="O78" s="139"/>
      <c r="P78" s="87"/>
      <c r="Q78" s="87"/>
      <c r="R78" s="119"/>
      <c r="S78" s="87"/>
      <c r="T78" s="87"/>
      <c r="U78" s="87"/>
      <c r="V78" s="87"/>
      <c r="W78" s="87"/>
      <c r="X78" s="87"/>
      <c r="Y78" s="87"/>
      <c r="Z78" s="7"/>
    </row>
    <row r="79" customFormat="false" ht="14.25" hidden="false" customHeight="false" outlineLevel="0" collapsed="false">
      <c r="A79" s="6"/>
      <c r="B79" s="7"/>
      <c r="C79" s="7"/>
      <c r="D79" s="7"/>
      <c r="E79" s="7"/>
      <c r="F79" s="7"/>
      <c r="G79" s="7"/>
      <c r="H79" s="7"/>
      <c r="I79" s="7"/>
      <c r="J79" s="7"/>
      <c r="K79" s="7"/>
      <c r="L79" s="7"/>
      <c r="M79" s="7"/>
      <c r="N79" s="7"/>
      <c r="O79" s="140"/>
      <c r="P79" s="87"/>
      <c r="Q79" s="87"/>
      <c r="R79" s="119"/>
      <c r="S79" s="87"/>
      <c r="T79" s="87"/>
      <c r="U79" s="87"/>
      <c r="V79" s="87"/>
      <c r="W79" s="87"/>
      <c r="X79" s="87"/>
      <c r="Y79" s="87"/>
      <c r="Z79" s="7"/>
    </row>
    <row r="80" customFormat="false" ht="14.25" hidden="false" customHeight="false" outlineLevel="0" collapsed="false">
      <c r="A80" s="6"/>
      <c r="B80" s="7"/>
      <c r="C80" s="7"/>
      <c r="D80" s="7"/>
      <c r="E80" s="7"/>
      <c r="F80" s="7"/>
      <c r="G80" s="7"/>
      <c r="H80" s="7"/>
      <c r="I80" s="7"/>
      <c r="J80" s="7"/>
      <c r="K80" s="7"/>
      <c r="L80" s="7"/>
      <c r="M80" s="7"/>
      <c r="N80" s="7"/>
      <c r="O80" s="140"/>
      <c r="P80" s="87"/>
      <c r="Q80" s="87"/>
      <c r="R80" s="119"/>
      <c r="S80" s="87"/>
      <c r="T80" s="87"/>
      <c r="U80" s="87"/>
      <c r="V80" s="87"/>
      <c r="W80" s="87"/>
      <c r="X80" s="87"/>
      <c r="Y80" s="87"/>
      <c r="Z80" s="7"/>
    </row>
    <row r="81" customFormat="false" ht="12.75" hidden="false" customHeight="false" outlineLevel="0" collapsed="false">
      <c r="A81" s="6"/>
      <c r="B81" s="7"/>
      <c r="C81" s="7"/>
      <c r="D81" s="7"/>
      <c r="E81" s="7"/>
      <c r="F81" s="7"/>
      <c r="G81" s="7"/>
      <c r="H81" s="7"/>
      <c r="I81" s="127"/>
      <c r="J81" s="7"/>
      <c r="K81" s="7"/>
      <c r="L81" s="7"/>
      <c r="M81" s="7"/>
      <c r="N81" s="7"/>
      <c r="O81" s="87"/>
      <c r="P81" s="87"/>
      <c r="Q81" s="87"/>
      <c r="R81" s="119"/>
      <c r="S81" s="87"/>
      <c r="T81" s="87"/>
      <c r="U81" s="87"/>
      <c r="V81" s="87"/>
      <c r="W81" s="87"/>
      <c r="X81" s="87"/>
      <c r="Y81" s="87"/>
      <c r="Z81" s="7"/>
    </row>
    <row r="82" customFormat="false" ht="15" hidden="false" customHeight="false" outlineLevel="0" collapsed="false">
      <c r="A82" s="6"/>
      <c r="B82" s="7"/>
      <c r="C82" s="7"/>
      <c r="D82" s="7"/>
      <c r="E82" s="7"/>
      <c r="F82" s="7"/>
      <c r="G82" s="7"/>
      <c r="H82" s="7"/>
      <c r="I82" s="7"/>
      <c r="J82" s="7"/>
      <c r="K82" s="7"/>
      <c r="L82" s="7"/>
      <c r="M82" s="7"/>
      <c r="N82" s="7"/>
      <c r="O82" s="139"/>
      <c r="P82" s="87"/>
      <c r="Q82" s="87"/>
      <c r="R82" s="119"/>
      <c r="S82" s="87"/>
      <c r="T82" s="87"/>
      <c r="U82" s="87"/>
      <c r="V82" s="87"/>
      <c r="W82" s="87"/>
      <c r="X82" s="87"/>
      <c r="Y82" s="87"/>
      <c r="Z82" s="7"/>
    </row>
    <row r="83" customFormat="false" ht="14.25" hidden="false" customHeight="false" outlineLevel="0" collapsed="false">
      <c r="A83" s="6"/>
      <c r="B83" s="7"/>
      <c r="C83" s="7"/>
      <c r="D83" s="7"/>
      <c r="E83" s="7"/>
      <c r="F83" s="7"/>
      <c r="G83" s="7"/>
      <c r="H83" s="7"/>
      <c r="I83" s="7"/>
      <c r="J83" s="7"/>
      <c r="K83" s="7"/>
      <c r="L83" s="7"/>
      <c r="M83" s="7"/>
      <c r="N83" s="7"/>
      <c r="O83" s="140"/>
      <c r="P83" s="87"/>
      <c r="Q83" s="87"/>
      <c r="R83" s="119"/>
      <c r="S83" s="87"/>
      <c r="T83" s="87"/>
      <c r="U83" s="87"/>
      <c r="V83" s="87"/>
      <c r="W83" s="87"/>
      <c r="X83" s="87"/>
      <c r="Y83" s="87"/>
      <c r="Z83" s="7"/>
    </row>
    <row r="84" customFormat="false" ht="14.25" hidden="false" customHeight="false" outlineLevel="0" collapsed="false">
      <c r="A84" s="6"/>
      <c r="B84" s="127"/>
      <c r="C84" s="127"/>
      <c r="D84" s="127"/>
      <c r="E84" s="7"/>
      <c r="F84" s="7"/>
      <c r="G84" s="7"/>
      <c r="H84" s="7"/>
      <c r="I84" s="7"/>
      <c r="J84" s="7"/>
      <c r="K84" s="7"/>
      <c r="L84" s="7"/>
      <c r="M84" s="7"/>
      <c r="N84" s="7"/>
      <c r="O84" s="140"/>
      <c r="P84" s="87"/>
      <c r="Q84" s="87"/>
      <c r="R84" s="119"/>
      <c r="S84" s="87"/>
      <c r="T84" s="87"/>
      <c r="U84" s="87"/>
      <c r="V84" s="87"/>
      <c r="W84" s="87"/>
      <c r="X84" s="87"/>
      <c r="Y84" s="87"/>
      <c r="Z84" s="7"/>
    </row>
    <row r="85" customFormat="false" ht="12.75" hidden="false" customHeight="false" outlineLevel="0" collapsed="false">
      <c r="A85" s="6"/>
      <c r="B85" s="127"/>
      <c r="C85" s="127"/>
      <c r="D85" s="127"/>
      <c r="E85" s="7"/>
      <c r="F85" s="7"/>
      <c r="G85" s="7"/>
      <c r="H85" s="7"/>
      <c r="I85" s="7"/>
      <c r="J85" s="7"/>
      <c r="K85" s="7"/>
      <c r="L85" s="7"/>
      <c r="M85" s="7"/>
      <c r="N85" s="7"/>
      <c r="O85" s="87"/>
      <c r="P85" s="87"/>
      <c r="Q85" s="87"/>
      <c r="R85" s="119"/>
      <c r="S85" s="87"/>
      <c r="T85" s="87"/>
      <c r="U85" s="87"/>
      <c r="V85" s="87"/>
      <c r="W85" s="87"/>
      <c r="X85" s="87"/>
      <c r="Y85" s="87"/>
      <c r="Z85" s="7"/>
    </row>
    <row r="86" customFormat="false" ht="15" hidden="false" customHeight="false" outlineLevel="0" collapsed="false">
      <c r="A86" s="6"/>
      <c r="B86" s="127"/>
      <c r="C86" s="127"/>
      <c r="D86" s="127"/>
      <c r="E86" s="7"/>
      <c r="F86" s="7"/>
      <c r="G86" s="7"/>
      <c r="H86" s="7"/>
      <c r="I86" s="7"/>
      <c r="J86" s="7"/>
      <c r="K86" s="7"/>
      <c r="L86" s="7"/>
      <c r="M86" s="7"/>
      <c r="N86" s="7"/>
      <c r="O86" s="139"/>
      <c r="P86" s="87"/>
      <c r="Q86" s="87"/>
      <c r="R86" s="119"/>
      <c r="S86" s="87"/>
      <c r="T86" s="87"/>
      <c r="U86" s="87"/>
      <c r="V86" s="87"/>
      <c r="W86" s="87"/>
      <c r="X86" s="87"/>
      <c r="Y86" s="87"/>
      <c r="Z86" s="7"/>
    </row>
    <row r="87" customFormat="false" ht="13.5" hidden="false" customHeight="false" outlineLevel="0" collapsed="false">
      <c r="A87" s="14"/>
      <c r="B87" s="15"/>
      <c r="C87" s="15"/>
      <c r="D87" s="15"/>
      <c r="E87" s="15"/>
      <c r="F87" s="15"/>
      <c r="G87" s="15"/>
      <c r="H87" s="15"/>
      <c r="I87" s="15"/>
      <c r="J87" s="15"/>
      <c r="K87" s="15"/>
      <c r="L87" s="15"/>
      <c r="M87" s="15"/>
      <c r="N87" s="15"/>
      <c r="O87" s="15"/>
      <c r="P87" s="15"/>
      <c r="Q87" s="15"/>
      <c r="R87" s="18"/>
    </row>
    <row r="91" customFormat="false" ht="12.75" hidden="false" customHeight="false" outlineLevel="0" collapsed="false">
      <c r="B91" s="94" t="s">
        <v>32</v>
      </c>
      <c r="C91" s="94"/>
      <c r="D91" s="143"/>
    </row>
    <row r="93" customFormat="false" ht="13.5" hidden="false" customHeight="false" outlineLevel="0" collapsed="false"/>
    <row r="94" customFormat="false" ht="12.75" hidden="false" customHeight="false" outlineLevel="0" collapsed="false">
      <c r="B94" s="144"/>
      <c r="C94" s="145"/>
      <c r="D94" s="145"/>
      <c r="E94" s="145"/>
      <c r="F94" s="145"/>
      <c r="G94" s="145"/>
      <c r="H94" s="145"/>
      <c r="I94" s="145"/>
      <c r="J94" s="145"/>
      <c r="K94" s="145"/>
      <c r="L94" s="145"/>
      <c r="M94" s="145"/>
      <c r="N94" s="146"/>
    </row>
    <row r="95" customFormat="false" ht="12.75" hidden="false" customHeight="false" outlineLevel="0" collapsed="false">
      <c r="B95" s="147" t="s">
        <v>58</v>
      </c>
      <c r="C95" s="148" t="s">
        <v>59</v>
      </c>
      <c r="D95" s="148" t="s">
        <v>60</v>
      </c>
      <c r="E95" s="148" t="s">
        <v>61</v>
      </c>
      <c r="F95" s="148" t="s">
        <v>62</v>
      </c>
      <c r="G95" s="148" t="s">
        <v>63</v>
      </c>
      <c r="H95" s="148" t="s">
        <v>64</v>
      </c>
      <c r="I95" s="148" t="s">
        <v>65</v>
      </c>
      <c r="J95" s="148" t="s">
        <v>66</v>
      </c>
      <c r="K95" s="148" t="s">
        <v>67</v>
      </c>
      <c r="L95" s="148" t="s">
        <v>68</v>
      </c>
      <c r="M95" s="148" t="s">
        <v>69</v>
      </c>
      <c r="N95" s="149" t="s">
        <v>41</v>
      </c>
    </row>
    <row r="96" customFormat="false" ht="15" hidden="false" customHeight="false" outlineLevel="0" collapsed="false">
      <c r="B96" s="150" t="s">
        <v>42</v>
      </c>
      <c r="C96" s="151" t="n">
        <f aca="false">+'Mnth Appendices 2002 Plan '!C21/1000</f>
        <v>222.903083333333</v>
      </c>
      <c r="D96" s="151" t="n">
        <f aca="false">(+'Mnth Appendices 2002 Plan '!D21/1000)+C96</f>
        <v>445.806166666667</v>
      </c>
      <c r="E96" s="151" t="n">
        <f aca="false">(+'Mnth Appendices 2002 Plan '!E21/1000)+D96</f>
        <v>668.70925</v>
      </c>
      <c r="F96" s="151" t="n">
        <f aca="false">(+'Mnth Appendices 2002 Plan '!F21/1000)+E96</f>
        <v>891.612333333333</v>
      </c>
      <c r="G96" s="151" t="n">
        <f aca="false">(+'Mnth Appendices 2002 Plan '!G21/1000)+F96</f>
        <v>1114.51541666667</v>
      </c>
      <c r="H96" s="151" t="n">
        <f aca="false">(+'Mnth Appendices 2002 Plan '!H21/1000)+G96</f>
        <v>1337.4185</v>
      </c>
      <c r="I96" s="151" t="n">
        <f aca="false">(+'Mnth Appendices 2002 Plan '!I21/1000)+H96</f>
        <v>1560.32158333333</v>
      </c>
      <c r="J96" s="151" t="n">
        <f aca="false">(+'Mnth Appendices 2002 Plan '!J21/1000)+I96</f>
        <v>1783.22466666667</v>
      </c>
      <c r="K96" s="151" t="n">
        <f aca="false">(+'Mnth Appendices 2002 Plan '!K21/1000)+J96</f>
        <v>2006.12775</v>
      </c>
      <c r="L96" s="151" t="n">
        <f aca="false">(+'Mnth Appendices 2002 Plan '!L21/1000)+K96</f>
        <v>2229.03083333333</v>
      </c>
      <c r="M96" s="151" t="n">
        <f aca="false">(+'Mnth Appendices 2002 Plan '!M21/1000)+L96</f>
        <v>2451.93391666667</v>
      </c>
      <c r="N96" s="152" t="n">
        <f aca="false">(+'Mnth Appendices 2002 Plan '!N21/1000)+M96</f>
        <v>2674.837</v>
      </c>
    </row>
    <row r="97" customFormat="false" ht="15" hidden="false" customHeight="false" outlineLevel="0" collapsed="false">
      <c r="B97" s="150" t="s">
        <v>43</v>
      </c>
      <c r="C97" s="153" t="n">
        <f aca="false">(+'Adaytum by Month'!C40/1000)+'Adaytum by Month'!P42</f>
        <v>417.46279</v>
      </c>
      <c r="D97" s="153" t="n">
        <f aca="false">(+'Adaytum by Month'!D40/1000)+C97+'Adaytum by Month'!P42</f>
        <v>778.79515</v>
      </c>
      <c r="E97" s="153" t="n">
        <f aca="false">(+'Adaytum by Month'!E40/1000)+D97+'Adaytum by Month'!P42</f>
        <v>1375.36541</v>
      </c>
      <c r="F97" s="153" t="n">
        <f aca="false">(+'Adaytum by Month'!F40/1000)+E97+'Adaytum by Month'!P42</f>
        <v>2082.30836</v>
      </c>
      <c r="G97" s="153" t="n">
        <f aca="false">(+'Adaytum by Month'!G40/1000)+F97+'Adaytum by Month'!P42</f>
        <v>2371.4446</v>
      </c>
      <c r="H97" s="153" t="n">
        <f aca="false">(+'Adaytum by Month'!H40/1000)+G97+'Adaytum by Month'!P42</f>
        <v>2661.37944</v>
      </c>
      <c r="I97" s="153" t="n">
        <f aca="false">(+'Adaytum by Month'!I40/1000)+H97+'Adaytum by Month'!P42</f>
        <v>3168.87454</v>
      </c>
      <c r="J97" s="153" t="n">
        <f aca="false">(+'Adaytum by Month'!J40/1000)+I97+'Adaytum by Month'!P42</f>
        <v>3864.54444</v>
      </c>
      <c r="K97" s="153" t="n">
        <f aca="false">(+'Adaytum by Month'!K40/1000)+J97+'Adaytum by Month'!P42</f>
        <v>5136.72508166667</v>
      </c>
      <c r="L97" s="153" t="n">
        <f aca="false">(+'Adaytum by Month'!L40/1000)+K97</f>
        <v>6428.63252333333</v>
      </c>
      <c r="M97" s="153" t="n">
        <f aca="false">(+'Adaytum by Month'!M40/1000)+L97</f>
        <v>7720.539965</v>
      </c>
      <c r="N97" s="154" t="n">
        <f aca="false">(+'Adaytum by Month'!N40/1000)+M97</f>
        <v>9012.44740666667</v>
      </c>
    </row>
    <row r="98" customFormat="false" ht="15" hidden="false" customHeight="false" outlineLevel="0" collapsed="false">
      <c r="B98" s="150" t="s">
        <v>44</v>
      </c>
      <c r="C98" s="153" t="n">
        <f aca="false">+'Adaytum by Month'!C56/1000</f>
        <v>1114.78619402985</v>
      </c>
      <c r="D98" s="153" t="n">
        <f aca="false">(+'Adaytum by Month'!D56/1000)+C98</f>
        <v>2234.77248134328</v>
      </c>
      <c r="E98" s="153" t="n">
        <f aca="false">(+'Adaytum by Month'!E56/1000)+D98</f>
        <v>3354.75876865671</v>
      </c>
      <c r="F98" s="153" t="n">
        <f aca="false">(+'Adaytum by Month'!F56/1000)+E98</f>
        <v>4474.74804104477</v>
      </c>
      <c r="G98" s="153" t="n">
        <f aca="false">(+'Adaytum by Month'!G56/1000)+F98</f>
        <v>5594.73432835821</v>
      </c>
      <c r="H98" s="153" t="n">
        <f aca="false">(+'Adaytum by Month'!H56/1000)+G98</f>
        <v>6714.72061567164</v>
      </c>
      <c r="I98" s="153" t="n">
        <f aca="false">(+'Adaytum by Month'!I56/1000)+H98</f>
        <v>7845.81063432835</v>
      </c>
      <c r="J98" s="153" t="n">
        <f aca="false">(+'Adaytum by Month'!J56/1000)+I98</f>
        <v>8976.89766791044</v>
      </c>
      <c r="K98" s="153" t="n">
        <f aca="false">(+'Adaytum by Month'!K56/1000)+J98</f>
        <v>10107.9847014925</v>
      </c>
      <c r="L98" s="153" t="n">
        <f aca="false">(+'Adaytum by Month'!L56/1000)+K98</f>
        <v>11239.0747201492</v>
      </c>
      <c r="M98" s="153" t="n">
        <f aca="false">(+'Adaytum by Month'!M56/1000)+L98</f>
        <v>12370.1617537313</v>
      </c>
      <c r="N98" s="154" t="n">
        <f aca="false">(+'Adaytum by Month'!N56/1000)+M98</f>
        <v>13501.2487873134</v>
      </c>
    </row>
    <row r="99" customFormat="false" ht="15" hidden="false" customHeight="false" outlineLevel="0" collapsed="false">
      <c r="B99" s="150" t="s">
        <v>45</v>
      </c>
      <c r="C99" s="153" t="n">
        <f aca="false">+'Input Data'!$J$24/1000/12</f>
        <v>675.9335555</v>
      </c>
      <c r="D99" s="153" t="n">
        <f aca="false">('Input Data'!$J$24/1000/12)+C99</f>
        <v>1351.867111</v>
      </c>
      <c r="E99" s="153" t="n">
        <f aca="false">('Input Data'!$J$24/1000/12)+D99</f>
        <v>2027.8006665</v>
      </c>
      <c r="F99" s="153" t="n">
        <f aca="false">('Input Data'!$J$24/1000/12)+E99</f>
        <v>2703.734222</v>
      </c>
      <c r="G99" s="153" t="n">
        <f aca="false">('Input Data'!$J$24/1000/12)+F99</f>
        <v>3379.6677775</v>
      </c>
      <c r="H99" s="153" t="n">
        <f aca="false">('Input Data'!$J$24/1000/12)+G99</f>
        <v>4055.601333</v>
      </c>
      <c r="I99" s="153" t="n">
        <f aca="false">('Input Data'!$J$24/1000/12)+H99</f>
        <v>4731.5348885</v>
      </c>
      <c r="J99" s="153" t="n">
        <f aca="false">('Input Data'!$J$24/1000/12)+I99</f>
        <v>5407.468444</v>
      </c>
      <c r="K99" s="153" t="n">
        <f aca="false">('Input Data'!$J$24/1000/12)+J99</f>
        <v>6083.4019995</v>
      </c>
      <c r="L99" s="153" t="n">
        <f aca="false">('Input Data'!$J$24/1000/12)+K99</f>
        <v>6759.335555</v>
      </c>
      <c r="M99" s="153" t="n">
        <f aca="false">('Input Data'!$J$24/1000/12)+L99</f>
        <v>7435.2691105</v>
      </c>
      <c r="N99" s="154" t="n">
        <f aca="false">('Input Data'!$J$24/1000/12)+M99</f>
        <v>8111.202666</v>
      </c>
    </row>
    <row r="100" customFormat="false" ht="15" hidden="false" customHeight="false" outlineLevel="0" collapsed="false">
      <c r="B100" s="150" t="s">
        <v>46</v>
      </c>
      <c r="C100" s="153" t="n">
        <f aca="false">+'Input Data'!$J$26/1000/12</f>
        <v>600.829827111111</v>
      </c>
      <c r="D100" s="153" t="n">
        <f aca="false">('Input Data'!$J$26/1000/12)+C100</f>
        <v>1201.65965422222</v>
      </c>
      <c r="E100" s="153" t="n">
        <f aca="false">('Input Data'!$J$26/1000/12)+D100</f>
        <v>1802.48948133333</v>
      </c>
      <c r="F100" s="153" t="n">
        <f aca="false">('Input Data'!$J$26/1000/12)+E100</f>
        <v>2403.31930844444</v>
      </c>
      <c r="G100" s="153" t="n">
        <f aca="false">('Input Data'!$J$26/1000/12)+F100</f>
        <v>3004.14913555556</v>
      </c>
      <c r="H100" s="153" t="n">
        <f aca="false">('Input Data'!$J$26/1000/12)+G100</f>
        <v>3604.97896266667</v>
      </c>
      <c r="I100" s="153" t="n">
        <f aca="false">('Input Data'!$J$26/1000/12)+H100</f>
        <v>4205.80878977778</v>
      </c>
      <c r="J100" s="153" t="n">
        <f aca="false">('Input Data'!$J$26/1000/12)+I100</f>
        <v>4806.63861688889</v>
      </c>
      <c r="K100" s="153" t="n">
        <f aca="false">('Input Data'!$J$26/1000/12)+J100</f>
        <v>5407.468444</v>
      </c>
      <c r="L100" s="153" t="n">
        <f aca="false">('Input Data'!$J$26/1000/12)+K100</f>
        <v>6008.29827111111</v>
      </c>
      <c r="M100" s="153" t="n">
        <f aca="false">('Input Data'!$J$26/1000/12)+L100</f>
        <v>6609.12809822222</v>
      </c>
      <c r="N100" s="154" t="n">
        <f aca="false">('Input Data'!$J$26/1000/12)+M100</f>
        <v>7209.95792533333</v>
      </c>
    </row>
    <row r="101" customFormat="false" ht="15" hidden="false" customHeight="false" outlineLevel="0" collapsed="false">
      <c r="B101" s="150" t="s">
        <v>70</v>
      </c>
      <c r="C101" s="153" t="n">
        <f aca="false">+C102/2</f>
        <v>181.473291666667</v>
      </c>
      <c r="D101" s="153" t="n">
        <f aca="false">+D102/2</f>
        <v>362.946583333333</v>
      </c>
      <c r="E101" s="153" t="n">
        <f aca="false">+E102/2</f>
        <v>544.419875</v>
      </c>
      <c r="F101" s="153" t="n">
        <f aca="false">+F102/2</f>
        <v>725.893166666667</v>
      </c>
      <c r="G101" s="153" t="n">
        <f aca="false">+G102/2</f>
        <v>907.366458333333</v>
      </c>
      <c r="H101" s="153" t="n">
        <f aca="false">+H102/2</f>
        <v>1088.83975</v>
      </c>
      <c r="I101" s="153" t="n">
        <f aca="false">+I102/2</f>
        <v>1270.31304166667</v>
      </c>
      <c r="J101" s="153" t="n">
        <f aca="false">+J102/2</f>
        <v>1451.78633333333</v>
      </c>
      <c r="K101" s="153" t="n">
        <f aca="false">+K102/2</f>
        <v>1633.259625</v>
      </c>
      <c r="L101" s="153" t="n">
        <f aca="false">+L102/2</f>
        <v>1814.73291666667</v>
      </c>
      <c r="M101" s="153" t="n">
        <f aca="false">+M102/2</f>
        <v>1996.20620833333</v>
      </c>
      <c r="N101" s="154" t="n">
        <f aca="false">+N102/2</f>
        <v>2177.6795</v>
      </c>
    </row>
    <row r="102" customFormat="false" ht="15" hidden="false" customHeight="false" outlineLevel="0" collapsed="false">
      <c r="B102" s="150" t="s">
        <v>47</v>
      </c>
      <c r="C102" s="153" t="n">
        <f aca="false">+'Input Data'!$J$22/1000/12</f>
        <v>362.946583333333</v>
      </c>
      <c r="D102" s="153" t="n">
        <f aca="false">('Input Data'!$J$22/1000/12)+C102</f>
        <v>725.893166666667</v>
      </c>
      <c r="E102" s="153" t="n">
        <f aca="false">('Input Data'!$J$22/1000/12)+D102</f>
        <v>1088.83975</v>
      </c>
      <c r="F102" s="153" t="n">
        <f aca="false">('Input Data'!$J$22/1000/12)+E102</f>
        <v>1451.78633333333</v>
      </c>
      <c r="G102" s="153" t="n">
        <f aca="false">('Input Data'!$J$22/1000/12)+F102</f>
        <v>1814.73291666667</v>
      </c>
      <c r="H102" s="153" t="n">
        <f aca="false">('Input Data'!$J$22/1000/12)+G102</f>
        <v>2177.6795</v>
      </c>
      <c r="I102" s="153" t="n">
        <f aca="false">('Input Data'!$J$22/1000/12)+H102</f>
        <v>2540.62608333333</v>
      </c>
      <c r="J102" s="153" t="n">
        <f aca="false">('Input Data'!$J$22/1000/12)+I102</f>
        <v>2903.57266666667</v>
      </c>
      <c r="K102" s="153" t="n">
        <f aca="false">('Input Data'!$J$22/1000/12)+J102</f>
        <v>3266.51925</v>
      </c>
      <c r="L102" s="153" t="n">
        <f aca="false">('Input Data'!$J$22/1000/12)+K102</f>
        <v>3629.46583333333</v>
      </c>
      <c r="M102" s="153" t="n">
        <f aca="false">('Input Data'!$J$22/1000/12)+L102</f>
        <v>3992.41241666667</v>
      </c>
      <c r="N102" s="154" t="n">
        <f aca="false">('Input Data'!$J$22/1000/12)+M102</f>
        <v>4355.359</v>
      </c>
    </row>
    <row r="103" customFormat="false" ht="13.5" hidden="false" customHeight="false" outlineLevel="0" collapsed="false">
      <c r="B103" s="155"/>
      <c r="C103" s="156"/>
      <c r="D103" s="156"/>
      <c r="E103" s="156"/>
      <c r="F103" s="156"/>
      <c r="G103" s="156"/>
      <c r="H103" s="156"/>
      <c r="I103" s="156"/>
      <c r="J103" s="156"/>
      <c r="K103" s="156"/>
      <c r="L103" s="156"/>
      <c r="M103" s="156"/>
      <c r="N103" s="157"/>
    </row>
    <row r="104" customFormat="false" ht="12.75" hidden="false" customHeight="false" outlineLevel="0" collapsed="false">
      <c r="B104" s="158"/>
      <c r="C104" s="158"/>
      <c r="D104" s="158"/>
      <c r="E104" s="158"/>
      <c r="F104" s="158"/>
      <c r="G104" s="158"/>
      <c r="H104" s="158"/>
      <c r="I104" s="158"/>
      <c r="J104" s="158"/>
      <c r="K104" s="158"/>
      <c r="L104" s="158"/>
      <c r="M104" s="158"/>
      <c r="N104" s="158"/>
    </row>
    <row r="105" customFormat="false" ht="12.75" hidden="false" customHeight="false" outlineLevel="0" collapsed="false">
      <c r="B105" s="159"/>
      <c r="C105" s="159"/>
      <c r="D105" s="158"/>
      <c r="E105" s="158"/>
      <c r="F105" s="158"/>
      <c r="G105" s="158"/>
      <c r="H105" s="158"/>
      <c r="I105" s="158"/>
      <c r="J105" s="158"/>
      <c r="K105" s="158"/>
      <c r="L105" s="158"/>
      <c r="M105" s="158"/>
      <c r="N105" s="158"/>
    </row>
    <row r="106" customFormat="false" ht="12.75" hidden="false" customHeight="false" outlineLevel="0" collapsed="false">
      <c r="B106" s="158"/>
      <c r="C106" s="158"/>
      <c r="D106" s="158"/>
      <c r="E106" s="158"/>
      <c r="F106" s="158"/>
      <c r="G106" s="158"/>
      <c r="H106" s="158"/>
      <c r="I106" s="158"/>
      <c r="J106" s="158"/>
      <c r="K106" s="158"/>
      <c r="L106" s="158"/>
      <c r="M106" s="158"/>
      <c r="N106" s="158"/>
    </row>
    <row r="107" customFormat="false" ht="12.75" hidden="false" customHeight="false" outlineLevel="0" collapsed="false">
      <c r="B107" s="158"/>
      <c r="C107" s="158"/>
      <c r="D107" s="158"/>
      <c r="E107" s="158"/>
      <c r="F107" s="158"/>
      <c r="G107" s="158"/>
      <c r="H107" s="158"/>
      <c r="I107" s="158"/>
      <c r="J107" s="158"/>
      <c r="K107" s="158"/>
      <c r="L107" s="158"/>
      <c r="M107" s="158"/>
      <c r="N107" s="158"/>
    </row>
    <row r="108" customFormat="false" ht="12.75" hidden="false" customHeight="false" outlineLevel="0" collapsed="false">
      <c r="B108" s="158"/>
      <c r="C108" s="158"/>
      <c r="D108" s="158"/>
      <c r="E108" s="158"/>
      <c r="F108" s="158"/>
      <c r="G108" s="158"/>
      <c r="H108" s="158"/>
      <c r="I108" s="158"/>
      <c r="J108" s="158"/>
      <c r="K108" s="158"/>
      <c r="L108" s="158"/>
      <c r="M108" s="158"/>
      <c r="N108" s="158"/>
    </row>
    <row r="109" customFormat="false" ht="12.75" hidden="false" customHeight="false" outlineLevel="0" collapsed="false">
      <c r="B109" s="158"/>
      <c r="C109" s="158"/>
      <c r="D109" s="158"/>
      <c r="E109" s="158"/>
      <c r="F109" s="158"/>
      <c r="G109" s="158"/>
      <c r="H109" s="158"/>
      <c r="I109" s="158"/>
      <c r="J109" s="158"/>
      <c r="K109" s="158"/>
      <c r="L109" s="158"/>
      <c r="M109" s="158"/>
      <c r="N109" s="158"/>
    </row>
    <row r="110" customFormat="false" ht="12.75" hidden="false" customHeight="false" outlineLevel="0" collapsed="false">
      <c r="B110" s="158"/>
      <c r="C110" s="158"/>
      <c r="D110" s="158"/>
      <c r="E110" s="158"/>
      <c r="F110" s="158"/>
      <c r="G110" s="158"/>
      <c r="H110" s="158"/>
      <c r="I110" s="158"/>
      <c r="J110" s="158"/>
      <c r="K110" s="158"/>
      <c r="L110" s="158"/>
      <c r="M110" s="158"/>
      <c r="N110" s="158"/>
    </row>
    <row r="111" customFormat="false" ht="12.75" hidden="false" customHeight="false" outlineLevel="0" collapsed="false">
      <c r="B111" s="158"/>
      <c r="C111" s="158"/>
      <c r="D111" s="158"/>
      <c r="E111" s="158"/>
      <c r="F111" s="158"/>
      <c r="G111" s="158"/>
      <c r="H111" s="158"/>
      <c r="I111" s="158"/>
      <c r="J111" s="158"/>
      <c r="K111" s="158"/>
      <c r="L111" s="158"/>
      <c r="M111" s="158"/>
      <c r="N111" s="158"/>
    </row>
    <row r="112" customFormat="false" ht="12.75" hidden="false" customHeight="false" outlineLevel="0" collapsed="false">
      <c r="B112" s="158"/>
      <c r="C112" s="158"/>
      <c r="D112" s="158"/>
      <c r="E112" s="158"/>
      <c r="F112" s="158"/>
      <c r="G112" s="158"/>
      <c r="H112" s="158"/>
      <c r="I112" s="158"/>
      <c r="J112" s="158"/>
      <c r="K112" s="158"/>
      <c r="L112" s="158"/>
      <c r="M112" s="158"/>
      <c r="N112" s="158"/>
    </row>
    <row r="113" customFormat="false" ht="12.75" hidden="false" customHeight="false" outlineLevel="0" collapsed="false">
      <c r="B113" s="158"/>
      <c r="C113" s="158"/>
      <c r="D113" s="158"/>
      <c r="E113" s="158"/>
      <c r="F113" s="158"/>
      <c r="G113" s="158"/>
      <c r="H113" s="158"/>
      <c r="I113" s="158"/>
      <c r="J113" s="158"/>
      <c r="K113" s="158"/>
      <c r="L113" s="158"/>
      <c r="M113" s="158"/>
      <c r="N113" s="158"/>
    </row>
    <row r="114" customFormat="false" ht="12.75" hidden="false" customHeight="false" outlineLevel="0" collapsed="false">
      <c r="B114" s="158"/>
      <c r="C114" s="158"/>
      <c r="D114" s="158"/>
      <c r="E114" s="158"/>
      <c r="F114" s="158"/>
      <c r="G114" s="158"/>
      <c r="H114" s="158"/>
      <c r="I114" s="158"/>
      <c r="J114" s="158"/>
      <c r="K114" s="158"/>
      <c r="L114" s="158"/>
      <c r="M114" s="158"/>
      <c r="N114" s="158"/>
    </row>
    <row r="115" customFormat="false" ht="12.75" hidden="false" customHeight="false" outlineLevel="0" collapsed="false">
      <c r="B115" s="158"/>
      <c r="C115" s="158"/>
      <c r="D115" s="158"/>
      <c r="E115" s="158"/>
      <c r="F115" s="158"/>
      <c r="G115" s="158"/>
      <c r="H115" s="158"/>
      <c r="I115" s="158"/>
      <c r="J115" s="158"/>
      <c r="K115" s="158"/>
      <c r="L115" s="158"/>
      <c r="M115" s="158"/>
      <c r="N115" s="158"/>
    </row>
    <row r="116" customFormat="false" ht="12.75" hidden="false" customHeight="false" outlineLevel="0" collapsed="false">
      <c r="B116" s="158"/>
      <c r="C116" s="158"/>
      <c r="D116" s="158"/>
      <c r="E116" s="158"/>
      <c r="F116" s="158"/>
      <c r="G116" s="158"/>
      <c r="H116" s="158"/>
      <c r="I116" s="158"/>
      <c r="J116" s="158"/>
      <c r="K116" s="158"/>
      <c r="L116" s="158"/>
      <c r="M116" s="158"/>
      <c r="N116" s="158"/>
    </row>
    <row r="117" customFormat="false" ht="12.75" hidden="false" customHeight="false" outlineLevel="0" collapsed="false">
      <c r="B117" s="158"/>
      <c r="C117" s="158"/>
      <c r="D117" s="158"/>
      <c r="E117" s="158"/>
      <c r="F117" s="158"/>
      <c r="G117" s="158"/>
      <c r="H117" s="158"/>
      <c r="I117" s="158"/>
      <c r="J117" s="158"/>
      <c r="K117" s="158"/>
      <c r="L117" s="158"/>
      <c r="M117" s="158"/>
      <c r="N117" s="158"/>
    </row>
    <row r="118" customFormat="false" ht="12.75" hidden="false" customHeight="false" outlineLevel="0" collapsed="false">
      <c r="B118" s="158"/>
      <c r="C118" s="158"/>
      <c r="D118" s="158"/>
      <c r="E118" s="158"/>
      <c r="F118" s="158"/>
      <c r="G118" s="158"/>
      <c r="H118" s="158"/>
      <c r="I118" s="158"/>
      <c r="J118" s="158"/>
      <c r="K118" s="158"/>
      <c r="L118" s="158"/>
      <c r="M118" s="158"/>
      <c r="N118" s="158"/>
    </row>
    <row r="119" customFormat="false" ht="12.75" hidden="false" customHeight="false" outlineLevel="0" collapsed="false">
      <c r="B119" s="158"/>
      <c r="C119" s="158"/>
      <c r="D119" s="158"/>
      <c r="E119" s="158"/>
      <c r="F119" s="158"/>
      <c r="G119" s="158"/>
      <c r="H119" s="158"/>
      <c r="I119" s="158"/>
      <c r="J119" s="158"/>
      <c r="K119" s="158"/>
      <c r="L119" s="158"/>
      <c r="M119" s="158"/>
      <c r="N119" s="158"/>
    </row>
    <row r="120" customFormat="false" ht="12.75" hidden="false" customHeight="false" outlineLevel="0" collapsed="false">
      <c r="B120" s="158"/>
      <c r="C120" s="158"/>
      <c r="D120" s="158"/>
      <c r="E120" s="158"/>
      <c r="F120" s="158"/>
      <c r="G120" s="158"/>
      <c r="H120" s="158"/>
      <c r="I120" s="158"/>
      <c r="J120" s="158"/>
      <c r="K120" s="158"/>
      <c r="L120" s="158"/>
      <c r="M120" s="158"/>
      <c r="N120" s="158"/>
    </row>
    <row r="121" customFormat="false" ht="12.75" hidden="false" customHeight="false" outlineLevel="0" collapsed="false">
      <c r="B121" s="158"/>
      <c r="C121" s="158"/>
      <c r="D121" s="158"/>
      <c r="E121" s="158"/>
      <c r="F121" s="158"/>
      <c r="G121" s="158"/>
      <c r="H121" s="158"/>
      <c r="I121" s="158"/>
      <c r="J121" s="158"/>
      <c r="K121" s="158"/>
      <c r="L121" s="158"/>
      <c r="M121" s="158"/>
      <c r="N121" s="158"/>
    </row>
    <row r="122" customFormat="false" ht="12.75" hidden="false" customHeight="false" outlineLevel="0" collapsed="false">
      <c r="B122" s="158"/>
      <c r="C122" s="158"/>
      <c r="D122" s="158"/>
      <c r="E122" s="158"/>
      <c r="F122" s="158"/>
      <c r="G122" s="158"/>
      <c r="H122" s="158"/>
      <c r="I122" s="158"/>
      <c r="J122" s="158"/>
      <c r="K122" s="158"/>
      <c r="L122" s="158"/>
      <c r="M122" s="158"/>
      <c r="N122" s="158"/>
    </row>
    <row r="123" customFormat="false" ht="12.75" hidden="false" customHeight="false" outlineLevel="0" collapsed="false">
      <c r="B123" s="158"/>
      <c r="C123" s="158"/>
      <c r="D123" s="158"/>
      <c r="E123" s="158"/>
      <c r="F123" s="158"/>
      <c r="G123" s="158"/>
      <c r="H123" s="158"/>
      <c r="I123" s="158"/>
      <c r="J123" s="158"/>
      <c r="K123" s="158"/>
      <c r="L123" s="158"/>
      <c r="M123" s="158"/>
      <c r="N123" s="158"/>
    </row>
    <row r="124" customFormat="false" ht="12.75" hidden="false" customHeight="false" outlineLevel="0" collapsed="false">
      <c r="B124" s="158"/>
      <c r="C124" s="158"/>
      <c r="D124" s="158"/>
      <c r="E124" s="158"/>
      <c r="F124" s="158"/>
      <c r="G124" s="158"/>
      <c r="H124" s="158"/>
      <c r="I124" s="158"/>
      <c r="J124" s="158"/>
      <c r="K124" s="158"/>
      <c r="L124" s="158"/>
      <c r="M124" s="158"/>
      <c r="N124" s="158"/>
    </row>
    <row r="125" customFormat="false" ht="12.75" hidden="false" customHeight="false" outlineLevel="0" collapsed="false">
      <c r="B125" s="158"/>
      <c r="C125" s="158"/>
      <c r="D125" s="158"/>
      <c r="E125" s="158"/>
      <c r="F125" s="158"/>
      <c r="G125" s="158"/>
      <c r="H125" s="158"/>
      <c r="I125" s="158"/>
      <c r="J125" s="158"/>
      <c r="K125" s="158"/>
      <c r="L125" s="158"/>
      <c r="M125" s="158"/>
      <c r="N125" s="158"/>
    </row>
    <row r="126" customFormat="false" ht="12.75" hidden="false" customHeight="false" outlineLevel="0" collapsed="false">
      <c r="B126" s="158"/>
      <c r="C126" s="158"/>
      <c r="D126" s="158"/>
      <c r="E126" s="158"/>
      <c r="F126" s="158"/>
      <c r="G126" s="158"/>
      <c r="H126" s="158"/>
      <c r="I126" s="158"/>
      <c r="J126" s="158"/>
      <c r="K126" s="158"/>
      <c r="L126" s="158"/>
      <c r="M126" s="158"/>
      <c r="N126" s="158"/>
    </row>
    <row r="127" customFormat="false" ht="12.75" hidden="false" customHeight="false" outlineLevel="0" collapsed="false">
      <c r="B127" s="158"/>
      <c r="C127" s="158"/>
      <c r="D127" s="158"/>
      <c r="E127" s="158"/>
      <c r="F127" s="158"/>
      <c r="G127" s="158"/>
      <c r="H127" s="158"/>
      <c r="I127" s="158"/>
      <c r="J127" s="158"/>
      <c r="K127" s="158"/>
      <c r="L127" s="158"/>
      <c r="M127" s="158"/>
      <c r="N127" s="158"/>
    </row>
    <row r="128" customFormat="false" ht="12.75" hidden="false" customHeight="false" outlineLevel="0" collapsed="false">
      <c r="B128" s="158"/>
      <c r="C128" s="158"/>
      <c r="D128" s="158"/>
      <c r="E128" s="158"/>
      <c r="F128" s="158"/>
      <c r="G128" s="158"/>
      <c r="H128" s="158"/>
      <c r="I128" s="158"/>
      <c r="J128" s="158"/>
      <c r="K128" s="158"/>
      <c r="L128" s="158"/>
      <c r="M128" s="158"/>
      <c r="N128" s="158"/>
    </row>
    <row r="129" customFormat="false" ht="12.75" hidden="false" customHeight="false" outlineLevel="0" collapsed="false">
      <c r="B129" s="158"/>
      <c r="C129" s="158"/>
      <c r="D129" s="158"/>
      <c r="E129" s="158"/>
      <c r="F129" s="158"/>
      <c r="G129" s="158"/>
      <c r="H129" s="158"/>
      <c r="I129" s="158"/>
      <c r="J129" s="158"/>
      <c r="K129" s="158"/>
      <c r="L129" s="158"/>
      <c r="M129" s="158"/>
      <c r="N129" s="158"/>
    </row>
    <row r="130" customFormat="false" ht="12.75" hidden="false" customHeight="false" outlineLevel="0" collapsed="false">
      <c r="B130" s="158"/>
      <c r="C130" s="158"/>
      <c r="D130" s="158"/>
      <c r="E130" s="158"/>
      <c r="F130" s="158"/>
      <c r="G130" s="158"/>
      <c r="H130" s="158"/>
      <c r="I130" s="158"/>
      <c r="J130" s="158"/>
      <c r="K130" s="158"/>
      <c r="L130" s="158"/>
      <c r="M130" s="158"/>
      <c r="N130" s="158"/>
    </row>
    <row r="131" customFormat="false" ht="12.75" hidden="false" customHeight="false" outlineLevel="0" collapsed="false">
      <c r="B131" s="158"/>
      <c r="C131" s="158"/>
      <c r="D131" s="158"/>
      <c r="E131" s="158"/>
      <c r="F131" s="158"/>
      <c r="G131" s="158"/>
      <c r="H131" s="158"/>
      <c r="I131" s="158"/>
      <c r="J131" s="158"/>
      <c r="K131" s="158"/>
      <c r="L131" s="158"/>
      <c r="M131" s="158"/>
      <c r="N131" s="158"/>
    </row>
    <row r="132" customFormat="false" ht="12.75" hidden="false" customHeight="false" outlineLevel="0" collapsed="false">
      <c r="B132" s="158"/>
      <c r="C132" s="158"/>
      <c r="D132" s="158"/>
      <c r="E132" s="158"/>
      <c r="F132" s="158"/>
      <c r="G132" s="158"/>
      <c r="H132" s="158"/>
      <c r="I132" s="158"/>
      <c r="J132" s="158"/>
      <c r="K132" s="158"/>
      <c r="L132" s="158"/>
      <c r="M132" s="158"/>
      <c r="N132" s="158"/>
    </row>
    <row r="133" customFormat="false" ht="12.75" hidden="false" customHeight="false" outlineLevel="0" collapsed="false">
      <c r="B133" s="158"/>
      <c r="C133" s="158"/>
      <c r="D133" s="158"/>
      <c r="E133" s="158"/>
      <c r="F133" s="158"/>
      <c r="G133" s="158"/>
      <c r="H133" s="158"/>
      <c r="I133" s="158"/>
      <c r="J133" s="158"/>
      <c r="K133" s="158"/>
      <c r="L133" s="158"/>
      <c r="M133" s="158"/>
      <c r="N133" s="158"/>
    </row>
  </sheetData>
  <printOptions headings="false" gridLines="false" gridLinesSet="true" horizontalCentered="false" verticalCentered="false"/>
  <pageMargins left="0.747916666666667" right="0.590277777777778" top="0.551388888888889" bottom="0.511805555555556"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&amp;LPage 1&amp;CSource: Financial Planning and Analysis&amp;RPrinted : &amp;D  &amp;T</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69"/>
  <sheetViews>
    <sheetView showFormulas="false" showGridLines="true" showRowColHeaders="true" showZeros="true" rightToLeft="false" tabSelected="true" showOutlineSymbols="true" defaultGridColor="true" view="normal" topLeftCell="A23" colorId="64" zoomScale="60" zoomScaleNormal="60"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1" width="11.7"/>
    <col collapsed="false" customWidth="true" hidden="false" outlineLevel="0" max="2" min="2" style="1" width="16.7"/>
    <col collapsed="false" customWidth="true" hidden="false" outlineLevel="0" max="3" min="3" style="1" width="22.56"/>
    <col collapsed="false" customWidth="true" hidden="false" outlineLevel="0" max="4" min="4" style="1" width="9.28"/>
    <col collapsed="false" customWidth="true" hidden="false" outlineLevel="0" max="5" min="5" style="1" width="36.99"/>
    <col collapsed="false" customWidth="true" hidden="false" outlineLevel="0" max="6" min="6" style="1" width="10.85"/>
    <col collapsed="false" customWidth="true" hidden="false" outlineLevel="0" max="7" min="7" style="1" width="22.56"/>
    <col collapsed="false" customWidth="true" hidden="false" outlineLevel="0" max="8" min="8" style="1" width="9.56"/>
    <col collapsed="false" customWidth="true" hidden="false" outlineLevel="0" max="9" min="9" style="1" width="21.99"/>
    <col collapsed="false" customWidth="true" hidden="false" outlineLevel="0" max="10" min="10" style="1" width="8.41"/>
    <col collapsed="false" customWidth="true" hidden="false" outlineLevel="0" max="11" min="11" style="1" width="1.28"/>
    <col collapsed="false" customWidth="true" hidden="false" outlineLevel="0" max="12" min="12" style="1" width="110.28"/>
    <col collapsed="false" customWidth="true" hidden="false" outlineLevel="0" max="13" min="13" style="1" width="7.42"/>
    <col collapsed="false" customWidth="false" hidden="false" outlineLevel="0" max="24" min="14" style="1" width="9.14"/>
    <col collapsed="false" customWidth="true" hidden="false" outlineLevel="0" max="25" min="25" style="1" width="28.56"/>
    <col collapsed="false" customWidth="true" hidden="false" outlineLevel="0" max="26" min="26" style="1" width="12.7"/>
    <col collapsed="false" customWidth="false" hidden="false" outlineLevel="0" max="257" min="27" style="1" width="9.14"/>
  </cols>
  <sheetData>
    <row r="1" customFormat="false" ht="12.75" hidden="false" customHeight="false" outlineLevel="0" collapsed="false">
      <c r="A1" s="3"/>
      <c r="B1" s="4"/>
      <c r="C1" s="4"/>
      <c r="D1" s="4"/>
      <c r="E1" s="4"/>
      <c r="F1" s="4"/>
      <c r="G1" s="4"/>
      <c r="H1" s="4"/>
      <c r="I1" s="4"/>
      <c r="J1" s="4"/>
      <c r="K1" s="4"/>
      <c r="L1" s="4"/>
      <c r="M1" s="5"/>
    </row>
    <row r="2" customFormat="false" ht="12.75" hidden="false" customHeight="false" outlineLevel="0" collapsed="false">
      <c r="A2" s="6"/>
      <c r="B2" s="7"/>
      <c r="C2" s="7"/>
      <c r="D2" s="7"/>
      <c r="E2" s="7"/>
      <c r="F2" s="7"/>
      <c r="G2" s="7"/>
      <c r="H2" s="7"/>
      <c r="I2" s="7"/>
      <c r="J2" s="7"/>
      <c r="K2" s="7"/>
      <c r="L2" s="7"/>
      <c r="M2" s="8"/>
    </row>
    <row r="3" customFormat="false" ht="37.5" hidden="false" customHeight="true" outlineLevel="0" collapsed="false">
      <c r="A3" s="6"/>
      <c r="B3" s="7"/>
      <c r="C3" s="7"/>
      <c r="D3" s="7"/>
      <c r="E3" s="7"/>
      <c r="F3" s="7"/>
      <c r="G3" s="7"/>
      <c r="H3" s="7"/>
      <c r="I3" s="7"/>
      <c r="J3" s="7"/>
      <c r="K3" s="7"/>
      <c r="L3" s="7"/>
      <c r="M3" s="8"/>
    </row>
    <row r="4" customFormat="false" ht="16.5" hidden="false" customHeight="true" outlineLevel="0" collapsed="false">
      <c r="A4" s="6"/>
      <c r="B4" s="7"/>
      <c r="C4" s="7"/>
      <c r="D4" s="7"/>
      <c r="E4" s="7"/>
      <c r="F4" s="7"/>
      <c r="G4" s="7"/>
      <c r="H4" s="7"/>
      <c r="I4" s="7"/>
      <c r="J4" s="7"/>
      <c r="K4" s="7"/>
      <c r="L4" s="7"/>
      <c r="M4" s="8"/>
    </row>
    <row r="5" customFormat="false" ht="12.75" hidden="false" customHeight="true" outlineLevel="0" collapsed="false">
      <c r="A5" s="6"/>
      <c r="B5" s="7"/>
      <c r="C5" s="7"/>
      <c r="D5" s="7"/>
      <c r="E5" s="7"/>
      <c r="F5" s="7"/>
      <c r="G5" s="7"/>
      <c r="H5" s="7"/>
      <c r="I5" s="7"/>
      <c r="J5" s="7"/>
      <c r="K5" s="7"/>
      <c r="L5" s="7"/>
      <c r="M5" s="8"/>
    </row>
    <row r="6" customFormat="false" ht="13.5" hidden="false" customHeight="true" outlineLevel="0" collapsed="false">
      <c r="A6" s="6"/>
      <c r="B6" s="7"/>
      <c r="C6" s="7"/>
      <c r="D6" s="7"/>
      <c r="E6" s="7"/>
      <c r="F6" s="7"/>
      <c r="G6" s="7"/>
      <c r="H6" s="7"/>
      <c r="I6" s="7"/>
      <c r="J6" s="7"/>
      <c r="K6" s="7"/>
      <c r="L6" s="7"/>
      <c r="M6" s="8"/>
    </row>
    <row r="7" customFormat="false" ht="21" hidden="false" customHeight="false" outlineLevel="0" collapsed="false">
      <c r="A7" s="160"/>
      <c r="B7" s="161"/>
      <c r="C7" s="161"/>
      <c r="D7" s="161"/>
      <c r="E7" s="162"/>
      <c r="F7" s="163"/>
      <c r="G7" s="161"/>
      <c r="H7" s="163"/>
      <c r="I7" s="164"/>
      <c r="J7" s="161"/>
      <c r="K7" s="161"/>
      <c r="L7" s="161"/>
      <c r="M7" s="165"/>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c r="DX7" s="166"/>
      <c r="DY7" s="166"/>
      <c r="DZ7" s="166"/>
      <c r="EA7" s="166"/>
      <c r="EB7" s="166"/>
      <c r="EC7" s="166"/>
      <c r="ED7" s="166"/>
      <c r="EE7" s="166"/>
      <c r="EF7" s="166"/>
      <c r="EG7" s="166"/>
      <c r="EH7" s="166"/>
      <c r="EI7" s="166"/>
      <c r="EJ7" s="166"/>
      <c r="EK7" s="166"/>
      <c r="EL7" s="166"/>
      <c r="EM7" s="166"/>
      <c r="EN7" s="166"/>
      <c r="EO7" s="166"/>
      <c r="EP7" s="166"/>
      <c r="EQ7" s="166"/>
      <c r="ER7" s="166"/>
      <c r="ES7" s="166"/>
      <c r="ET7" s="166"/>
      <c r="EU7" s="166"/>
      <c r="EV7" s="166"/>
      <c r="EW7" s="166"/>
      <c r="EX7" s="166"/>
      <c r="EY7" s="166"/>
      <c r="EZ7" s="166"/>
      <c r="FA7" s="166"/>
      <c r="FB7" s="166"/>
      <c r="FC7" s="166"/>
      <c r="FD7" s="166"/>
      <c r="FE7" s="166"/>
      <c r="FF7" s="166"/>
      <c r="FG7" s="166"/>
      <c r="FH7" s="166"/>
      <c r="FI7" s="166"/>
      <c r="FJ7" s="166"/>
      <c r="FK7" s="166"/>
      <c r="FL7" s="166"/>
      <c r="FM7" s="166"/>
      <c r="FN7" s="166"/>
      <c r="FO7" s="166"/>
      <c r="FP7" s="166"/>
      <c r="FQ7" s="166"/>
      <c r="FR7" s="166"/>
      <c r="FS7" s="166"/>
      <c r="FT7" s="166"/>
      <c r="FU7" s="166"/>
      <c r="FV7" s="166"/>
      <c r="FW7" s="166"/>
      <c r="FX7" s="166"/>
      <c r="FY7" s="166"/>
      <c r="FZ7" s="166"/>
      <c r="GA7" s="166"/>
      <c r="GB7" s="166"/>
      <c r="GC7" s="166"/>
      <c r="GD7" s="166"/>
      <c r="GE7" s="166"/>
      <c r="GF7" s="166"/>
      <c r="GG7" s="166"/>
      <c r="GH7" s="166"/>
      <c r="GI7" s="166"/>
      <c r="GJ7" s="166"/>
      <c r="GK7" s="166"/>
      <c r="GL7" s="166"/>
      <c r="GM7" s="166"/>
      <c r="GN7" s="166"/>
      <c r="GO7" s="166"/>
      <c r="GP7" s="166"/>
      <c r="GQ7" s="166"/>
      <c r="GR7" s="166"/>
      <c r="GS7" s="166"/>
      <c r="GT7" s="166"/>
      <c r="GU7" s="166"/>
      <c r="GV7" s="166"/>
      <c r="GW7" s="166"/>
      <c r="GX7" s="166"/>
      <c r="GY7" s="166"/>
      <c r="GZ7" s="166"/>
      <c r="HA7" s="166"/>
      <c r="HB7" s="166"/>
      <c r="HC7" s="166"/>
      <c r="HD7" s="166"/>
      <c r="HE7" s="166"/>
      <c r="HF7" s="166"/>
      <c r="HG7" s="166"/>
      <c r="HH7" s="166"/>
      <c r="HI7" s="166"/>
      <c r="HJ7" s="166"/>
      <c r="HK7" s="166"/>
      <c r="HL7" s="166"/>
      <c r="HM7" s="166"/>
      <c r="HN7" s="166"/>
      <c r="HO7" s="166"/>
      <c r="HP7" s="166"/>
      <c r="HQ7" s="166"/>
      <c r="HR7" s="166"/>
      <c r="HS7" s="166"/>
      <c r="HT7" s="166"/>
      <c r="HU7" s="166"/>
      <c r="HV7" s="166"/>
      <c r="HW7" s="166"/>
      <c r="HX7" s="166"/>
      <c r="HY7" s="166"/>
      <c r="HZ7" s="166"/>
      <c r="IA7" s="166"/>
      <c r="IB7" s="166"/>
      <c r="IC7" s="166"/>
      <c r="ID7" s="166"/>
      <c r="IE7" s="166"/>
      <c r="IF7" s="166"/>
      <c r="IG7" s="166"/>
      <c r="IH7" s="166"/>
      <c r="II7" s="166"/>
      <c r="IJ7" s="166"/>
      <c r="IK7" s="166"/>
      <c r="IL7" s="166"/>
      <c r="IM7" s="166"/>
      <c r="IN7" s="166"/>
      <c r="IO7" s="166"/>
      <c r="IP7" s="166"/>
      <c r="IQ7" s="166"/>
      <c r="IR7" s="166"/>
      <c r="IS7" s="166"/>
      <c r="IT7" s="166"/>
      <c r="IU7" s="166"/>
      <c r="IV7" s="166"/>
      <c r="IW7" s="166"/>
    </row>
    <row r="8" customFormat="false" ht="28.5" hidden="false" customHeight="true" outlineLevel="0" collapsed="false">
      <c r="A8" s="6"/>
      <c r="B8" s="167" t="s">
        <v>71</v>
      </c>
      <c r="C8" s="167" t="s">
        <v>72</v>
      </c>
      <c r="D8" s="168"/>
      <c r="E8" s="169" t="s">
        <v>73</v>
      </c>
      <c r="F8" s="112"/>
      <c r="G8" s="170" t="n">
        <v>2002</v>
      </c>
      <c r="H8" s="168"/>
      <c r="I8" s="171" t="s">
        <v>74</v>
      </c>
      <c r="J8" s="168" t="s">
        <v>75</v>
      </c>
      <c r="K8" s="172"/>
      <c r="L8" s="173"/>
      <c r="M8" s="8"/>
    </row>
    <row r="9" customFormat="false" ht="25.5" hidden="false" customHeight="true" outlineLevel="0" collapsed="false">
      <c r="A9" s="120"/>
      <c r="B9" s="167"/>
      <c r="C9" s="167"/>
      <c r="D9" s="161"/>
      <c r="E9" s="112"/>
      <c r="F9" s="112"/>
      <c r="G9" s="170"/>
      <c r="H9" s="112"/>
      <c r="I9" s="171"/>
      <c r="J9" s="168"/>
      <c r="K9" s="174"/>
      <c r="L9" s="175" t="s">
        <v>76</v>
      </c>
      <c r="M9" s="176"/>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CG9" s="177"/>
      <c r="CH9" s="177"/>
      <c r="CI9" s="177"/>
      <c r="CJ9" s="177"/>
      <c r="CK9" s="177"/>
      <c r="CL9" s="177"/>
      <c r="CM9" s="177"/>
      <c r="CN9" s="177"/>
      <c r="CO9" s="177"/>
      <c r="CP9" s="177"/>
      <c r="CQ9" s="177"/>
      <c r="CR9" s="177"/>
      <c r="CS9" s="177"/>
      <c r="CT9" s="177"/>
      <c r="CU9" s="177"/>
      <c r="CV9" s="177"/>
      <c r="CW9" s="177"/>
      <c r="CX9" s="177"/>
      <c r="CY9" s="177"/>
      <c r="CZ9" s="177"/>
      <c r="DA9" s="177"/>
      <c r="DB9" s="177"/>
      <c r="DC9" s="177"/>
      <c r="DD9" s="177"/>
      <c r="DE9" s="177"/>
      <c r="DF9" s="177"/>
      <c r="DG9" s="177"/>
      <c r="DH9" s="177"/>
      <c r="DI9" s="177"/>
      <c r="DJ9" s="177"/>
      <c r="DK9" s="177"/>
      <c r="DL9" s="177"/>
      <c r="DM9" s="177"/>
      <c r="DN9" s="177"/>
      <c r="DO9" s="177"/>
      <c r="DP9" s="177"/>
      <c r="DQ9" s="177"/>
      <c r="DR9" s="177"/>
      <c r="DS9" s="177"/>
      <c r="DT9" s="177"/>
      <c r="DU9" s="177"/>
      <c r="DV9" s="177"/>
      <c r="DW9" s="177"/>
      <c r="DX9" s="177"/>
      <c r="DY9" s="177"/>
      <c r="DZ9" s="177"/>
      <c r="EA9" s="177"/>
      <c r="EB9" s="177"/>
      <c r="EC9" s="177"/>
      <c r="ED9" s="177"/>
      <c r="EE9" s="177"/>
      <c r="EF9" s="177"/>
      <c r="EG9" s="177"/>
      <c r="EH9" s="177"/>
      <c r="EI9" s="177"/>
      <c r="EJ9" s="177"/>
      <c r="EK9" s="177"/>
      <c r="EL9" s="177"/>
      <c r="EM9" s="177"/>
      <c r="EN9" s="177"/>
      <c r="EO9" s="177"/>
      <c r="EP9" s="177"/>
      <c r="EQ9" s="177"/>
      <c r="ER9" s="177"/>
      <c r="ES9" s="177"/>
      <c r="ET9" s="177"/>
      <c r="EU9" s="177"/>
      <c r="EV9" s="177"/>
      <c r="EW9" s="177"/>
      <c r="EX9" s="177"/>
      <c r="EY9" s="177"/>
      <c r="EZ9" s="177"/>
      <c r="FA9" s="177"/>
      <c r="FB9" s="177"/>
      <c r="FC9" s="177"/>
      <c r="FD9" s="177"/>
      <c r="FE9" s="177"/>
      <c r="FF9" s="177"/>
      <c r="FG9" s="177"/>
      <c r="FH9" s="177"/>
      <c r="FI9" s="177"/>
      <c r="FJ9" s="177"/>
      <c r="FK9" s="177"/>
      <c r="FL9" s="177"/>
      <c r="FM9" s="177"/>
      <c r="FN9" s="177"/>
      <c r="FO9" s="177"/>
      <c r="FP9" s="177"/>
      <c r="FQ9" s="177"/>
      <c r="FR9" s="177"/>
      <c r="FS9" s="177"/>
      <c r="FT9" s="177"/>
      <c r="FU9" s="177"/>
      <c r="FV9" s="177"/>
      <c r="FW9" s="177"/>
      <c r="FX9" s="177"/>
      <c r="FY9" s="177"/>
      <c r="FZ9" s="177"/>
      <c r="GA9" s="177"/>
      <c r="GB9" s="177"/>
      <c r="GC9" s="177"/>
      <c r="GD9" s="177"/>
      <c r="GE9" s="177"/>
      <c r="GF9" s="177"/>
      <c r="GG9" s="177"/>
      <c r="GH9" s="177"/>
      <c r="GI9" s="177"/>
      <c r="GJ9" s="177"/>
      <c r="GK9" s="177"/>
      <c r="GL9" s="177"/>
      <c r="GM9" s="177"/>
      <c r="GN9" s="177"/>
      <c r="GO9" s="177"/>
      <c r="GP9" s="177"/>
      <c r="GQ9" s="177"/>
      <c r="GR9" s="177"/>
      <c r="GS9" s="177"/>
      <c r="GT9" s="177"/>
      <c r="GU9" s="177"/>
      <c r="GV9" s="177"/>
      <c r="GW9" s="177"/>
      <c r="GX9" s="177"/>
      <c r="GY9" s="177"/>
      <c r="GZ9" s="177"/>
      <c r="HA9" s="177"/>
      <c r="HB9" s="177"/>
      <c r="HC9" s="177"/>
      <c r="HD9" s="177"/>
      <c r="HE9" s="177"/>
      <c r="HF9" s="177"/>
      <c r="HG9" s="177"/>
      <c r="HH9" s="177"/>
      <c r="HI9" s="177"/>
      <c r="HJ9" s="177"/>
      <c r="HK9" s="177"/>
      <c r="HL9" s="177"/>
      <c r="HM9" s="177"/>
      <c r="HN9" s="177"/>
      <c r="HO9" s="177"/>
      <c r="HP9" s="177"/>
      <c r="HQ9" s="177"/>
      <c r="HR9" s="177"/>
      <c r="HS9" s="177"/>
      <c r="HT9" s="177"/>
      <c r="HU9" s="177"/>
      <c r="HV9" s="177"/>
      <c r="HW9" s="177"/>
      <c r="HX9" s="177"/>
      <c r="HY9" s="177"/>
      <c r="HZ9" s="177"/>
      <c r="IA9" s="177"/>
      <c r="IB9" s="177"/>
      <c r="IC9" s="177"/>
      <c r="ID9" s="177"/>
      <c r="IE9" s="177"/>
      <c r="IF9" s="177"/>
      <c r="IG9" s="177"/>
      <c r="IH9" s="177"/>
      <c r="II9" s="177"/>
      <c r="IJ9" s="177"/>
      <c r="IK9" s="177"/>
      <c r="IL9" s="177"/>
      <c r="IM9" s="177"/>
      <c r="IN9" s="177"/>
      <c r="IO9" s="177"/>
      <c r="IP9" s="177"/>
      <c r="IQ9" s="177"/>
      <c r="IR9" s="177"/>
      <c r="IS9" s="177"/>
      <c r="IT9" s="177"/>
      <c r="IU9" s="177"/>
      <c r="IV9" s="177"/>
      <c r="IW9" s="177"/>
    </row>
    <row r="10" customFormat="false" ht="12.75" hidden="false" customHeight="false" outlineLevel="0" collapsed="false">
      <c r="A10" s="178"/>
      <c r="B10" s="179"/>
      <c r="C10" s="179"/>
      <c r="D10" s="180"/>
      <c r="E10" s="181"/>
      <c r="F10" s="181"/>
      <c r="G10" s="182"/>
      <c r="H10" s="181"/>
      <c r="I10" s="183"/>
      <c r="J10" s="180"/>
      <c r="K10" s="180"/>
      <c r="L10" s="184"/>
      <c r="M10" s="185"/>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c r="DG10" s="186"/>
      <c r="DH10" s="186"/>
      <c r="DI10" s="186"/>
      <c r="DJ10" s="186"/>
      <c r="DK10" s="186"/>
      <c r="DL10" s="186"/>
      <c r="DM10" s="186"/>
      <c r="DN10" s="186"/>
      <c r="DO10" s="186"/>
      <c r="DP10" s="186"/>
      <c r="DQ10" s="186"/>
      <c r="DR10" s="186"/>
      <c r="DS10" s="186"/>
      <c r="DT10" s="186"/>
      <c r="DU10" s="186"/>
      <c r="DV10" s="186"/>
      <c r="DW10" s="186"/>
      <c r="DX10" s="186"/>
      <c r="DY10" s="186"/>
      <c r="DZ10" s="186"/>
      <c r="EA10" s="186"/>
      <c r="EB10" s="186"/>
      <c r="EC10" s="186"/>
      <c r="ED10" s="186"/>
      <c r="EE10" s="186"/>
      <c r="EF10" s="186"/>
      <c r="EG10" s="186"/>
      <c r="EH10" s="186"/>
      <c r="EI10" s="186"/>
      <c r="EJ10" s="186"/>
      <c r="EK10" s="186"/>
      <c r="EL10" s="186"/>
      <c r="EM10" s="186"/>
      <c r="EN10" s="186"/>
      <c r="EO10" s="186"/>
      <c r="EP10" s="186"/>
      <c r="EQ10" s="186"/>
      <c r="ER10" s="186"/>
      <c r="ES10" s="186"/>
      <c r="ET10" s="186"/>
      <c r="EU10" s="186"/>
      <c r="EV10" s="186"/>
      <c r="EW10" s="186"/>
      <c r="EX10" s="186"/>
      <c r="EY10" s="186"/>
      <c r="EZ10" s="186"/>
      <c r="FA10" s="186"/>
      <c r="FB10" s="186"/>
      <c r="FC10" s="186"/>
      <c r="FD10" s="186"/>
      <c r="FE10" s="186"/>
      <c r="FF10" s="186"/>
      <c r="FG10" s="186"/>
      <c r="FH10" s="186"/>
      <c r="FI10" s="186"/>
      <c r="FJ10" s="186"/>
      <c r="FK10" s="186"/>
      <c r="FL10" s="186"/>
      <c r="FM10" s="186"/>
      <c r="FN10" s="186"/>
      <c r="FO10" s="186"/>
      <c r="FP10" s="186"/>
      <c r="FQ10" s="186"/>
      <c r="FR10" s="186"/>
      <c r="FS10" s="186"/>
      <c r="FT10" s="186"/>
      <c r="FU10" s="186"/>
      <c r="FV10" s="186"/>
      <c r="FW10" s="186"/>
      <c r="FX10" s="186"/>
      <c r="FY10" s="186"/>
      <c r="FZ10" s="186"/>
      <c r="GA10" s="186"/>
      <c r="GB10" s="186"/>
      <c r="GC10" s="186"/>
      <c r="GD10" s="186"/>
      <c r="GE10" s="186"/>
      <c r="GF10" s="186"/>
      <c r="GG10" s="186"/>
      <c r="GH10" s="186"/>
      <c r="GI10" s="186"/>
      <c r="GJ10" s="186"/>
      <c r="GK10" s="186"/>
      <c r="GL10" s="186"/>
      <c r="GM10" s="186"/>
      <c r="GN10" s="186"/>
      <c r="GO10" s="186"/>
      <c r="GP10" s="186"/>
      <c r="GQ10" s="186"/>
      <c r="GR10" s="186"/>
      <c r="GS10" s="186"/>
      <c r="GT10" s="186"/>
      <c r="GU10" s="186"/>
      <c r="GV10" s="186"/>
      <c r="GW10" s="186"/>
      <c r="GX10" s="186"/>
      <c r="GY10" s="186"/>
      <c r="GZ10" s="186"/>
      <c r="HA10" s="186"/>
      <c r="HB10" s="186"/>
      <c r="HC10" s="186"/>
      <c r="HD10" s="186"/>
      <c r="HE10" s="186"/>
      <c r="HF10" s="186"/>
      <c r="HG10" s="186"/>
      <c r="HH10" s="186"/>
      <c r="HI10" s="186"/>
      <c r="HJ10" s="186"/>
      <c r="HK10" s="186"/>
      <c r="HL10" s="186"/>
      <c r="HM10" s="186"/>
      <c r="HN10" s="186"/>
      <c r="HO10" s="186"/>
      <c r="HP10" s="186"/>
      <c r="HQ10" s="186"/>
      <c r="HR10" s="186"/>
      <c r="HS10" s="186"/>
      <c r="HT10" s="186"/>
      <c r="HU10" s="186"/>
      <c r="HV10" s="186"/>
      <c r="HW10" s="186"/>
      <c r="HX10" s="186"/>
      <c r="HY10" s="186"/>
      <c r="HZ10" s="186"/>
      <c r="IA10" s="186"/>
      <c r="IB10" s="186"/>
      <c r="IC10" s="186"/>
      <c r="ID10" s="186"/>
      <c r="IE10" s="186"/>
      <c r="IF10" s="186"/>
      <c r="IG10" s="186"/>
      <c r="IH10" s="186"/>
      <c r="II10" s="186"/>
      <c r="IJ10" s="186"/>
      <c r="IK10" s="186"/>
      <c r="IL10" s="186"/>
      <c r="IM10" s="186"/>
      <c r="IN10" s="186"/>
      <c r="IO10" s="186"/>
      <c r="IP10" s="186"/>
      <c r="IQ10" s="186"/>
      <c r="IR10" s="186"/>
      <c r="IS10" s="186"/>
      <c r="IT10" s="186"/>
      <c r="IU10" s="186"/>
      <c r="IV10" s="186"/>
      <c r="IW10" s="186"/>
    </row>
    <row r="11" customFormat="false" ht="15" hidden="false" customHeight="false" outlineLevel="0" collapsed="false">
      <c r="A11" s="178"/>
      <c r="B11" s="187" t="n">
        <f aca="false">+'Input Data'!G11</f>
        <v>0</v>
      </c>
      <c r="C11" s="188" t="n">
        <f aca="false">+'Input Data'!H11</f>
        <v>0</v>
      </c>
      <c r="D11" s="189"/>
      <c r="E11" s="190" t="s">
        <v>77</v>
      </c>
      <c r="F11" s="191"/>
      <c r="G11" s="192" t="n">
        <f aca="false">+'Input Data'!J11</f>
        <v>0</v>
      </c>
      <c r="H11" s="181"/>
      <c r="I11" s="187" t="n">
        <f aca="false">+C11-G11</f>
        <v>0</v>
      </c>
      <c r="J11" s="193"/>
      <c r="K11" s="193"/>
      <c r="L11" s="194"/>
      <c r="M11" s="185"/>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4.25" hidden="false" customHeight="false" outlineLevel="0" collapsed="false">
      <c r="A12" s="178"/>
      <c r="B12" s="195"/>
      <c r="C12" s="196"/>
      <c r="D12" s="180"/>
      <c r="E12" s="197"/>
      <c r="F12" s="181"/>
      <c r="G12" s="182"/>
      <c r="H12" s="181"/>
      <c r="I12" s="198"/>
      <c r="J12" s="189"/>
      <c r="K12" s="189"/>
      <c r="L12" s="199"/>
      <c r="M12" s="185"/>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c r="DG12" s="186"/>
      <c r="DH12" s="186"/>
      <c r="DI12" s="186"/>
      <c r="DJ12" s="186"/>
      <c r="DK12" s="186"/>
      <c r="DL12" s="186"/>
      <c r="DM12" s="186"/>
      <c r="DN12" s="186"/>
      <c r="DO12" s="186"/>
      <c r="DP12" s="186"/>
      <c r="DQ12" s="186"/>
      <c r="DR12" s="186"/>
      <c r="DS12" s="186"/>
      <c r="DT12" s="186"/>
      <c r="DU12" s="186"/>
      <c r="DV12" s="186"/>
      <c r="DW12" s="186"/>
      <c r="DX12" s="186"/>
      <c r="DY12" s="186"/>
      <c r="DZ12" s="186"/>
      <c r="EA12" s="186"/>
      <c r="EB12" s="186"/>
      <c r="EC12" s="186"/>
      <c r="ED12" s="186"/>
      <c r="EE12" s="186"/>
      <c r="EF12" s="186"/>
      <c r="EG12" s="186"/>
      <c r="EH12" s="186"/>
      <c r="EI12" s="186"/>
      <c r="EJ12" s="186"/>
      <c r="EK12" s="186"/>
      <c r="EL12" s="186"/>
      <c r="EM12" s="186"/>
      <c r="EN12" s="186"/>
      <c r="EO12" s="186"/>
      <c r="EP12" s="186"/>
      <c r="EQ12" s="186"/>
      <c r="ER12" s="186"/>
      <c r="ES12" s="186"/>
      <c r="ET12" s="186"/>
      <c r="EU12" s="186"/>
      <c r="EV12" s="186"/>
      <c r="EW12" s="186"/>
      <c r="EX12" s="186"/>
      <c r="EY12" s="186"/>
      <c r="EZ12" s="186"/>
      <c r="FA12" s="186"/>
      <c r="FB12" s="186"/>
      <c r="FC12" s="186"/>
      <c r="FD12" s="186"/>
      <c r="FE12" s="186"/>
      <c r="FF12" s="186"/>
      <c r="FG12" s="186"/>
      <c r="FH12" s="186"/>
      <c r="FI12" s="186"/>
      <c r="FJ12" s="186"/>
      <c r="FK12" s="186"/>
      <c r="FL12" s="186"/>
      <c r="FM12" s="186"/>
      <c r="FN12" s="186"/>
      <c r="FO12" s="186"/>
      <c r="FP12" s="186"/>
      <c r="FQ12" s="186"/>
      <c r="FR12" s="186"/>
      <c r="FS12" s="186"/>
      <c r="FT12" s="186"/>
      <c r="FU12" s="186"/>
      <c r="FV12" s="186"/>
      <c r="FW12" s="186"/>
      <c r="FX12" s="186"/>
      <c r="FY12" s="186"/>
      <c r="FZ12" s="186"/>
      <c r="GA12" s="186"/>
      <c r="GB12" s="186"/>
      <c r="GC12" s="186"/>
      <c r="GD12" s="186"/>
      <c r="GE12" s="186"/>
      <c r="GF12" s="186"/>
      <c r="GG12" s="186"/>
      <c r="GH12" s="186"/>
      <c r="GI12" s="186"/>
      <c r="GJ12" s="186"/>
      <c r="GK12" s="186"/>
      <c r="GL12" s="186"/>
      <c r="GM12" s="186"/>
      <c r="GN12" s="186"/>
      <c r="GO12" s="186"/>
      <c r="GP12" s="186"/>
      <c r="GQ12" s="186"/>
      <c r="GR12" s="186"/>
      <c r="GS12" s="186"/>
      <c r="GT12" s="186"/>
      <c r="GU12" s="186"/>
      <c r="GV12" s="186"/>
      <c r="GW12" s="186"/>
      <c r="GX12" s="186"/>
      <c r="GY12" s="186"/>
      <c r="GZ12" s="186"/>
      <c r="HA12" s="186"/>
      <c r="HB12" s="186"/>
      <c r="HC12" s="186"/>
      <c r="HD12" s="186"/>
      <c r="HE12" s="186"/>
      <c r="HF12" s="186"/>
      <c r="HG12" s="186"/>
      <c r="HH12" s="186"/>
      <c r="HI12" s="186"/>
      <c r="HJ12" s="186"/>
      <c r="HK12" s="186"/>
      <c r="HL12" s="186"/>
      <c r="HM12" s="186"/>
      <c r="HN12" s="186"/>
      <c r="HO12" s="186"/>
      <c r="HP12" s="186"/>
      <c r="HQ12" s="186"/>
      <c r="HR12" s="186"/>
      <c r="HS12" s="186"/>
      <c r="HT12" s="186"/>
      <c r="HU12" s="186"/>
      <c r="HV12" s="186"/>
      <c r="HW12" s="186"/>
      <c r="HX12" s="186"/>
      <c r="HY12" s="186"/>
      <c r="HZ12" s="186"/>
      <c r="IA12" s="186"/>
      <c r="IB12" s="186"/>
      <c r="IC12" s="186"/>
      <c r="ID12" s="186"/>
      <c r="IE12" s="186"/>
      <c r="IF12" s="186"/>
      <c r="IG12" s="186"/>
      <c r="IH12" s="186"/>
      <c r="II12" s="186"/>
      <c r="IJ12" s="186"/>
      <c r="IK12" s="186"/>
      <c r="IL12" s="186"/>
      <c r="IM12" s="186"/>
      <c r="IN12" s="186"/>
      <c r="IO12" s="186"/>
      <c r="IP12" s="186"/>
      <c r="IQ12" s="186"/>
      <c r="IR12" s="186"/>
      <c r="IS12" s="186"/>
      <c r="IT12" s="186"/>
      <c r="IU12" s="186"/>
      <c r="IV12" s="186"/>
      <c r="IW12" s="186"/>
    </row>
    <row r="13" customFormat="false" ht="15" hidden="false" customHeight="false" outlineLevel="0" collapsed="false">
      <c r="A13" s="200"/>
      <c r="B13" s="198" t="n">
        <f aca="false">-'[1]Budget 2002 Summary'!$D$40</f>
        <v>-1823528</v>
      </c>
      <c r="C13" s="198" t="n">
        <f aca="false">+B13/8*12</f>
        <v>-2735292</v>
      </c>
      <c r="D13" s="201"/>
      <c r="E13" s="202" t="s">
        <v>78</v>
      </c>
      <c r="F13" s="203"/>
      <c r="G13" s="204" t="n">
        <f aca="false">-'[1]Budget 2002 Summary'!$O$40</f>
        <v>-1384175</v>
      </c>
      <c r="H13" s="201"/>
      <c r="I13" s="198" t="n">
        <f aca="false">+C13-G13</f>
        <v>-1351117</v>
      </c>
      <c r="J13" s="201" t="n">
        <f aca="false">+-I13/C13</f>
        <v>-0.493957135106599</v>
      </c>
      <c r="K13" s="189"/>
      <c r="L13" s="199" t="s">
        <v>79</v>
      </c>
      <c r="M13" s="205"/>
      <c r="N13" s="206"/>
      <c r="O13" s="206"/>
      <c r="P13" s="206"/>
      <c r="Q13" s="206"/>
      <c r="R13" s="206"/>
      <c r="S13" s="206"/>
      <c r="T13" s="206"/>
      <c r="U13" s="206"/>
      <c r="V13" s="206"/>
      <c r="W13" s="206"/>
      <c r="X13" s="207"/>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c r="FL13" s="206"/>
      <c r="FM13" s="206"/>
      <c r="FN13" s="206"/>
      <c r="FO13" s="206"/>
      <c r="FP13" s="206"/>
      <c r="FQ13" s="206"/>
      <c r="FR13" s="206"/>
      <c r="FS13" s="206"/>
      <c r="FT13" s="206"/>
      <c r="FU13" s="206"/>
      <c r="FV13" s="206"/>
      <c r="FW13" s="206"/>
      <c r="FX13" s="206"/>
      <c r="FY13" s="206"/>
      <c r="FZ13" s="206"/>
      <c r="GA13" s="206"/>
      <c r="GB13" s="206"/>
      <c r="GC13" s="206"/>
      <c r="GD13" s="206"/>
      <c r="GE13" s="206"/>
      <c r="GF13" s="206"/>
      <c r="GG13" s="20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06"/>
      <c r="HL13" s="206"/>
      <c r="HM13" s="206"/>
      <c r="HN13" s="206"/>
      <c r="HO13" s="206"/>
      <c r="HP13" s="206"/>
      <c r="HQ13" s="206"/>
      <c r="HR13" s="206"/>
      <c r="HS13" s="206"/>
      <c r="HT13" s="206"/>
      <c r="HU13" s="206"/>
      <c r="HV13" s="206"/>
      <c r="HW13" s="206"/>
      <c r="HX13" s="206"/>
      <c r="HY13" s="206"/>
      <c r="HZ13" s="206"/>
      <c r="IA13" s="206"/>
      <c r="IB13" s="206"/>
      <c r="IC13" s="206"/>
      <c r="ID13" s="206"/>
      <c r="IE13" s="206"/>
      <c r="IF13" s="206"/>
      <c r="IG13" s="206"/>
      <c r="IH13" s="206"/>
      <c r="II13" s="206"/>
      <c r="IJ13" s="206"/>
      <c r="IK13" s="206"/>
      <c r="IL13" s="206"/>
      <c r="IM13" s="206"/>
      <c r="IN13" s="206"/>
      <c r="IO13" s="206"/>
      <c r="IP13" s="206"/>
      <c r="IQ13" s="206"/>
      <c r="IR13" s="206"/>
      <c r="IS13" s="206"/>
      <c r="IT13" s="206"/>
      <c r="IU13" s="206"/>
      <c r="IV13" s="206"/>
      <c r="IW13" s="206"/>
    </row>
    <row r="14" customFormat="false" ht="14.25" hidden="false" customHeight="false" outlineLevel="0" collapsed="false">
      <c r="A14" s="200"/>
      <c r="B14" s="195"/>
      <c r="C14" s="195"/>
      <c r="D14" s="193"/>
      <c r="E14" s="208" t="s">
        <v>80</v>
      </c>
      <c r="F14" s="203"/>
      <c r="G14" s="204"/>
      <c r="H14" s="203"/>
      <c r="I14" s="198"/>
      <c r="J14" s="189"/>
      <c r="K14" s="189"/>
      <c r="L14" s="209" t="s">
        <v>81</v>
      </c>
      <c r="M14" s="205"/>
      <c r="N14" s="206"/>
      <c r="O14" s="206"/>
      <c r="P14" s="206"/>
      <c r="Q14" s="206"/>
      <c r="R14" s="206"/>
      <c r="S14" s="206"/>
      <c r="T14" s="206"/>
      <c r="U14" s="206"/>
      <c r="V14" s="206"/>
      <c r="W14" s="206"/>
      <c r="X14" s="207"/>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c r="HH14" s="206"/>
      <c r="HI14" s="206"/>
      <c r="HJ14" s="206"/>
      <c r="HK14" s="206"/>
      <c r="HL14" s="206"/>
      <c r="HM14" s="206"/>
      <c r="HN14" s="206"/>
      <c r="HO14" s="206"/>
      <c r="HP14" s="206"/>
      <c r="HQ14" s="206"/>
      <c r="HR14" s="206"/>
      <c r="HS14" s="206"/>
      <c r="HT14" s="206"/>
      <c r="HU14" s="206"/>
      <c r="HV14" s="206"/>
      <c r="HW14" s="206"/>
      <c r="HX14" s="206"/>
      <c r="HY14" s="206"/>
      <c r="HZ14" s="206"/>
      <c r="IA14" s="206"/>
      <c r="IB14" s="206"/>
      <c r="IC14" s="206"/>
      <c r="ID14" s="206"/>
      <c r="IE14" s="206"/>
      <c r="IF14" s="206"/>
      <c r="IG14" s="206"/>
      <c r="IH14" s="206"/>
      <c r="II14" s="206"/>
      <c r="IJ14" s="206"/>
      <c r="IK14" s="206"/>
      <c r="IL14" s="206"/>
      <c r="IM14" s="206"/>
      <c r="IN14" s="206"/>
      <c r="IO14" s="206"/>
      <c r="IP14" s="206"/>
      <c r="IQ14" s="206"/>
      <c r="IR14" s="206"/>
      <c r="IS14" s="206"/>
      <c r="IT14" s="206"/>
      <c r="IU14" s="206"/>
      <c r="IV14" s="206"/>
      <c r="IW14" s="206"/>
    </row>
    <row r="15" customFormat="false" ht="14.25" hidden="false" customHeight="false" outlineLevel="0" collapsed="false">
      <c r="A15" s="200"/>
      <c r="B15" s="195"/>
      <c r="C15" s="195"/>
      <c r="D15" s="193"/>
      <c r="E15" s="208" t="s">
        <v>82</v>
      </c>
      <c r="F15" s="203"/>
      <c r="G15" s="204"/>
      <c r="H15" s="203"/>
      <c r="I15" s="198"/>
      <c r="J15" s="189"/>
      <c r="K15" s="189"/>
      <c r="L15" s="199" t="s">
        <v>83</v>
      </c>
      <c r="M15" s="205"/>
      <c r="N15" s="206"/>
      <c r="O15" s="206"/>
      <c r="P15" s="206"/>
      <c r="Q15" s="206"/>
      <c r="R15" s="206"/>
      <c r="S15" s="206"/>
      <c r="T15" s="206"/>
      <c r="U15" s="206"/>
      <c r="V15" s="206"/>
      <c r="W15" s="206"/>
      <c r="X15" s="207"/>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c r="IV15" s="206"/>
      <c r="IW15" s="206"/>
    </row>
    <row r="16" customFormat="false" ht="15" hidden="false" customHeight="false" outlineLevel="0" collapsed="false">
      <c r="A16" s="200"/>
      <c r="B16" s="195"/>
      <c r="C16" s="195"/>
      <c r="D16" s="193"/>
      <c r="E16" s="208" t="s">
        <v>84</v>
      </c>
      <c r="F16" s="203"/>
      <c r="G16" s="204"/>
      <c r="H16" s="203"/>
      <c r="I16" s="198"/>
      <c r="J16" s="189"/>
      <c r="K16" s="189"/>
      <c r="L16" s="210" t="s">
        <v>85</v>
      </c>
      <c r="M16" s="205"/>
      <c r="N16" s="206"/>
      <c r="O16" s="206"/>
      <c r="P16" s="206"/>
      <c r="Q16" s="206"/>
      <c r="R16" s="206"/>
      <c r="S16" s="206"/>
      <c r="T16" s="206"/>
      <c r="U16" s="206"/>
      <c r="V16" s="206"/>
      <c r="W16" s="206"/>
      <c r="X16" s="207"/>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c r="GB16" s="206"/>
      <c r="GC16" s="206"/>
      <c r="GD16" s="206"/>
      <c r="GE16" s="206"/>
      <c r="GF16" s="206"/>
      <c r="GG16" s="206"/>
      <c r="GH16" s="206"/>
      <c r="GI16" s="206"/>
      <c r="GJ16" s="206"/>
      <c r="GK16" s="206"/>
      <c r="GL16" s="206"/>
      <c r="GM16" s="206"/>
      <c r="GN16" s="206"/>
      <c r="GO16" s="206"/>
      <c r="GP16" s="206"/>
      <c r="GQ16" s="206"/>
      <c r="GR16" s="206"/>
      <c r="GS16" s="206"/>
      <c r="GT16" s="206"/>
      <c r="GU16" s="206"/>
      <c r="GV16" s="206"/>
      <c r="GW16" s="206"/>
      <c r="GX16" s="206"/>
      <c r="GY16" s="206"/>
      <c r="GZ16" s="206"/>
      <c r="HA16" s="206"/>
      <c r="HB16" s="206"/>
      <c r="HC16" s="206"/>
      <c r="HD16" s="206"/>
      <c r="HE16" s="206"/>
      <c r="HF16" s="206"/>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6"/>
      <c r="IE16" s="206"/>
      <c r="IF16" s="206"/>
      <c r="IG16" s="206"/>
      <c r="IH16" s="206"/>
      <c r="II16" s="206"/>
      <c r="IJ16" s="206"/>
      <c r="IK16" s="206"/>
      <c r="IL16" s="206"/>
      <c r="IM16" s="206"/>
      <c r="IN16" s="206"/>
      <c r="IO16" s="206"/>
      <c r="IP16" s="206"/>
      <c r="IQ16" s="206"/>
      <c r="IR16" s="206"/>
      <c r="IS16" s="206"/>
      <c r="IT16" s="206"/>
      <c r="IU16" s="206"/>
      <c r="IV16" s="206"/>
      <c r="IW16" s="206"/>
    </row>
    <row r="17" customFormat="false" ht="15" hidden="false" customHeight="false" outlineLevel="0" collapsed="false">
      <c r="A17" s="200"/>
      <c r="B17" s="195"/>
      <c r="C17" s="195"/>
      <c r="D17" s="193"/>
      <c r="E17" s="202"/>
      <c r="F17" s="203"/>
      <c r="G17" s="204"/>
      <c r="H17" s="203"/>
      <c r="I17" s="198"/>
      <c r="J17" s="189"/>
      <c r="K17" s="189"/>
      <c r="L17" s="210" t="s">
        <v>86</v>
      </c>
      <c r="M17" s="205"/>
      <c r="N17" s="206"/>
      <c r="O17" s="206"/>
      <c r="P17" s="206"/>
      <c r="Q17" s="206"/>
      <c r="R17" s="206"/>
      <c r="S17" s="206"/>
      <c r="T17" s="206"/>
      <c r="U17" s="206"/>
      <c r="V17" s="206"/>
      <c r="W17" s="206"/>
      <c r="X17" s="207"/>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6"/>
      <c r="GE17" s="206"/>
      <c r="GF17" s="206"/>
      <c r="GG17" s="206"/>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6"/>
      <c r="HM17" s="206"/>
      <c r="HN17" s="206"/>
      <c r="HO17" s="206"/>
      <c r="HP17" s="206"/>
      <c r="HQ17" s="206"/>
      <c r="HR17" s="206"/>
      <c r="HS17" s="206"/>
      <c r="HT17" s="206"/>
      <c r="HU17" s="206"/>
      <c r="HV17" s="206"/>
      <c r="HW17" s="206"/>
      <c r="HX17" s="206"/>
      <c r="HY17" s="206"/>
      <c r="HZ17" s="206"/>
      <c r="IA17" s="206"/>
      <c r="IB17" s="206"/>
      <c r="IC17" s="206"/>
      <c r="ID17" s="206"/>
      <c r="IE17" s="206"/>
      <c r="IF17" s="206"/>
      <c r="IG17" s="206"/>
      <c r="IH17" s="206"/>
      <c r="II17" s="206"/>
      <c r="IJ17" s="206"/>
      <c r="IK17" s="206"/>
      <c r="IL17" s="206"/>
      <c r="IM17" s="206"/>
      <c r="IN17" s="206"/>
      <c r="IO17" s="206"/>
      <c r="IP17" s="206"/>
      <c r="IQ17" s="206"/>
      <c r="IR17" s="206"/>
      <c r="IS17" s="206"/>
      <c r="IT17" s="206"/>
      <c r="IU17" s="206"/>
      <c r="IV17" s="206"/>
      <c r="IW17" s="206"/>
    </row>
    <row r="18" customFormat="false" ht="15" hidden="false" customHeight="false" outlineLevel="0" collapsed="false">
      <c r="A18" s="200"/>
      <c r="B18" s="195"/>
      <c r="C18" s="195"/>
      <c r="D18" s="193"/>
      <c r="E18" s="202"/>
      <c r="F18" s="203"/>
      <c r="G18" s="204"/>
      <c r="H18" s="203"/>
      <c r="I18" s="198"/>
      <c r="J18" s="189"/>
      <c r="K18" s="189"/>
      <c r="L18" s="199"/>
      <c r="M18" s="205"/>
      <c r="N18" s="206"/>
      <c r="O18" s="206"/>
      <c r="P18" s="206"/>
      <c r="Q18" s="206"/>
      <c r="R18" s="206"/>
      <c r="S18" s="206"/>
      <c r="T18" s="206"/>
      <c r="U18" s="206"/>
      <c r="V18" s="206"/>
      <c r="W18" s="206"/>
      <c r="X18" s="207"/>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206"/>
      <c r="GF18" s="206"/>
      <c r="GG18" s="206"/>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c r="HH18" s="206"/>
      <c r="HI18" s="206"/>
      <c r="HJ18" s="206"/>
      <c r="HK18" s="206"/>
      <c r="HL18" s="206"/>
      <c r="HM18" s="206"/>
      <c r="HN18" s="206"/>
      <c r="HO18" s="206"/>
      <c r="HP18" s="206"/>
      <c r="HQ18" s="206"/>
      <c r="HR18" s="206"/>
      <c r="HS18" s="206"/>
      <c r="HT18" s="206"/>
      <c r="HU18" s="206"/>
      <c r="HV18" s="206"/>
      <c r="HW18" s="206"/>
      <c r="HX18" s="206"/>
      <c r="HY18" s="206"/>
      <c r="HZ18" s="206"/>
      <c r="IA18" s="206"/>
      <c r="IB18" s="206"/>
      <c r="IC18" s="206"/>
      <c r="ID18" s="206"/>
      <c r="IE18" s="206"/>
      <c r="IF18" s="206"/>
      <c r="IG18" s="206"/>
      <c r="IH18" s="206"/>
      <c r="II18" s="206"/>
      <c r="IJ18" s="206"/>
      <c r="IK18" s="206"/>
      <c r="IL18" s="206"/>
      <c r="IM18" s="206"/>
      <c r="IN18" s="206"/>
      <c r="IO18" s="206"/>
      <c r="IP18" s="206"/>
      <c r="IQ18" s="206"/>
      <c r="IR18" s="206"/>
      <c r="IS18" s="206"/>
      <c r="IT18" s="206"/>
      <c r="IU18" s="206"/>
      <c r="IV18" s="206"/>
      <c r="IW18" s="206"/>
    </row>
    <row r="19" customFormat="false" ht="15" hidden="false" customHeight="false" outlineLevel="0" collapsed="false">
      <c r="A19" s="200"/>
      <c r="B19" s="198" t="n">
        <f aca="false">-'[1]Budget 2002 Summary'!$D$45</f>
        <v>-257381</v>
      </c>
      <c r="C19" s="198" t="n">
        <f aca="false">+B19/8*12</f>
        <v>-386071.5</v>
      </c>
      <c r="D19" s="201"/>
      <c r="E19" s="202" t="s">
        <v>87</v>
      </c>
      <c r="F19" s="203"/>
      <c r="G19" s="204" t="n">
        <f aca="false">-'[1]Budget 2002 Summary'!$O$45</f>
        <v>-271775</v>
      </c>
      <c r="H19" s="201"/>
      <c r="I19" s="198" t="n">
        <f aca="false">+C19-G19</f>
        <v>-114296.5</v>
      </c>
      <c r="J19" s="201" t="n">
        <f aca="false">+-I19/C19</f>
        <v>-0.296050083987034</v>
      </c>
      <c r="K19" s="189"/>
      <c r="L19" s="199"/>
      <c r="M19" s="205"/>
      <c r="N19" s="206"/>
      <c r="O19" s="206"/>
      <c r="P19" s="206"/>
      <c r="Q19" s="206"/>
      <c r="R19" s="206"/>
      <c r="S19" s="206"/>
      <c r="T19" s="206"/>
      <c r="U19" s="206"/>
      <c r="V19" s="206"/>
      <c r="W19" s="206"/>
      <c r="X19" s="207"/>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6"/>
      <c r="GE19" s="206"/>
      <c r="GF19" s="206"/>
      <c r="GG19" s="206"/>
      <c r="GH19" s="206"/>
      <c r="GI19" s="206"/>
      <c r="GJ19" s="206"/>
      <c r="GK19" s="206"/>
      <c r="GL19" s="206"/>
      <c r="GM19" s="206"/>
      <c r="GN19" s="206"/>
      <c r="GO19" s="206"/>
      <c r="GP19" s="206"/>
      <c r="GQ19" s="206"/>
      <c r="GR19" s="206"/>
      <c r="GS19" s="206"/>
      <c r="GT19" s="206"/>
      <c r="GU19" s="206"/>
      <c r="GV19" s="206"/>
      <c r="GW19" s="206"/>
      <c r="GX19" s="206"/>
      <c r="GY19" s="206"/>
      <c r="GZ19" s="206"/>
      <c r="HA19" s="206"/>
      <c r="HB19" s="206"/>
      <c r="HC19" s="206"/>
      <c r="HD19" s="206"/>
      <c r="HE19" s="206"/>
      <c r="HF19" s="206"/>
      <c r="HG19" s="206"/>
      <c r="HH19" s="206"/>
      <c r="HI19" s="206"/>
      <c r="HJ19" s="206"/>
      <c r="HK19" s="206"/>
      <c r="HL19" s="206"/>
      <c r="HM19" s="206"/>
      <c r="HN19" s="206"/>
      <c r="HO19" s="206"/>
      <c r="HP19" s="206"/>
      <c r="HQ19" s="206"/>
      <c r="HR19" s="206"/>
      <c r="HS19" s="206"/>
      <c r="HT19" s="206"/>
      <c r="HU19" s="206"/>
      <c r="HV19" s="206"/>
      <c r="HW19" s="206"/>
      <c r="HX19" s="206"/>
      <c r="HY19" s="206"/>
      <c r="HZ19" s="206"/>
      <c r="IA19" s="206"/>
      <c r="IB19" s="206"/>
      <c r="IC19" s="206"/>
      <c r="ID19" s="206"/>
      <c r="IE19" s="206"/>
      <c r="IF19" s="206"/>
      <c r="IG19" s="206"/>
      <c r="IH19" s="206"/>
      <c r="II19" s="206"/>
      <c r="IJ19" s="206"/>
      <c r="IK19" s="206"/>
      <c r="IL19" s="206"/>
      <c r="IM19" s="206"/>
      <c r="IN19" s="206"/>
      <c r="IO19" s="206"/>
      <c r="IP19" s="206"/>
      <c r="IQ19" s="206"/>
      <c r="IR19" s="206"/>
      <c r="IS19" s="206"/>
      <c r="IT19" s="206"/>
      <c r="IU19" s="206"/>
      <c r="IV19" s="206"/>
      <c r="IW19" s="206"/>
    </row>
    <row r="20" customFormat="false" ht="14.25" hidden="false" customHeight="false" outlineLevel="0" collapsed="false">
      <c r="A20" s="200"/>
      <c r="B20" s="195"/>
      <c r="C20" s="195"/>
      <c r="D20" s="193"/>
      <c r="E20" s="208" t="s">
        <v>88</v>
      </c>
      <c r="F20" s="203"/>
      <c r="G20" s="204"/>
      <c r="H20" s="203"/>
      <c r="I20" s="198"/>
      <c r="J20" s="189"/>
      <c r="K20" s="189"/>
      <c r="L20" s="199" t="s">
        <v>89</v>
      </c>
      <c r="M20" s="205"/>
      <c r="N20" s="206"/>
      <c r="O20" s="206"/>
      <c r="P20" s="206"/>
      <c r="Q20" s="206"/>
      <c r="R20" s="206"/>
      <c r="S20" s="206"/>
      <c r="T20" s="206"/>
      <c r="U20" s="206"/>
      <c r="V20" s="206"/>
      <c r="W20" s="206"/>
      <c r="X20" s="207"/>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c r="GB20" s="206"/>
      <c r="GC20" s="206"/>
      <c r="GD20" s="206"/>
      <c r="GE20" s="206"/>
      <c r="GF20" s="206"/>
      <c r="GG20" s="206"/>
      <c r="GH20" s="206"/>
      <c r="GI20" s="206"/>
      <c r="GJ20" s="206"/>
      <c r="GK20" s="206"/>
      <c r="GL20" s="206"/>
      <c r="GM20" s="206"/>
      <c r="GN20" s="206"/>
      <c r="GO20" s="206"/>
      <c r="GP20" s="206"/>
      <c r="GQ20" s="206"/>
      <c r="GR20" s="206"/>
      <c r="GS20" s="206"/>
      <c r="GT20" s="206"/>
      <c r="GU20" s="206"/>
      <c r="GV20" s="206"/>
      <c r="GW20" s="206"/>
      <c r="GX20" s="206"/>
      <c r="GY20" s="206"/>
      <c r="GZ20" s="206"/>
      <c r="HA20" s="206"/>
      <c r="HB20" s="206"/>
      <c r="HC20" s="206"/>
      <c r="HD20" s="206"/>
      <c r="HE20" s="206"/>
      <c r="HF20" s="206"/>
      <c r="HG20" s="206"/>
      <c r="HH20" s="206"/>
      <c r="HI20" s="206"/>
      <c r="HJ20" s="206"/>
      <c r="HK20" s="206"/>
      <c r="HL20" s="206"/>
      <c r="HM20" s="206"/>
      <c r="HN20" s="206"/>
      <c r="HO20" s="206"/>
      <c r="HP20" s="206"/>
      <c r="HQ20" s="206"/>
      <c r="HR20" s="206"/>
      <c r="HS20" s="206"/>
      <c r="HT20" s="206"/>
      <c r="HU20" s="206"/>
      <c r="HV20" s="206"/>
      <c r="HW20" s="206"/>
      <c r="HX20" s="206"/>
      <c r="HY20" s="206"/>
      <c r="HZ20" s="206"/>
      <c r="IA20" s="206"/>
      <c r="IB20" s="206"/>
      <c r="IC20" s="206"/>
      <c r="ID20" s="206"/>
      <c r="IE20" s="206"/>
      <c r="IF20" s="206"/>
      <c r="IG20" s="206"/>
      <c r="IH20" s="206"/>
      <c r="II20" s="206"/>
      <c r="IJ20" s="206"/>
      <c r="IK20" s="206"/>
      <c r="IL20" s="206"/>
      <c r="IM20" s="206"/>
      <c r="IN20" s="206"/>
      <c r="IO20" s="206"/>
      <c r="IP20" s="206"/>
      <c r="IQ20" s="206"/>
      <c r="IR20" s="206"/>
      <c r="IS20" s="206"/>
      <c r="IT20" s="206"/>
      <c r="IU20" s="206"/>
      <c r="IV20" s="206"/>
      <c r="IW20" s="206"/>
    </row>
    <row r="21" customFormat="false" ht="15" hidden="false" customHeight="false" outlineLevel="0" collapsed="false">
      <c r="A21" s="200"/>
      <c r="B21" s="195"/>
      <c r="C21" s="195"/>
      <c r="D21" s="193"/>
      <c r="E21" s="208" t="s">
        <v>90</v>
      </c>
      <c r="F21" s="203"/>
      <c r="G21" s="204"/>
      <c r="H21" s="203"/>
      <c r="I21" s="198"/>
      <c r="J21" s="189"/>
      <c r="K21" s="189"/>
      <c r="L21" s="210" t="s">
        <v>91</v>
      </c>
      <c r="M21" s="205"/>
      <c r="N21" s="206"/>
      <c r="O21" s="206"/>
      <c r="P21" s="206"/>
      <c r="Q21" s="206"/>
      <c r="R21" s="206"/>
      <c r="S21" s="206"/>
      <c r="T21" s="206"/>
      <c r="U21" s="206"/>
      <c r="V21" s="206"/>
      <c r="W21" s="206"/>
      <c r="X21" s="207"/>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c r="IE21" s="206"/>
      <c r="IF21" s="206"/>
      <c r="IG21" s="206"/>
      <c r="IH21" s="206"/>
      <c r="II21" s="206"/>
      <c r="IJ21" s="206"/>
      <c r="IK21" s="206"/>
      <c r="IL21" s="206"/>
      <c r="IM21" s="206"/>
      <c r="IN21" s="206"/>
      <c r="IO21" s="206"/>
      <c r="IP21" s="206"/>
      <c r="IQ21" s="206"/>
      <c r="IR21" s="206"/>
      <c r="IS21" s="206"/>
      <c r="IT21" s="206"/>
      <c r="IU21" s="206"/>
      <c r="IV21" s="206"/>
      <c r="IW21" s="206"/>
    </row>
    <row r="22" customFormat="false" ht="15" hidden="false" customHeight="false" outlineLevel="0" collapsed="false">
      <c r="A22" s="200"/>
      <c r="B22" s="195"/>
      <c r="C22" s="195"/>
      <c r="D22" s="193"/>
      <c r="E22" s="208" t="s">
        <v>92</v>
      </c>
      <c r="F22" s="203"/>
      <c r="G22" s="204"/>
      <c r="H22" s="203"/>
      <c r="I22" s="198"/>
      <c r="J22" s="189"/>
      <c r="K22" s="189"/>
      <c r="L22" s="210" t="s">
        <v>93</v>
      </c>
      <c r="M22" s="205"/>
      <c r="N22" s="206"/>
      <c r="O22" s="206"/>
      <c r="P22" s="206"/>
      <c r="Q22" s="206"/>
      <c r="R22" s="206"/>
      <c r="S22" s="206"/>
      <c r="T22" s="206"/>
      <c r="U22" s="206"/>
      <c r="V22" s="206"/>
      <c r="W22" s="206"/>
      <c r="X22" s="207"/>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6"/>
      <c r="GG22" s="206"/>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c r="HH22" s="206"/>
      <c r="HI22" s="206"/>
      <c r="HJ22" s="206"/>
      <c r="HK22" s="206"/>
      <c r="HL22" s="206"/>
      <c r="HM22" s="206"/>
      <c r="HN22" s="206"/>
      <c r="HO22" s="206"/>
      <c r="HP22" s="206"/>
      <c r="HQ22" s="206"/>
      <c r="HR22" s="206"/>
      <c r="HS22" s="206"/>
      <c r="HT22" s="206"/>
      <c r="HU22" s="206"/>
      <c r="HV22" s="206"/>
      <c r="HW22" s="206"/>
      <c r="HX22" s="206"/>
      <c r="HY22" s="206"/>
      <c r="HZ22" s="206"/>
      <c r="IA22" s="206"/>
      <c r="IB22" s="206"/>
      <c r="IC22" s="206"/>
      <c r="ID22" s="206"/>
      <c r="IE22" s="206"/>
      <c r="IF22" s="206"/>
      <c r="IG22" s="206"/>
      <c r="IH22" s="206"/>
      <c r="II22" s="206"/>
      <c r="IJ22" s="206"/>
      <c r="IK22" s="206"/>
      <c r="IL22" s="206"/>
      <c r="IM22" s="206"/>
      <c r="IN22" s="206"/>
      <c r="IO22" s="206"/>
      <c r="IP22" s="206"/>
      <c r="IQ22" s="206"/>
      <c r="IR22" s="206"/>
      <c r="IS22" s="206"/>
      <c r="IT22" s="206"/>
      <c r="IU22" s="206"/>
      <c r="IV22" s="206"/>
      <c r="IW22" s="206"/>
    </row>
    <row r="23" customFormat="false" ht="14.25" hidden="false" customHeight="false" outlineLevel="0" collapsed="false">
      <c r="A23" s="200"/>
      <c r="B23" s="195"/>
      <c r="C23" s="195"/>
      <c r="D23" s="193"/>
      <c r="E23" s="211"/>
      <c r="F23" s="203"/>
      <c r="G23" s="204"/>
      <c r="H23" s="203"/>
      <c r="I23" s="198"/>
      <c r="J23" s="189"/>
      <c r="K23" s="189"/>
      <c r="L23" s="199"/>
      <c r="M23" s="205"/>
      <c r="N23" s="206"/>
      <c r="O23" s="206"/>
      <c r="P23" s="206"/>
      <c r="Q23" s="206"/>
      <c r="R23" s="206"/>
      <c r="S23" s="206"/>
      <c r="T23" s="206"/>
      <c r="U23" s="206"/>
      <c r="V23" s="206"/>
      <c r="W23" s="206"/>
      <c r="X23" s="207"/>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c r="IV23" s="206"/>
      <c r="IW23" s="206"/>
    </row>
    <row r="24" customFormat="false" ht="14.25" hidden="false" customHeight="false" outlineLevel="0" collapsed="false">
      <c r="A24" s="200"/>
      <c r="B24" s="195"/>
      <c r="C24" s="195"/>
      <c r="D24" s="193"/>
      <c r="E24" s="208"/>
      <c r="F24" s="203"/>
      <c r="G24" s="204"/>
      <c r="H24" s="203"/>
      <c r="I24" s="198"/>
      <c r="J24" s="189"/>
      <c r="K24" s="189"/>
      <c r="L24" s="199"/>
      <c r="M24" s="205"/>
      <c r="N24" s="206"/>
      <c r="O24" s="206"/>
      <c r="P24" s="206"/>
      <c r="Q24" s="206"/>
      <c r="R24" s="206"/>
      <c r="S24" s="206"/>
      <c r="T24" s="206"/>
      <c r="U24" s="206"/>
      <c r="V24" s="206"/>
      <c r="W24" s="206"/>
      <c r="X24" s="207"/>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c r="IV24" s="206"/>
      <c r="IW24" s="206"/>
    </row>
    <row r="25" customFormat="false" ht="15" hidden="false" customHeight="false" outlineLevel="0" collapsed="false">
      <c r="A25" s="200"/>
      <c r="B25" s="198" t="n">
        <f aca="false">-'[1]Budget 2002 Summary'!$D$57+21000</f>
        <v>-14092</v>
      </c>
      <c r="C25" s="198" t="n">
        <f aca="false">+B25/8*12</f>
        <v>-21138</v>
      </c>
      <c r="D25" s="201"/>
      <c r="E25" s="202" t="s">
        <v>94</v>
      </c>
      <c r="F25" s="203"/>
      <c r="G25" s="204" t="n">
        <f aca="false">-'[1]Budget 2002 Summary'!$O$57</f>
        <v>-4481.33333333333</v>
      </c>
      <c r="H25" s="201"/>
      <c r="I25" s="198" t="n">
        <f aca="false">+C25-G25</f>
        <v>-16656.6666666667</v>
      </c>
      <c r="J25" s="201" t="n">
        <f aca="false">+-I25/C25</f>
        <v>-0.787996341501877</v>
      </c>
      <c r="K25" s="189"/>
      <c r="L25" s="199"/>
      <c r="M25" s="205"/>
      <c r="N25" s="206"/>
      <c r="O25" s="206"/>
      <c r="P25" s="206"/>
      <c r="Q25" s="206"/>
      <c r="R25" s="206"/>
      <c r="S25" s="206"/>
      <c r="T25" s="206"/>
      <c r="U25" s="206"/>
      <c r="V25" s="206"/>
      <c r="W25" s="206"/>
      <c r="X25" s="207"/>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c r="IV25" s="206"/>
      <c r="IW25" s="206"/>
    </row>
    <row r="26" customFormat="false" ht="15" hidden="false" customHeight="false" outlineLevel="0" collapsed="false">
      <c r="A26" s="200"/>
      <c r="B26" s="195"/>
      <c r="C26" s="195"/>
      <c r="D26" s="193"/>
      <c r="E26" s="208" t="s">
        <v>95</v>
      </c>
      <c r="F26" s="203"/>
      <c r="G26" s="204"/>
      <c r="H26" s="203"/>
      <c r="I26" s="198"/>
      <c r="J26" s="189"/>
      <c r="K26" s="189"/>
      <c r="L26" s="210" t="s">
        <v>96</v>
      </c>
      <c r="M26" s="205"/>
      <c r="N26" s="206"/>
      <c r="O26" s="206"/>
      <c r="P26" s="206"/>
      <c r="Q26" s="206"/>
      <c r="R26" s="206"/>
      <c r="S26" s="206"/>
      <c r="T26" s="206"/>
      <c r="U26" s="206"/>
      <c r="V26" s="206"/>
      <c r="W26" s="206"/>
      <c r="X26" s="207"/>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c r="GB26" s="206"/>
      <c r="GC26" s="206"/>
      <c r="GD26" s="206"/>
      <c r="GE26" s="206"/>
      <c r="GF26" s="206"/>
      <c r="GG26" s="206"/>
      <c r="GH26" s="206"/>
      <c r="GI26" s="206"/>
      <c r="GJ26" s="206"/>
      <c r="GK26" s="206"/>
      <c r="GL26" s="206"/>
      <c r="GM26" s="206"/>
      <c r="GN26" s="206"/>
      <c r="GO26" s="206"/>
      <c r="GP26" s="206"/>
      <c r="GQ26" s="206"/>
      <c r="GR26" s="206"/>
      <c r="GS26" s="206"/>
      <c r="GT26" s="206"/>
      <c r="GU26" s="206"/>
      <c r="GV26" s="206"/>
      <c r="GW26" s="206"/>
      <c r="GX26" s="206"/>
      <c r="GY26" s="206"/>
      <c r="GZ26" s="206"/>
      <c r="HA26" s="206"/>
      <c r="HB26" s="206"/>
      <c r="HC26" s="206"/>
      <c r="HD26" s="206"/>
      <c r="HE26" s="206"/>
      <c r="HF26" s="206"/>
      <c r="HG26" s="206"/>
      <c r="HH26" s="206"/>
      <c r="HI26" s="206"/>
      <c r="HJ26" s="206"/>
      <c r="HK26" s="206"/>
      <c r="HL26" s="206"/>
      <c r="HM26" s="206"/>
      <c r="HN26" s="206"/>
      <c r="HO26" s="206"/>
      <c r="HP26" s="206"/>
      <c r="HQ26" s="206"/>
      <c r="HR26" s="206"/>
      <c r="HS26" s="206"/>
      <c r="HT26" s="206"/>
      <c r="HU26" s="206"/>
      <c r="HV26" s="206"/>
      <c r="HW26" s="206"/>
      <c r="HX26" s="206"/>
      <c r="HY26" s="206"/>
      <c r="HZ26" s="206"/>
      <c r="IA26" s="206"/>
      <c r="IB26" s="206"/>
      <c r="IC26" s="206"/>
      <c r="ID26" s="206"/>
      <c r="IE26" s="206"/>
      <c r="IF26" s="206"/>
      <c r="IG26" s="206"/>
      <c r="IH26" s="206"/>
      <c r="II26" s="206"/>
      <c r="IJ26" s="206"/>
      <c r="IK26" s="206"/>
      <c r="IL26" s="206"/>
      <c r="IM26" s="206"/>
      <c r="IN26" s="206"/>
      <c r="IO26" s="206"/>
      <c r="IP26" s="206"/>
      <c r="IQ26" s="206"/>
      <c r="IR26" s="206"/>
      <c r="IS26" s="206"/>
      <c r="IT26" s="206"/>
      <c r="IU26" s="206"/>
      <c r="IV26" s="206"/>
      <c r="IW26" s="206"/>
    </row>
    <row r="27" customFormat="false" ht="15" hidden="false" customHeight="false" outlineLevel="0" collapsed="false">
      <c r="A27" s="200"/>
      <c r="B27" s="195"/>
      <c r="C27" s="195"/>
      <c r="D27" s="193"/>
      <c r="E27" s="208" t="s">
        <v>97</v>
      </c>
      <c r="F27" s="203"/>
      <c r="G27" s="204"/>
      <c r="H27" s="203"/>
      <c r="I27" s="198"/>
      <c r="J27" s="189"/>
      <c r="K27" s="189"/>
      <c r="L27" s="210"/>
      <c r="M27" s="205"/>
      <c r="N27" s="206"/>
      <c r="O27" s="206"/>
      <c r="P27" s="206"/>
      <c r="Q27" s="206"/>
      <c r="R27" s="206"/>
      <c r="S27" s="206"/>
      <c r="T27" s="206"/>
      <c r="U27" s="206"/>
      <c r="V27" s="206"/>
      <c r="W27" s="206"/>
      <c r="X27" s="207"/>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6"/>
      <c r="GM27" s="206"/>
      <c r="GN27" s="206"/>
      <c r="GO27" s="206"/>
      <c r="GP27" s="206"/>
      <c r="GQ27" s="206"/>
      <c r="GR27" s="206"/>
      <c r="GS27" s="206"/>
      <c r="GT27" s="206"/>
      <c r="GU27" s="206"/>
      <c r="GV27" s="206"/>
      <c r="GW27" s="206"/>
      <c r="GX27" s="206"/>
      <c r="GY27" s="206"/>
      <c r="GZ27" s="206"/>
      <c r="HA27" s="206"/>
      <c r="HB27" s="206"/>
      <c r="HC27" s="206"/>
      <c r="HD27" s="206"/>
      <c r="HE27" s="206"/>
      <c r="HF27" s="206"/>
      <c r="HG27" s="206"/>
      <c r="HH27" s="206"/>
      <c r="HI27" s="206"/>
      <c r="HJ27" s="206"/>
      <c r="HK27" s="206"/>
      <c r="HL27" s="206"/>
      <c r="HM27" s="206"/>
      <c r="HN27" s="206"/>
      <c r="HO27" s="206"/>
      <c r="HP27" s="206"/>
      <c r="HQ27" s="206"/>
      <c r="HR27" s="206"/>
      <c r="HS27" s="206"/>
      <c r="HT27" s="206"/>
      <c r="HU27" s="206"/>
      <c r="HV27" s="206"/>
      <c r="HW27" s="206"/>
      <c r="HX27" s="206"/>
      <c r="HY27" s="206"/>
      <c r="HZ27" s="206"/>
      <c r="IA27" s="206"/>
      <c r="IB27" s="206"/>
      <c r="IC27" s="206"/>
      <c r="ID27" s="206"/>
      <c r="IE27" s="206"/>
      <c r="IF27" s="206"/>
      <c r="IG27" s="206"/>
      <c r="IH27" s="206"/>
      <c r="II27" s="206"/>
      <c r="IJ27" s="206"/>
      <c r="IK27" s="206"/>
      <c r="IL27" s="206"/>
      <c r="IM27" s="206"/>
      <c r="IN27" s="206"/>
      <c r="IO27" s="206"/>
      <c r="IP27" s="206"/>
      <c r="IQ27" s="206"/>
      <c r="IR27" s="206"/>
      <c r="IS27" s="206"/>
      <c r="IT27" s="206"/>
      <c r="IU27" s="206"/>
      <c r="IV27" s="206"/>
      <c r="IW27" s="206"/>
    </row>
    <row r="28" customFormat="false" ht="15" hidden="false" customHeight="false" outlineLevel="0" collapsed="false">
      <c r="A28" s="200"/>
      <c r="B28" s="195"/>
      <c r="C28" s="195"/>
      <c r="D28" s="193"/>
      <c r="E28" s="206"/>
      <c r="F28" s="203"/>
      <c r="G28" s="204"/>
      <c r="H28" s="203"/>
      <c r="I28" s="198"/>
      <c r="J28" s="189"/>
      <c r="K28" s="189"/>
      <c r="L28" s="210"/>
      <c r="M28" s="205"/>
      <c r="N28" s="206"/>
      <c r="O28" s="206"/>
      <c r="P28" s="206"/>
      <c r="Q28" s="206"/>
      <c r="R28" s="206"/>
      <c r="S28" s="206"/>
      <c r="T28" s="206"/>
      <c r="U28" s="206"/>
      <c r="V28" s="206"/>
      <c r="W28" s="206"/>
      <c r="X28" s="207"/>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c r="FL28" s="206"/>
      <c r="FM28" s="206"/>
      <c r="FN28" s="206"/>
      <c r="FO28" s="206"/>
      <c r="FP28" s="206"/>
      <c r="FQ28" s="206"/>
      <c r="FR28" s="206"/>
      <c r="FS28" s="206"/>
      <c r="FT28" s="206"/>
      <c r="FU28" s="206"/>
      <c r="FV28" s="206"/>
      <c r="FW28" s="206"/>
      <c r="FX28" s="206"/>
      <c r="FY28" s="206"/>
      <c r="FZ28" s="206"/>
      <c r="GA28" s="206"/>
      <c r="GB28" s="206"/>
      <c r="GC28" s="206"/>
      <c r="GD28" s="206"/>
      <c r="GE28" s="206"/>
      <c r="GF28" s="206"/>
      <c r="GG28" s="206"/>
      <c r="GH28" s="206"/>
      <c r="GI28" s="206"/>
      <c r="GJ28" s="206"/>
      <c r="GK28" s="206"/>
      <c r="GL28" s="206"/>
      <c r="GM28" s="206"/>
      <c r="GN28" s="206"/>
      <c r="GO28" s="206"/>
      <c r="GP28" s="206"/>
      <c r="GQ28" s="206"/>
      <c r="GR28" s="206"/>
      <c r="GS28" s="206"/>
      <c r="GT28" s="206"/>
      <c r="GU28" s="206"/>
      <c r="GV28" s="206"/>
      <c r="GW28" s="206"/>
      <c r="GX28" s="206"/>
      <c r="GY28" s="206"/>
      <c r="GZ28" s="206"/>
      <c r="HA28" s="206"/>
      <c r="HB28" s="206"/>
      <c r="HC28" s="206"/>
      <c r="HD28" s="206"/>
      <c r="HE28" s="206"/>
      <c r="HF28" s="206"/>
      <c r="HG28" s="206"/>
      <c r="HH28" s="206"/>
      <c r="HI28" s="206"/>
      <c r="HJ28" s="206"/>
      <c r="HK28" s="206"/>
      <c r="HL28" s="206"/>
      <c r="HM28" s="206"/>
      <c r="HN28" s="206"/>
      <c r="HO28" s="206"/>
      <c r="HP28" s="206"/>
      <c r="HQ28" s="206"/>
      <c r="HR28" s="206"/>
      <c r="HS28" s="206"/>
      <c r="HT28" s="206"/>
      <c r="HU28" s="206"/>
      <c r="HV28" s="206"/>
      <c r="HW28" s="206"/>
      <c r="HX28" s="206"/>
      <c r="HY28" s="206"/>
      <c r="HZ28" s="206"/>
      <c r="IA28" s="206"/>
      <c r="IB28" s="206"/>
      <c r="IC28" s="206"/>
      <c r="ID28" s="206"/>
      <c r="IE28" s="206"/>
      <c r="IF28" s="206"/>
      <c r="IG28" s="206"/>
      <c r="IH28" s="206"/>
      <c r="II28" s="206"/>
      <c r="IJ28" s="206"/>
      <c r="IK28" s="206"/>
      <c r="IL28" s="206"/>
      <c r="IM28" s="206"/>
      <c r="IN28" s="206"/>
      <c r="IO28" s="206"/>
      <c r="IP28" s="206"/>
      <c r="IQ28" s="206"/>
      <c r="IR28" s="206"/>
      <c r="IS28" s="206"/>
      <c r="IT28" s="206"/>
      <c r="IU28" s="206"/>
      <c r="IV28" s="206"/>
      <c r="IW28" s="206"/>
    </row>
    <row r="29" customFormat="false" ht="14.25" hidden="false" customHeight="false" outlineLevel="0" collapsed="false">
      <c r="A29" s="200"/>
      <c r="B29" s="195"/>
      <c r="C29" s="195"/>
      <c r="D29" s="193"/>
      <c r="E29" s="208"/>
      <c r="F29" s="203"/>
      <c r="G29" s="204"/>
      <c r="H29" s="203"/>
      <c r="I29" s="198"/>
      <c r="J29" s="189"/>
      <c r="K29" s="189"/>
      <c r="L29" s="199"/>
      <c r="M29" s="205"/>
      <c r="N29" s="206"/>
      <c r="O29" s="206"/>
      <c r="P29" s="206"/>
      <c r="Q29" s="206"/>
      <c r="R29" s="206"/>
      <c r="S29" s="206"/>
      <c r="T29" s="206"/>
      <c r="U29" s="206"/>
      <c r="V29" s="206"/>
      <c r="W29" s="206"/>
      <c r="X29" s="207"/>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c r="FL29" s="206"/>
      <c r="FM29" s="206"/>
      <c r="FN29" s="206"/>
      <c r="FO29" s="206"/>
      <c r="FP29" s="206"/>
      <c r="FQ29" s="206"/>
      <c r="FR29" s="206"/>
      <c r="FS29" s="206"/>
      <c r="FT29" s="206"/>
      <c r="FU29" s="206"/>
      <c r="FV29" s="206"/>
      <c r="FW29" s="206"/>
      <c r="FX29" s="206"/>
      <c r="FY29" s="206"/>
      <c r="FZ29" s="206"/>
      <c r="GA29" s="206"/>
      <c r="GB29" s="206"/>
      <c r="GC29" s="206"/>
      <c r="GD29" s="206"/>
      <c r="GE29" s="206"/>
      <c r="GF29" s="206"/>
      <c r="GG29" s="206"/>
      <c r="GH29" s="206"/>
      <c r="GI29" s="206"/>
      <c r="GJ29" s="206"/>
      <c r="GK29" s="206"/>
      <c r="GL29" s="206"/>
      <c r="GM29" s="206"/>
      <c r="GN29" s="206"/>
      <c r="GO29" s="206"/>
      <c r="GP29" s="206"/>
      <c r="GQ29" s="206"/>
      <c r="GR29" s="206"/>
      <c r="GS29" s="206"/>
      <c r="GT29" s="206"/>
      <c r="GU29" s="206"/>
      <c r="GV29" s="206"/>
      <c r="GW29" s="206"/>
      <c r="GX29" s="206"/>
      <c r="GY29" s="206"/>
      <c r="GZ29" s="206"/>
      <c r="HA29" s="206"/>
      <c r="HB29" s="206"/>
      <c r="HC29" s="206"/>
      <c r="HD29" s="206"/>
      <c r="HE29" s="206"/>
      <c r="HF29" s="206"/>
      <c r="HG29" s="206"/>
      <c r="HH29" s="206"/>
      <c r="HI29" s="206"/>
      <c r="HJ29" s="206"/>
      <c r="HK29" s="206"/>
      <c r="HL29" s="206"/>
      <c r="HM29" s="206"/>
      <c r="HN29" s="206"/>
      <c r="HO29" s="206"/>
      <c r="HP29" s="206"/>
      <c r="HQ29" s="206"/>
      <c r="HR29" s="206"/>
      <c r="HS29" s="206"/>
      <c r="HT29" s="206"/>
      <c r="HU29" s="206"/>
      <c r="HV29" s="206"/>
      <c r="HW29" s="206"/>
      <c r="HX29" s="206"/>
      <c r="HY29" s="206"/>
      <c r="HZ29" s="206"/>
      <c r="IA29" s="206"/>
      <c r="IB29" s="206"/>
      <c r="IC29" s="206"/>
      <c r="ID29" s="206"/>
      <c r="IE29" s="206"/>
      <c r="IF29" s="206"/>
      <c r="IG29" s="206"/>
      <c r="IH29" s="206"/>
      <c r="II29" s="206"/>
      <c r="IJ29" s="206"/>
      <c r="IK29" s="206"/>
      <c r="IL29" s="206"/>
      <c r="IM29" s="206"/>
      <c r="IN29" s="206"/>
      <c r="IO29" s="206"/>
      <c r="IP29" s="206"/>
      <c r="IQ29" s="206"/>
      <c r="IR29" s="206"/>
      <c r="IS29" s="206"/>
      <c r="IT29" s="206"/>
      <c r="IU29" s="206"/>
      <c r="IV29" s="206"/>
      <c r="IW29" s="206"/>
    </row>
    <row r="30" customFormat="false" ht="15" hidden="false" customHeight="false" outlineLevel="0" collapsed="false">
      <c r="A30" s="200"/>
      <c r="B30" s="198" t="n">
        <f aca="false">-'[1]Budget 2002 Summary'!$D$65</f>
        <v>-840666.26</v>
      </c>
      <c r="C30" s="198" t="n">
        <f aca="false">+B30/8*12</f>
        <v>-1260999.39</v>
      </c>
      <c r="D30" s="201"/>
      <c r="E30" s="202" t="s">
        <v>98</v>
      </c>
      <c r="F30" s="203"/>
      <c r="G30" s="204" t="n">
        <v>-527000</v>
      </c>
      <c r="H30" s="201"/>
      <c r="I30" s="198" t="n">
        <f aca="false">+C30-G30</f>
        <v>-733999.39</v>
      </c>
      <c r="J30" s="201" t="n">
        <f aca="false">+-I30/C30</f>
        <v>-0.582077513931232</v>
      </c>
      <c r="K30" s="189"/>
      <c r="L30" s="199"/>
      <c r="M30" s="205"/>
      <c r="N30" s="206"/>
      <c r="O30" s="206"/>
      <c r="P30" s="206"/>
      <c r="Q30" s="206"/>
      <c r="R30" s="206"/>
      <c r="S30" s="206"/>
      <c r="T30" s="206"/>
      <c r="U30" s="206"/>
      <c r="V30" s="206"/>
      <c r="W30" s="206"/>
      <c r="X30" s="207"/>
      <c r="Y30" s="206"/>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6"/>
      <c r="EL30" s="206"/>
      <c r="EM30" s="206"/>
      <c r="EN30" s="206"/>
      <c r="EO30" s="206"/>
      <c r="EP30" s="206"/>
      <c r="EQ30" s="206"/>
      <c r="ER30" s="206"/>
      <c r="ES30" s="206"/>
      <c r="ET30" s="206"/>
      <c r="EU30" s="206"/>
      <c r="EV30" s="206"/>
      <c r="EW30" s="206"/>
      <c r="EX30" s="206"/>
      <c r="EY30" s="206"/>
      <c r="EZ30" s="206"/>
      <c r="FA30" s="206"/>
      <c r="FB30" s="206"/>
      <c r="FC30" s="206"/>
      <c r="FD30" s="206"/>
      <c r="FE30" s="206"/>
      <c r="FF30" s="206"/>
      <c r="FG30" s="206"/>
      <c r="FH30" s="206"/>
      <c r="FI30" s="206"/>
      <c r="FJ30" s="206"/>
      <c r="FK30" s="206"/>
      <c r="FL30" s="206"/>
      <c r="FM30" s="206"/>
      <c r="FN30" s="206"/>
      <c r="FO30" s="206"/>
      <c r="FP30" s="206"/>
      <c r="FQ30" s="206"/>
      <c r="FR30" s="206"/>
      <c r="FS30" s="206"/>
      <c r="FT30" s="206"/>
      <c r="FU30" s="206"/>
      <c r="FV30" s="206"/>
      <c r="FW30" s="206"/>
      <c r="FX30" s="206"/>
      <c r="FY30" s="206"/>
      <c r="FZ30" s="206"/>
      <c r="GA30" s="206"/>
      <c r="GB30" s="206"/>
      <c r="GC30" s="206"/>
      <c r="GD30" s="206"/>
      <c r="GE30" s="206"/>
      <c r="GF30" s="206"/>
      <c r="GG30" s="206"/>
      <c r="GH30" s="206"/>
      <c r="GI30" s="206"/>
      <c r="GJ30" s="206"/>
      <c r="GK30" s="206"/>
      <c r="GL30" s="206"/>
      <c r="GM30" s="206"/>
      <c r="GN30" s="206"/>
      <c r="GO30" s="206"/>
      <c r="GP30" s="206"/>
      <c r="GQ30" s="206"/>
      <c r="GR30" s="206"/>
      <c r="GS30" s="206"/>
      <c r="GT30" s="206"/>
      <c r="GU30" s="206"/>
      <c r="GV30" s="206"/>
      <c r="GW30" s="206"/>
      <c r="GX30" s="206"/>
      <c r="GY30" s="206"/>
      <c r="GZ30" s="206"/>
      <c r="HA30" s="206"/>
      <c r="HB30" s="206"/>
      <c r="HC30" s="206"/>
      <c r="HD30" s="206"/>
      <c r="HE30" s="206"/>
      <c r="HF30" s="206"/>
      <c r="HG30" s="206"/>
      <c r="HH30" s="206"/>
      <c r="HI30" s="206"/>
      <c r="HJ30" s="206"/>
      <c r="HK30" s="206"/>
      <c r="HL30" s="206"/>
      <c r="HM30" s="206"/>
      <c r="HN30" s="206"/>
      <c r="HO30" s="206"/>
      <c r="HP30" s="206"/>
      <c r="HQ30" s="206"/>
      <c r="HR30" s="206"/>
      <c r="HS30" s="206"/>
      <c r="HT30" s="206"/>
      <c r="HU30" s="206"/>
      <c r="HV30" s="206"/>
      <c r="HW30" s="206"/>
      <c r="HX30" s="206"/>
      <c r="HY30" s="206"/>
      <c r="HZ30" s="206"/>
      <c r="IA30" s="206"/>
      <c r="IB30" s="206"/>
      <c r="IC30" s="206"/>
      <c r="ID30" s="206"/>
      <c r="IE30" s="206"/>
      <c r="IF30" s="206"/>
      <c r="IG30" s="206"/>
      <c r="IH30" s="206"/>
      <c r="II30" s="206"/>
      <c r="IJ30" s="206"/>
      <c r="IK30" s="206"/>
      <c r="IL30" s="206"/>
      <c r="IM30" s="206"/>
      <c r="IN30" s="206"/>
      <c r="IO30" s="206"/>
      <c r="IP30" s="206"/>
      <c r="IQ30" s="206"/>
      <c r="IR30" s="206"/>
      <c r="IS30" s="206"/>
      <c r="IT30" s="206"/>
      <c r="IU30" s="206"/>
      <c r="IV30" s="206"/>
      <c r="IW30" s="206"/>
    </row>
    <row r="31" customFormat="false" ht="14.25" hidden="false" customHeight="false" outlineLevel="0" collapsed="false">
      <c r="A31" s="6"/>
      <c r="B31" s="195"/>
      <c r="C31" s="195"/>
      <c r="D31" s="193"/>
      <c r="E31" s="208" t="s">
        <v>99</v>
      </c>
      <c r="F31" s="191"/>
      <c r="G31" s="212"/>
      <c r="H31" s="191"/>
      <c r="I31" s="195"/>
      <c r="J31" s="193"/>
      <c r="K31" s="193"/>
      <c r="L31" s="199" t="s">
        <v>100</v>
      </c>
      <c r="M31" s="8"/>
      <c r="X31" s="213"/>
    </row>
    <row r="32" customFormat="false" ht="15" hidden="false" customHeight="false" outlineLevel="0" collapsed="false">
      <c r="A32" s="6"/>
      <c r="B32" s="195"/>
      <c r="C32" s="195"/>
      <c r="D32" s="193"/>
      <c r="E32" s="208" t="s">
        <v>101</v>
      </c>
      <c r="F32" s="191"/>
      <c r="G32" s="214"/>
      <c r="H32" s="191"/>
      <c r="I32" s="195"/>
      <c r="J32" s="193"/>
      <c r="K32" s="193"/>
      <c r="L32" s="210" t="s">
        <v>102</v>
      </c>
      <c r="M32" s="8"/>
      <c r="X32" s="213"/>
    </row>
    <row r="33" customFormat="false" ht="14.25" hidden="false" customHeight="false" outlineLevel="0" collapsed="false">
      <c r="A33" s="6"/>
      <c r="B33" s="195"/>
      <c r="C33" s="195"/>
      <c r="D33" s="193"/>
      <c r="E33" s="208" t="s">
        <v>103</v>
      </c>
      <c r="F33" s="191"/>
      <c r="G33" s="214"/>
      <c r="H33" s="191"/>
      <c r="I33" s="195"/>
      <c r="J33" s="193"/>
      <c r="K33" s="193"/>
      <c r="L33" s="199"/>
      <c r="M33" s="8"/>
      <c r="X33" s="213"/>
    </row>
    <row r="34" customFormat="false" ht="14.25" hidden="false" customHeight="false" outlineLevel="0" collapsed="false">
      <c r="A34" s="6"/>
      <c r="B34" s="195"/>
      <c r="C34" s="195"/>
      <c r="D34" s="193"/>
      <c r="E34" s="208"/>
      <c r="F34" s="191"/>
      <c r="G34" s="214"/>
      <c r="H34" s="191"/>
      <c r="I34" s="195"/>
      <c r="J34" s="193"/>
      <c r="K34" s="193"/>
      <c r="L34" s="199"/>
      <c r="M34" s="8"/>
      <c r="X34" s="213"/>
    </row>
    <row r="35" customFormat="false" ht="14.25" hidden="false" customHeight="false" outlineLevel="0" collapsed="false">
      <c r="A35" s="6"/>
      <c r="B35" s="195"/>
      <c r="C35" s="195"/>
      <c r="D35" s="193"/>
      <c r="E35" s="208"/>
      <c r="F35" s="191"/>
      <c r="G35" s="214"/>
      <c r="H35" s="191"/>
      <c r="I35" s="195"/>
      <c r="J35" s="193"/>
      <c r="K35" s="193"/>
      <c r="L35" s="199"/>
      <c r="M35" s="8"/>
      <c r="X35" s="213"/>
    </row>
    <row r="36" customFormat="false" ht="15" hidden="false" customHeight="false" outlineLevel="0" collapsed="false">
      <c r="A36" s="200"/>
      <c r="B36" s="198" t="n">
        <v>-255710</v>
      </c>
      <c r="C36" s="198" t="n">
        <v>-383565</v>
      </c>
      <c r="D36" s="201"/>
      <c r="E36" s="202" t="s">
        <v>104</v>
      </c>
      <c r="F36" s="203"/>
      <c r="G36" s="204" t="n">
        <f aca="false">-'[1]Budget 2002 Summary'!$O$70</f>
        <v>-245000</v>
      </c>
      <c r="H36" s="201"/>
      <c r="I36" s="198" t="n">
        <f aca="false">+C36-G36</f>
        <v>-138565</v>
      </c>
      <c r="J36" s="201" t="n">
        <f aca="false">+-I36/C36</f>
        <v>-0.361255589013596</v>
      </c>
      <c r="K36" s="189"/>
      <c r="L36" s="199"/>
      <c r="M36" s="205"/>
      <c r="N36" s="206"/>
      <c r="O36" s="206"/>
      <c r="P36" s="206"/>
      <c r="Q36" s="206"/>
      <c r="R36" s="206"/>
      <c r="S36" s="206"/>
      <c r="T36" s="206"/>
      <c r="U36" s="206"/>
      <c r="V36" s="206"/>
      <c r="W36" s="206"/>
      <c r="X36" s="207"/>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206"/>
      <c r="CS36" s="206"/>
      <c r="CT36" s="206"/>
      <c r="CU36" s="206"/>
      <c r="CV36" s="206"/>
      <c r="CW36" s="206"/>
      <c r="CX36" s="206"/>
      <c r="CY36" s="206"/>
      <c r="CZ36" s="206"/>
      <c r="DA36" s="206"/>
      <c r="DB36" s="206"/>
      <c r="DC36" s="206"/>
      <c r="DD36" s="206"/>
      <c r="DE36" s="206"/>
      <c r="DF36" s="206"/>
      <c r="DG36" s="206"/>
      <c r="DH36" s="206"/>
      <c r="DI36" s="206"/>
      <c r="DJ36" s="206"/>
      <c r="DK36" s="206"/>
      <c r="DL36" s="206"/>
      <c r="DM36" s="206"/>
      <c r="DN36" s="206"/>
      <c r="DO36" s="206"/>
      <c r="DP36" s="206"/>
      <c r="DQ36" s="206"/>
      <c r="DR36" s="206"/>
      <c r="DS36" s="206"/>
      <c r="DT36" s="206"/>
      <c r="DU36" s="206"/>
      <c r="DV36" s="206"/>
      <c r="DW36" s="206"/>
      <c r="DX36" s="206"/>
      <c r="DY36" s="206"/>
      <c r="DZ36" s="206"/>
      <c r="EA36" s="206"/>
      <c r="EB36" s="206"/>
      <c r="EC36" s="206"/>
      <c r="ED36" s="206"/>
      <c r="EE36" s="206"/>
      <c r="EF36" s="206"/>
      <c r="EG36" s="206"/>
      <c r="EH36" s="206"/>
      <c r="EI36" s="206"/>
      <c r="EJ36" s="206"/>
      <c r="EK36" s="206"/>
      <c r="EL36" s="206"/>
      <c r="EM36" s="206"/>
      <c r="EN36" s="206"/>
      <c r="EO36" s="206"/>
      <c r="EP36" s="206"/>
      <c r="EQ36" s="206"/>
      <c r="ER36" s="206"/>
      <c r="ES36" s="206"/>
      <c r="ET36" s="206"/>
      <c r="EU36" s="206"/>
      <c r="EV36" s="206"/>
      <c r="EW36" s="206"/>
      <c r="EX36" s="206"/>
      <c r="EY36" s="206"/>
      <c r="EZ36" s="206"/>
      <c r="FA36" s="206"/>
      <c r="FB36" s="206"/>
      <c r="FC36" s="206"/>
      <c r="FD36" s="206"/>
      <c r="FE36" s="206"/>
      <c r="FF36" s="206"/>
      <c r="FG36" s="206"/>
      <c r="FH36" s="206"/>
      <c r="FI36" s="206"/>
      <c r="FJ36" s="206"/>
      <c r="FK36" s="206"/>
      <c r="FL36" s="206"/>
      <c r="FM36" s="206"/>
      <c r="FN36" s="206"/>
      <c r="FO36" s="206"/>
      <c r="FP36" s="206"/>
      <c r="FQ36" s="206"/>
      <c r="FR36" s="206"/>
      <c r="FS36" s="206"/>
      <c r="FT36" s="206"/>
      <c r="FU36" s="206"/>
      <c r="FV36" s="206"/>
      <c r="FW36" s="206"/>
      <c r="FX36" s="206"/>
      <c r="FY36" s="206"/>
      <c r="FZ36" s="206"/>
      <c r="GA36" s="206"/>
      <c r="GB36" s="206"/>
      <c r="GC36" s="206"/>
      <c r="GD36" s="206"/>
      <c r="GE36" s="206"/>
      <c r="GF36" s="206"/>
      <c r="GG36" s="206"/>
      <c r="GH36" s="206"/>
      <c r="GI36" s="206"/>
      <c r="GJ36" s="206"/>
      <c r="GK36" s="206"/>
      <c r="GL36" s="206"/>
      <c r="GM36" s="206"/>
      <c r="GN36" s="206"/>
      <c r="GO36" s="206"/>
      <c r="GP36" s="206"/>
      <c r="GQ36" s="206"/>
      <c r="GR36" s="206"/>
      <c r="GS36" s="206"/>
      <c r="GT36" s="206"/>
      <c r="GU36" s="206"/>
      <c r="GV36" s="206"/>
      <c r="GW36" s="206"/>
      <c r="GX36" s="206"/>
      <c r="GY36" s="206"/>
      <c r="GZ36" s="206"/>
      <c r="HA36" s="206"/>
      <c r="HB36" s="206"/>
      <c r="HC36" s="206"/>
      <c r="HD36" s="206"/>
      <c r="HE36" s="206"/>
      <c r="HF36" s="206"/>
      <c r="HG36" s="206"/>
      <c r="HH36" s="206"/>
      <c r="HI36" s="206"/>
      <c r="HJ36" s="206"/>
      <c r="HK36" s="206"/>
      <c r="HL36" s="206"/>
      <c r="HM36" s="206"/>
      <c r="HN36" s="206"/>
      <c r="HO36" s="206"/>
      <c r="HP36" s="206"/>
      <c r="HQ36" s="206"/>
      <c r="HR36" s="206"/>
      <c r="HS36" s="206"/>
      <c r="HT36" s="206"/>
      <c r="HU36" s="206"/>
      <c r="HV36" s="206"/>
      <c r="HW36" s="206"/>
      <c r="HX36" s="206"/>
      <c r="HY36" s="206"/>
      <c r="HZ36" s="206"/>
      <c r="IA36" s="206"/>
      <c r="IB36" s="206"/>
      <c r="IC36" s="206"/>
      <c r="ID36" s="206"/>
      <c r="IE36" s="206"/>
      <c r="IF36" s="206"/>
      <c r="IG36" s="206"/>
      <c r="IH36" s="206"/>
      <c r="II36" s="206"/>
      <c r="IJ36" s="206"/>
      <c r="IK36" s="206"/>
      <c r="IL36" s="206"/>
      <c r="IM36" s="206"/>
      <c r="IN36" s="206"/>
      <c r="IO36" s="206"/>
      <c r="IP36" s="206"/>
      <c r="IQ36" s="206"/>
      <c r="IR36" s="206"/>
      <c r="IS36" s="206"/>
      <c r="IT36" s="206"/>
      <c r="IU36" s="206"/>
      <c r="IV36" s="206"/>
      <c r="IW36" s="206"/>
    </row>
    <row r="37" customFormat="false" ht="14.25" hidden="false" customHeight="false" outlineLevel="0" collapsed="false">
      <c r="A37" s="200"/>
      <c r="B37" s="195"/>
      <c r="C37" s="195"/>
      <c r="D37" s="193"/>
      <c r="E37" s="208" t="s">
        <v>105</v>
      </c>
      <c r="F37" s="203"/>
      <c r="G37" s="204"/>
      <c r="H37" s="203"/>
      <c r="I37" s="198"/>
      <c r="J37" s="189"/>
      <c r="K37" s="189"/>
      <c r="L37" s="199" t="s">
        <v>100</v>
      </c>
      <c r="M37" s="205"/>
      <c r="N37" s="206"/>
      <c r="O37" s="206"/>
      <c r="P37" s="206"/>
      <c r="Q37" s="206"/>
      <c r="R37" s="206"/>
      <c r="S37" s="206"/>
      <c r="T37" s="206"/>
      <c r="U37" s="206"/>
      <c r="V37" s="206"/>
      <c r="W37" s="206"/>
      <c r="X37" s="207"/>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6"/>
      <c r="BR37" s="206"/>
      <c r="BS37" s="206"/>
      <c r="BT37" s="206"/>
      <c r="BU37" s="206"/>
      <c r="BV37" s="206"/>
      <c r="BW37" s="206"/>
      <c r="BX37" s="206"/>
      <c r="BY37" s="206"/>
      <c r="BZ37" s="206"/>
      <c r="CA37" s="206"/>
      <c r="CB37" s="206"/>
      <c r="CC37" s="206"/>
      <c r="CD37" s="206"/>
      <c r="CE37" s="206"/>
      <c r="CF37" s="206"/>
      <c r="CG37" s="206"/>
      <c r="CH37" s="206"/>
      <c r="CI37" s="206"/>
      <c r="CJ37" s="206"/>
      <c r="CK37" s="206"/>
      <c r="CL37" s="206"/>
      <c r="CM37" s="206"/>
      <c r="CN37" s="206"/>
      <c r="CO37" s="206"/>
      <c r="CP37" s="206"/>
      <c r="CQ37" s="206"/>
      <c r="CR37" s="206"/>
      <c r="CS37" s="206"/>
      <c r="CT37" s="206"/>
      <c r="CU37" s="206"/>
      <c r="CV37" s="206"/>
      <c r="CW37" s="206"/>
      <c r="CX37" s="206"/>
      <c r="CY37" s="206"/>
      <c r="CZ37" s="206"/>
      <c r="DA37" s="206"/>
      <c r="DB37" s="206"/>
      <c r="DC37" s="206"/>
      <c r="DD37" s="206"/>
      <c r="DE37" s="206"/>
      <c r="DF37" s="206"/>
      <c r="DG37" s="206"/>
      <c r="DH37" s="206"/>
      <c r="DI37" s="206"/>
      <c r="DJ37" s="206"/>
      <c r="DK37" s="206"/>
      <c r="DL37" s="206"/>
      <c r="DM37" s="206"/>
      <c r="DN37" s="206"/>
      <c r="DO37" s="206"/>
      <c r="DP37" s="206"/>
      <c r="DQ37" s="206"/>
      <c r="DR37" s="206"/>
      <c r="DS37" s="206"/>
      <c r="DT37" s="206"/>
      <c r="DU37" s="206"/>
      <c r="DV37" s="206"/>
      <c r="DW37" s="206"/>
      <c r="DX37" s="206"/>
      <c r="DY37" s="206"/>
      <c r="DZ37" s="206"/>
      <c r="EA37" s="206"/>
      <c r="EB37" s="206"/>
      <c r="EC37" s="206"/>
      <c r="ED37" s="206"/>
      <c r="EE37" s="206"/>
      <c r="EF37" s="206"/>
      <c r="EG37" s="206"/>
      <c r="EH37" s="206"/>
      <c r="EI37" s="206"/>
      <c r="EJ37" s="206"/>
      <c r="EK37" s="206"/>
      <c r="EL37" s="206"/>
      <c r="EM37" s="206"/>
      <c r="EN37" s="206"/>
      <c r="EO37" s="206"/>
      <c r="EP37" s="206"/>
      <c r="EQ37" s="206"/>
      <c r="ER37" s="206"/>
      <c r="ES37" s="206"/>
      <c r="ET37" s="206"/>
      <c r="EU37" s="206"/>
      <c r="EV37" s="206"/>
      <c r="EW37" s="206"/>
      <c r="EX37" s="206"/>
      <c r="EY37" s="206"/>
      <c r="EZ37" s="206"/>
      <c r="FA37" s="206"/>
      <c r="FB37" s="206"/>
      <c r="FC37" s="206"/>
      <c r="FD37" s="206"/>
      <c r="FE37" s="206"/>
      <c r="FF37" s="206"/>
      <c r="FG37" s="206"/>
      <c r="FH37" s="206"/>
      <c r="FI37" s="206"/>
      <c r="FJ37" s="206"/>
      <c r="FK37" s="206"/>
      <c r="FL37" s="206"/>
      <c r="FM37" s="206"/>
      <c r="FN37" s="206"/>
      <c r="FO37" s="206"/>
      <c r="FP37" s="206"/>
      <c r="FQ37" s="206"/>
      <c r="FR37" s="206"/>
      <c r="FS37" s="206"/>
      <c r="FT37" s="206"/>
      <c r="FU37" s="206"/>
      <c r="FV37" s="206"/>
      <c r="FW37" s="206"/>
      <c r="FX37" s="206"/>
      <c r="FY37" s="206"/>
      <c r="FZ37" s="206"/>
      <c r="GA37" s="206"/>
      <c r="GB37" s="206"/>
      <c r="GC37" s="206"/>
      <c r="GD37" s="206"/>
      <c r="GE37" s="206"/>
      <c r="GF37" s="206"/>
      <c r="GG37" s="206"/>
      <c r="GH37" s="206"/>
      <c r="GI37" s="206"/>
      <c r="GJ37" s="206"/>
      <c r="GK37" s="206"/>
      <c r="GL37" s="206"/>
      <c r="GM37" s="206"/>
      <c r="GN37" s="206"/>
      <c r="GO37" s="206"/>
      <c r="GP37" s="206"/>
      <c r="GQ37" s="206"/>
      <c r="GR37" s="206"/>
      <c r="GS37" s="206"/>
      <c r="GT37" s="206"/>
      <c r="GU37" s="206"/>
      <c r="GV37" s="206"/>
      <c r="GW37" s="206"/>
      <c r="GX37" s="206"/>
      <c r="GY37" s="206"/>
      <c r="GZ37" s="206"/>
      <c r="HA37" s="206"/>
      <c r="HB37" s="206"/>
      <c r="HC37" s="206"/>
      <c r="HD37" s="206"/>
      <c r="HE37" s="206"/>
      <c r="HF37" s="206"/>
      <c r="HG37" s="206"/>
      <c r="HH37" s="206"/>
      <c r="HI37" s="206"/>
      <c r="HJ37" s="206"/>
      <c r="HK37" s="206"/>
      <c r="HL37" s="206"/>
      <c r="HM37" s="206"/>
      <c r="HN37" s="206"/>
      <c r="HO37" s="206"/>
      <c r="HP37" s="206"/>
      <c r="HQ37" s="206"/>
      <c r="HR37" s="206"/>
      <c r="HS37" s="206"/>
      <c r="HT37" s="206"/>
      <c r="HU37" s="206"/>
      <c r="HV37" s="206"/>
      <c r="HW37" s="206"/>
      <c r="HX37" s="206"/>
      <c r="HY37" s="206"/>
      <c r="HZ37" s="206"/>
      <c r="IA37" s="206"/>
      <c r="IB37" s="206"/>
      <c r="IC37" s="206"/>
      <c r="ID37" s="206"/>
      <c r="IE37" s="206"/>
      <c r="IF37" s="206"/>
      <c r="IG37" s="206"/>
      <c r="IH37" s="206"/>
      <c r="II37" s="206"/>
      <c r="IJ37" s="206"/>
      <c r="IK37" s="206"/>
      <c r="IL37" s="206"/>
      <c r="IM37" s="206"/>
      <c r="IN37" s="206"/>
      <c r="IO37" s="206"/>
      <c r="IP37" s="206"/>
      <c r="IQ37" s="206"/>
      <c r="IR37" s="206"/>
      <c r="IS37" s="206"/>
      <c r="IT37" s="206"/>
      <c r="IU37" s="206"/>
      <c r="IV37" s="206"/>
      <c r="IW37" s="206"/>
    </row>
    <row r="38" customFormat="false" ht="14.25" hidden="false" customHeight="false" outlineLevel="0" collapsed="false">
      <c r="A38" s="200"/>
      <c r="B38" s="195"/>
      <c r="C38" s="195"/>
      <c r="D38" s="193"/>
      <c r="E38" s="208"/>
      <c r="F38" s="203"/>
      <c r="G38" s="204"/>
      <c r="H38" s="203"/>
      <c r="I38" s="198"/>
      <c r="J38" s="189"/>
      <c r="K38" s="189"/>
      <c r="L38" s="199"/>
      <c r="M38" s="205"/>
      <c r="N38" s="206"/>
      <c r="O38" s="206"/>
      <c r="P38" s="206"/>
      <c r="Q38" s="206"/>
      <c r="R38" s="206"/>
      <c r="S38" s="206"/>
      <c r="T38" s="206"/>
      <c r="U38" s="206"/>
      <c r="V38" s="206"/>
      <c r="W38" s="206"/>
      <c r="X38" s="207"/>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6"/>
      <c r="BR38" s="206"/>
      <c r="BS38" s="206"/>
      <c r="BT38" s="206"/>
      <c r="BU38" s="206"/>
      <c r="BV38" s="206"/>
      <c r="BW38" s="206"/>
      <c r="BX38" s="206"/>
      <c r="BY38" s="206"/>
      <c r="BZ38" s="206"/>
      <c r="CA38" s="206"/>
      <c r="CB38" s="206"/>
      <c r="CC38" s="206"/>
      <c r="CD38" s="206"/>
      <c r="CE38" s="206"/>
      <c r="CF38" s="206"/>
      <c r="CG38" s="206"/>
      <c r="CH38" s="206"/>
      <c r="CI38" s="206"/>
      <c r="CJ38" s="206"/>
      <c r="CK38" s="206"/>
      <c r="CL38" s="206"/>
      <c r="CM38" s="206"/>
      <c r="CN38" s="206"/>
      <c r="CO38" s="206"/>
      <c r="CP38" s="206"/>
      <c r="CQ38" s="206"/>
      <c r="CR38" s="206"/>
      <c r="CS38" s="206"/>
      <c r="CT38" s="206"/>
      <c r="CU38" s="206"/>
      <c r="CV38" s="206"/>
      <c r="CW38" s="206"/>
      <c r="CX38" s="206"/>
      <c r="CY38" s="206"/>
      <c r="CZ38" s="206"/>
      <c r="DA38" s="206"/>
      <c r="DB38" s="206"/>
      <c r="DC38" s="206"/>
      <c r="DD38" s="206"/>
      <c r="DE38" s="206"/>
      <c r="DF38" s="206"/>
      <c r="DG38" s="206"/>
      <c r="DH38" s="206"/>
      <c r="DI38" s="206"/>
      <c r="DJ38" s="206"/>
      <c r="DK38" s="206"/>
      <c r="DL38" s="206"/>
      <c r="DM38" s="206"/>
      <c r="DN38" s="206"/>
      <c r="DO38" s="206"/>
      <c r="DP38" s="206"/>
      <c r="DQ38" s="206"/>
      <c r="DR38" s="206"/>
      <c r="DS38" s="206"/>
      <c r="DT38" s="206"/>
      <c r="DU38" s="206"/>
      <c r="DV38" s="206"/>
      <c r="DW38" s="206"/>
      <c r="DX38" s="206"/>
      <c r="DY38" s="206"/>
      <c r="DZ38" s="206"/>
      <c r="EA38" s="206"/>
      <c r="EB38" s="206"/>
      <c r="EC38" s="206"/>
      <c r="ED38" s="206"/>
      <c r="EE38" s="206"/>
      <c r="EF38" s="206"/>
      <c r="EG38" s="206"/>
      <c r="EH38" s="206"/>
      <c r="EI38" s="206"/>
      <c r="EJ38" s="206"/>
      <c r="EK38" s="206"/>
      <c r="EL38" s="206"/>
      <c r="EM38" s="206"/>
      <c r="EN38" s="206"/>
      <c r="EO38" s="206"/>
      <c r="EP38" s="206"/>
      <c r="EQ38" s="206"/>
      <c r="ER38" s="206"/>
      <c r="ES38" s="206"/>
      <c r="ET38" s="206"/>
      <c r="EU38" s="206"/>
      <c r="EV38" s="206"/>
      <c r="EW38" s="206"/>
      <c r="EX38" s="206"/>
      <c r="EY38" s="206"/>
      <c r="EZ38" s="206"/>
      <c r="FA38" s="206"/>
      <c r="FB38" s="206"/>
      <c r="FC38" s="206"/>
      <c r="FD38" s="206"/>
      <c r="FE38" s="206"/>
      <c r="FF38" s="206"/>
      <c r="FG38" s="206"/>
      <c r="FH38" s="206"/>
      <c r="FI38" s="206"/>
      <c r="FJ38" s="206"/>
      <c r="FK38" s="206"/>
      <c r="FL38" s="206"/>
      <c r="FM38" s="206"/>
      <c r="FN38" s="206"/>
      <c r="FO38" s="206"/>
      <c r="FP38" s="206"/>
      <c r="FQ38" s="206"/>
      <c r="FR38" s="206"/>
      <c r="FS38" s="206"/>
      <c r="FT38" s="206"/>
      <c r="FU38" s="206"/>
      <c r="FV38" s="206"/>
      <c r="FW38" s="206"/>
      <c r="FX38" s="206"/>
      <c r="FY38" s="206"/>
      <c r="FZ38" s="206"/>
      <c r="GA38" s="206"/>
      <c r="GB38" s="206"/>
      <c r="GC38" s="206"/>
      <c r="GD38" s="206"/>
      <c r="GE38" s="206"/>
      <c r="GF38" s="206"/>
      <c r="GG38" s="206"/>
      <c r="GH38" s="206"/>
      <c r="GI38" s="206"/>
      <c r="GJ38" s="206"/>
      <c r="GK38" s="206"/>
      <c r="GL38" s="206"/>
      <c r="GM38" s="206"/>
      <c r="GN38" s="206"/>
      <c r="GO38" s="206"/>
      <c r="GP38" s="206"/>
      <c r="GQ38" s="206"/>
      <c r="GR38" s="206"/>
      <c r="GS38" s="206"/>
      <c r="GT38" s="206"/>
      <c r="GU38" s="206"/>
      <c r="GV38" s="206"/>
      <c r="GW38" s="206"/>
      <c r="GX38" s="206"/>
      <c r="GY38" s="206"/>
      <c r="GZ38" s="206"/>
      <c r="HA38" s="206"/>
      <c r="HB38" s="206"/>
      <c r="HC38" s="206"/>
      <c r="HD38" s="206"/>
      <c r="HE38" s="206"/>
      <c r="HF38" s="206"/>
      <c r="HG38" s="206"/>
      <c r="HH38" s="206"/>
      <c r="HI38" s="206"/>
      <c r="HJ38" s="206"/>
      <c r="HK38" s="206"/>
      <c r="HL38" s="206"/>
      <c r="HM38" s="206"/>
      <c r="HN38" s="206"/>
      <c r="HO38" s="206"/>
      <c r="HP38" s="206"/>
      <c r="HQ38" s="206"/>
      <c r="HR38" s="206"/>
      <c r="HS38" s="206"/>
      <c r="HT38" s="206"/>
      <c r="HU38" s="206"/>
      <c r="HV38" s="206"/>
      <c r="HW38" s="206"/>
      <c r="HX38" s="206"/>
      <c r="HY38" s="206"/>
      <c r="HZ38" s="206"/>
      <c r="IA38" s="206"/>
      <c r="IB38" s="206"/>
      <c r="IC38" s="206"/>
      <c r="ID38" s="206"/>
      <c r="IE38" s="206"/>
      <c r="IF38" s="206"/>
      <c r="IG38" s="206"/>
      <c r="IH38" s="206"/>
      <c r="II38" s="206"/>
      <c r="IJ38" s="206"/>
      <c r="IK38" s="206"/>
      <c r="IL38" s="206"/>
      <c r="IM38" s="206"/>
      <c r="IN38" s="206"/>
      <c r="IO38" s="206"/>
      <c r="IP38" s="206"/>
      <c r="IQ38" s="206"/>
      <c r="IR38" s="206"/>
      <c r="IS38" s="206"/>
      <c r="IT38" s="206"/>
      <c r="IU38" s="206"/>
      <c r="IV38" s="206"/>
      <c r="IW38" s="206"/>
    </row>
    <row r="39" customFormat="false" ht="14.25" hidden="false" customHeight="false" outlineLevel="0" collapsed="false">
      <c r="A39" s="200"/>
      <c r="B39" s="195"/>
      <c r="C39" s="195"/>
      <c r="D39" s="193"/>
      <c r="E39" s="211"/>
      <c r="F39" s="203"/>
      <c r="G39" s="204"/>
      <c r="H39" s="203"/>
      <c r="I39" s="198"/>
      <c r="J39" s="189"/>
      <c r="K39" s="189"/>
      <c r="L39" s="199"/>
      <c r="M39" s="205"/>
      <c r="N39" s="206"/>
      <c r="O39" s="206"/>
      <c r="P39" s="206"/>
      <c r="Q39" s="206"/>
      <c r="R39" s="206"/>
      <c r="S39" s="206"/>
      <c r="T39" s="206"/>
      <c r="U39" s="206"/>
      <c r="V39" s="206"/>
      <c r="W39" s="206"/>
      <c r="X39" s="207"/>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06"/>
      <c r="CA39" s="206"/>
      <c r="CB39" s="206"/>
      <c r="CC39" s="206"/>
      <c r="CD39" s="206"/>
      <c r="CE39" s="206"/>
      <c r="CF39" s="206"/>
      <c r="CG39" s="206"/>
      <c r="CH39" s="206"/>
      <c r="CI39" s="206"/>
      <c r="CJ39" s="206"/>
      <c r="CK39" s="206"/>
      <c r="CL39" s="206"/>
      <c r="CM39" s="206"/>
      <c r="CN39" s="206"/>
      <c r="CO39" s="206"/>
      <c r="CP39" s="206"/>
      <c r="CQ39" s="206"/>
      <c r="CR39" s="206"/>
      <c r="CS39" s="206"/>
      <c r="CT39" s="206"/>
      <c r="CU39" s="206"/>
      <c r="CV39" s="206"/>
      <c r="CW39" s="206"/>
      <c r="CX39" s="206"/>
      <c r="CY39" s="206"/>
      <c r="CZ39" s="206"/>
      <c r="DA39" s="206"/>
      <c r="DB39" s="206"/>
      <c r="DC39" s="206"/>
      <c r="DD39" s="206"/>
      <c r="DE39" s="206"/>
      <c r="DF39" s="206"/>
      <c r="DG39" s="206"/>
      <c r="DH39" s="206"/>
      <c r="DI39" s="206"/>
      <c r="DJ39" s="206"/>
      <c r="DK39" s="206"/>
      <c r="DL39" s="206"/>
      <c r="DM39" s="206"/>
      <c r="DN39" s="206"/>
      <c r="DO39" s="206"/>
      <c r="DP39" s="206"/>
      <c r="DQ39" s="206"/>
      <c r="DR39" s="206"/>
      <c r="DS39" s="206"/>
      <c r="DT39" s="206"/>
      <c r="DU39" s="206"/>
      <c r="DV39" s="206"/>
      <c r="DW39" s="206"/>
      <c r="DX39" s="206"/>
      <c r="DY39" s="206"/>
      <c r="DZ39" s="206"/>
      <c r="EA39" s="206"/>
      <c r="EB39" s="206"/>
      <c r="EC39" s="206"/>
      <c r="ED39" s="206"/>
      <c r="EE39" s="206"/>
      <c r="EF39" s="206"/>
      <c r="EG39" s="206"/>
      <c r="EH39" s="206"/>
      <c r="EI39" s="206"/>
      <c r="EJ39" s="206"/>
      <c r="EK39" s="206"/>
      <c r="EL39" s="206"/>
      <c r="EM39" s="206"/>
      <c r="EN39" s="206"/>
      <c r="EO39" s="206"/>
      <c r="EP39" s="206"/>
      <c r="EQ39" s="206"/>
      <c r="ER39" s="206"/>
      <c r="ES39" s="206"/>
      <c r="ET39" s="206"/>
      <c r="EU39" s="206"/>
      <c r="EV39" s="206"/>
      <c r="EW39" s="206"/>
      <c r="EX39" s="206"/>
      <c r="EY39" s="206"/>
      <c r="EZ39" s="206"/>
      <c r="FA39" s="206"/>
      <c r="FB39" s="206"/>
      <c r="FC39" s="206"/>
      <c r="FD39" s="206"/>
      <c r="FE39" s="206"/>
      <c r="FF39" s="206"/>
      <c r="FG39" s="206"/>
      <c r="FH39" s="206"/>
      <c r="FI39" s="206"/>
      <c r="FJ39" s="206"/>
      <c r="FK39" s="206"/>
      <c r="FL39" s="206"/>
      <c r="FM39" s="206"/>
      <c r="FN39" s="206"/>
      <c r="FO39" s="206"/>
      <c r="FP39" s="206"/>
      <c r="FQ39" s="206"/>
      <c r="FR39" s="206"/>
      <c r="FS39" s="206"/>
      <c r="FT39" s="206"/>
      <c r="FU39" s="206"/>
      <c r="FV39" s="206"/>
      <c r="FW39" s="206"/>
      <c r="FX39" s="206"/>
      <c r="FY39" s="206"/>
      <c r="FZ39" s="206"/>
      <c r="GA39" s="206"/>
      <c r="GB39" s="206"/>
      <c r="GC39" s="206"/>
      <c r="GD39" s="206"/>
      <c r="GE39" s="206"/>
      <c r="GF39" s="206"/>
      <c r="GG39" s="206"/>
      <c r="GH39" s="206"/>
      <c r="GI39" s="206"/>
      <c r="GJ39" s="206"/>
      <c r="GK39" s="206"/>
      <c r="GL39" s="206"/>
      <c r="GM39" s="206"/>
      <c r="GN39" s="206"/>
      <c r="GO39" s="206"/>
      <c r="GP39" s="206"/>
      <c r="GQ39" s="206"/>
      <c r="GR39" s="206"/>
      <c r="GS39" s="206"/>
      <c r="GT39" s="206"/>
      <c r="GU39" s="206"/>
      <c r="GV39" s="206"/>
      <c r="GW39" s="206"/>
      <c r="GX39" s="206"/>
      <c r="GY39" s="206"/>
      <c r="GZ39" s="206"/>
      <c r="HA39" s="206"/>
      <c r="HB39" s="206"/>
      <c r="HC39" s="206"/>
      <c r="HD39" s="206"/>
      <c r="HE39" s="206"/>
      <c r="HF39" s="206"/>
      <c r="HG39" s="206"/>
      <c r="HH39" s="206"/>
      <c r="HI39" s="206"/>
      <c r="HJ39" s="206"/>
      <c r="HK39" s="206"/>
      <c r="HL39" s="206"/>
      <c r="HM39" s="206"/>
      <c r="HN39" s="206"/>
      <c r="HO39" s="206"/>
      <c r="HP39" s="206"/>
      <c r="HQ39" s="206"/>
      <c r="HR39" s="206"/>
      <c r="HS39" s="206"/>
      <c r="HT39" s="206"/>
      <c r="HU39" s="206"/>
      <c r="HV39" s="206"/>
      <c r="HW39" s="206"/>
      <c r="HX39" s="206"/>
      <c r="HY39" s="206"/>
      <c r="HZ39" s="206"/>
      <c r="IA39" s="206"/>
      <c r="IB39" s="206"/>
      <c r="IC39" s="206"/>
      <c r="ID39" s="206"/>
      <c r="IE39" s="206"/>
      <c r="IF39" s="206"/>
      <c r="IG39" s="206"/>
      <c r="IH39" s="206"/>
      <c r="II39" s="206"/>
      <c r="IJ39" s="206"/>
      <c r="IK39" s="206"/>
      <c r="IL39" s="206"/>
      <c r="IM39" s="206"/>
      <c r="IN39" s="206"/>
      <c r="IO39" s="206"/>
      <c r="IP39" s="206"/>
      <c r="IQ39" s="206"/>
      <c r="IR39" s="206"/>
      <c r="IS39" s="206"/>
      <c r="IT39" s="206"/>
      <c r="IU39" s="206"/>
      <c r="IV39" s="206"/>
      <c r="IW39" s="206"/>
    </row>
    <row r="40" customFormat="false" ht="14.25" hidden="false" customHeight="false" outlineLevel="0" collapsed="false">
      <c r="A40" s="200"/>
      <c r="B40" s="195"/>
      <c r="C40" s="195"/>
      <c r="D40" s="193"/>
      <c r="E40" s="208"/>
      <c r="F40" s="203"/>
      <c r="G40" s="204"/>
      <c r="H40" s="203"/>
      <c r="I40" s="198"/>
      <c r="J40" s="189"/>
      <c r="K40" s="189"/>
      <c r="L40" s="199"/>
      <c r="M40" s="205"/>
      <c r="N40" s="206"/>
      <c r="O40" s="206"/>
      <c r="P40" s="206"/>
      <c r="Q40" s="206"/>
      <c r="R40" s="206"/>
      <c r="S40" s="206"/>
      <c r="T40" s="206"/>
      <c r="U40" s="206"/>
      <c r="V40" s="206"/>
      <c r="W40" s="206"/>
      <c r="X40" s="207"/>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06"/>
      <c r="BT40" s="206"/>
      <c r="BU40" s="206"/>
      <c r="BV40" s="206"/>
      <c r="BW40" s="206"/>
      <c r="BX40" s="206"/>
      <c r="BY40" s="206"/>
      <c r="BZ40" s="206"/>
      <c r="CA40" s="206"/>
      <c r="CB40" s="206"/>
      <c r="CC40" s="206"/>
      <c r="CD40" s="206"/>
      <c r="CE40" s="206"/>
      <c r="CF40" s="206"/>
      <c r="CG40" s="206"/>
      <c r="CH40" s="206"/>
      <c r="CI40" s="206"/>
      <c r="CJ40" s="206"/>
      <c r="CK40" s="206"/>
      <c r="CL40" s="206"/>
      <c r="CM40" s="206"/>
      <c r="CN40" s="206"/>
      <c r="CO40" s="206"/>
      <c r="CP40" s="206"/>
      <c r="CQ40" s="206"/>
      <c r="CR40" s="206"/>
      <c r="CS40" s="206"/>
      <c r="CT40" s="206"/>
      <c r="CU40" s="206"/>
      <c r="CV40" s="206"/>
      <c r="CW40" s="206"/>
      <c r="CX40" s="206"/>
      <c r="CY40" s="206"/>
      <c r="CZ40" s="206"/>
      <c r="DA40" s="206"/>
      <c r="DB40" s="206"/>
      <c r="DC40" s="206"/>
      <c r="DD40" s="206"/>
      <c r="DE40" s="206"/>
      <c r="DF40" s="206"/>
      <c r="DG40" s="206"/>
      <c r="DH40" s="206"/>
      <c r="DI40" s="206"/>
      <c r="DJ40" s="206"/>
      <c r="DK40" s="206"/>
      <c r="DL40" s="206"/>
      <c r="DM40" s="206"/>
      <c r="DN40" s="206"/>
      <c r="DO40" s="206"/>
      <c r="DP40" s="206"/>
      <c r="DQ40" s="206"/>
      <c r="DR40" s="206"/>
      <c r="DS40" s="206"/>
      <c r="DT40" s="206"/>
      <c r="DU40" s="206"/>
      <c r="DV40" s="206"/>
      <c r="DW40" s="206"/>
      <c r="DX40" s="206"/>
      <c r="DY40" s="206"/>
      <c r="DZ40" s="206"/>
      <c r="EA40" s="206"/>
      <c r="EB40" s="206"/>
      <c r="EC40" s="206"/>
      <c r="ED40" s="206"/>
      <c r="EE40" s="206"/>
      <c r="EF40" s="206"/>
      <c r="EG40" s="206"/>
      <c r="EH40" s="206"/>
      <c r="EI40" s="206"/>
      <c r="EJ40" s="206"/>
      <c r="EK40" s="206"/>
      <c r="EL40" s="206"/>
      <c r="EM40" s="206"/>
      <c r="EN40" s="206"/>
      <c r="EO40" s="206"/>
      <c r="EP40" s="206"/>
      <c r="EQ40" s="206"/>
      <c r="ER40" s="206"/>
      <c r="ES40" s="206"/>
      <c r="ET40" s="206"/>
      <c r="EU40" s="206"/>
      <c r="EV40" s="206"/>
      <c r="EW40" s="206"/>
      <c r="EX40" s="206"/>
      <c r="EY40" s="206"/>
      <c r="EZ40" s="206"/>
      <c r="FA40" s="206"/>
      <c r="FB40" s="206"/>
      <c r="FC40" s="206"/>
      <c r="FD40" s="206"/>
      <c r="FE40" s="206"/>
      <c r="FF40" s="206"/>
      <c r="FG40" s="206"/>
      <c r="FH40" s="206"/>
      <c r="FI40" s="206"/>
      <c r="FJ40" s="206"/>
      <c r="FK40" s="206"/>
      <c r="FL40" s="206"/>
      <c r="FM40" s="206"/>
      <c r="FN40" s="206"/>
      <c r="FO40" s="206"/>
      <c r="FP40" s="206"/>
      <c r="FQ40" s="206"/>
      <c r="FR40" s="206"/>
      <c r="FS40" s="206"/>
      <c r="FT40" s="206"/>
      <c r="FU40" s="206"/>
      <c r="FV40" s="206"/>
      <c r="FW40" s="206"/>
      <c r="FX40" s="206"/>
      <c r="FY40" s="206"/>
      <c r="FZ40" s="206"/>
      <c r="GA40" s="206"/>
      <c r="GB40" s="206"/>
      <c r="GC40" s="206"/>
      <c r="GD40" s="206"/>
      <c r="GE40" s="206"/>
      <c r="GF40" s="206"/>
      <c r="GG40" s="206"/>
      <c r="GH40" s="206"/>
      <c r="GI40" s="206"/>
      <c r="GJ40" s="206"/>
      <c r="GK40" s="206"/>
      <c r="GL40" s="206"/>
      <c r="GM40" s="206"/>
      <c r="GN40" s="206"/>
      <c r="GO40" s="206"/>
      <c r="GP40" s="206"/>
      <c r="GQ40" s="206"/>
      <c r="GR40" s="206"/>
      <c r="GS40" s="206"/>
      <c r="GT40" s="206"/>
      <c r="GU40" s="206"/>
      <c r="GV40" s="206"/>
      <c r="GW40" s="206"/>
      <c r="GX40" s="206"/>
      <c r="GY40" s="206"/>
      <c r="GZ40" s="206"/>
      <c r="HA40" s="206"/>
      <c r="HB40" s="206"/>
      <c r="HC40" s="206"/>
      <c r="HD40" s="206"/>
      <c r="HE40" s="206"/>
      <c r="HF40" s="206"/>
      <c r="HG40" s="206"/>
      <c r="HH40" s="206"/>
      <c r="HI40" s="206"/>
      <c r="HJ40" s="206"/>
      <c r="HK40" s="206"/>
      <c r="HL40" s="206"/>
      <c r="HM40" s="206"/>
      <c r="HN40" s="206"/>
      <c r="HO40" s="206"/>
      <c r="HP40" s="206"/>
      <c r="HQ40" s="206"/>
      <c r="HR40" s="206"/>
      <c r="HS40" s="206"/>
      <c r="HT40" s="206"/>
      <c r="HU40" s="206"/>
      <c r="HV40" s="206"/>
      <c r="HW40" s="206"/>
      <c r="HX40" s="206"/>
      <c r="HY40" s="206"/>
      <c r="HZ40" s="206"/>
      <c r="IA40" s="206"/>
      <c r="IB40" s="206"/>
      <c r="IC40" s="206"/>
      <c r="ID40" s="206"/>
      <c r="IE40" s="206"/>
      <c r="IF40" s="206"/>
      <c r="IG40" s="206"/>
      <c r="IH40" s="206"/>
      <c r="II40" s="206"/>
      <c r="IJ40" s="206"/>
      <c r="IK40" s="206"/>
      <c r="IL40" s="206"/>
      <c r="IM40" s="206"/>
      <c r="IN40" s="206"/>
      <c r="IO40" s="206"/>
      <c r="IP40" s="206"/>
      <c r="IQ40" s="206"/>
      <c r="IR40" s="206"/>
      <c r="IS40" s="206"/>
      <c r="IT40" s="206"/>
      <c r="IU40" s="206"/>
      <c r="IV40" s="206"/>
      <c r="IW40" s="206"/>
    </row>
    <row r="41" customFormat="false" ht="15" hidden="false" customHeight="false" outlineLevel="0" collapsed="false">
      <c r="A41" s="200"/>
      <c r="B41" s="195"/>
      <c r="C41" s="195"/>
      <c r="D41" s="193"/>
      <c r="E41" s="202"/>
      <c r="F41" s="203"/>
      <c r="G41" s="204"/>
      <c r="H41" s="203"/>
      <c r="I41" s="198"/>
      <c r="J41" s="189"/>
      <c r="K41" s="189"/>
      <c r="L41" s="199"/>
      <c r="M41" s="205"/>
      <c r="N41" s="206"/>
      <c r="O41" s="206"/>
      <c r="P41" s="206"/>
      <c r="Q41" s="206"/>
      <c r="R41" s="206"/>
      <c r="S41" s="206"/>
      <c r="T41" s="206"/>
      <c r="U41" s="206"/>
      <c r="V41" s="206"/>
      <c r="W41" s="206"/>
      <c r="X41" s="207"/>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6"/>
      <c r="BR41" s="206"/>
      <c r="BS41" s="206"/>
      <c r="BT41" s="206"/>
      <c r="BU41" s="206"/>
      <c r="BV41" s="206"/>
      <c r="BW41" s="206"/>
      <c r="BX41" s="206"/>
      <c r="BY41" s="206"/>
      <c r="BZ41" s="206"/>
      <c r="CA41" s="206"/>
      <c r="CB41" s="206"/>
      <c r="CC41" s="206"/>
      <c r="CD41" s="206"/>
      <c r="CE41" s="206"/>
      <c r="CF41" s="206"/>
      <c r="CG41" s="206"/>
      <c r="CH41" s="206"/>
      <c r="CI41" s="206"/>
      <c r="CJ41" s="206"/>
      <c r="CK41" s="206"/>
      <c r="CL41" s="206"/>
      <c r="CM41" s="206"/>
      <c r="CN41" s="206"/>
      <c r="CO41" s="206"/>
      <c r="CP41" s="206"/>
      <c r="CQ41" s="206"/>
      <c r="CR41" s="206"/>
      <c r="CS41" s="206"/>
      <c r="CT41" s="206"/>
      <c r="CU41" s="206"/>
      <c r="CV41" s="206"/>
      <c r="CW41" s="206"/>
      <c r="CX41" s="206"/>
      <c r="CY41" s="206"/>
      <c r="CZ41" s="206"/>
      <c r="DA41" s="206"/>
      <c r="DB41" s="206"/>
      <c r="DC41" s="206"/>
      <c r="DD41" s="206"/>
      <c r="DE41" s="206"/>
      <c r="DF41" s="206"/>
      <c r="DG41" s="206"/>
      <c r="DH41" s="206"/>
      <c r="DI41" s="206"/>
      <c r="DJ41" s="206"/>
      <c r="DK41" s="206"/>
      <c r="DL41" s="206"/>
      <c r="DM41" s="206"/>
      <c r="DN41" s="206"/>
      <c r="DO41" s="206"/>
      <c r="DP41" s="206"/>
      <c r="DQ41" s="206"/>
      <c r="DR41" s="206"/>
      <c r="DS41" s="206"/>
      <c r="DT41" s="206"/>
      <c r="DU41" s="206"/>
      <c r="DV41" s="206"/>
      <c r="DW41" s="206"/>
      <c r="DX41" s="206"/>
      <c r="DY41" s="206"/>
      <c r="DZ41" s="206"/>
      <c r="EA41" s="206"/>
      <c r="EB41" s="206"/>
      <c r="EC41" s="206"/>
      <c r="ED41" s="206"/>
      <c r="EE41" s="206"/>
      <c r="EF41" s="206"/>
      <c r="EG41" s="206"/>
      <c r="EH41" s="206"/>
      <c r="EI41" s="206"/>
      <c r="EJ41" s="206"/>
      <c r="EK41" s="206"/>
      <c r="EL41" s="206"/>
      <c r="EM41" s="206"/>
      <c r="EN41" s="206"/>
      <c r="EO41" s="206"/>
      <c r="EP41" s="206"/>
      <c r="EQ41" s="206"/>
      <c r="ER41" s="206"/>
      <c r="ES41" s="206"/>
      <c r="ET41" s="206"/>
      <c r="EU41" s="206"/>
      <c r="EV41" s="206"/>
      <c r="EW41" s="206"/>
      <c r="EX41" s="206"/>
      <c r="EY41" s="206"/>
      <c r="EZ41" s="206"/>
      <c r="FA41" s="206"/>
      <c r="FB41" s="206"/>
      <c r="FC41" s="206"/>
      <c r="FD41" s="206"/>
      <c r="FE41" s="206"/>
      <c r="FF41" s="206"/>
      <c r="FG41" s="206"/>
      <c r="FH41" s="206"/>
      <c r="FI41" s="206"/>
      <c r="FJ41" s="206"/>
      <c r="FK41" s="206"/>
      <c r="FL41" s="206"/>
      <c r="FM41" s="206"/>
      <c r="FN41" s="206"/>
      <c r="FO41" s="206"/>
      <c r="FP41" s="206"/>
      <c r="FQ41" s="206"/>
      <c r="FR41" s="206"/>
      <c r="FS41" s="206"/>
      <c r="FT41" s="206"/>
      <c r="FU41" s="206"/>
      <c r="FV41" s="206"/>
      <c r="FW41" s="206"/>
      <c r="FX41" s="206"/>
      <c r="FY41" s="206"/>
      <c r="FZ41" s="206"/>
      <c r="GA41" s="206"/>
      <c r="GB41" s="206"/>
      <c r="GC41" s="206"/>
      <c r="GD41" s="206"/>
      <c r="GE41" s="206"/>
      <c r="GF41" s="206"/>
      <c r="GG41" s="206"/>
      <c r="GH41" s="206"/>
      <c r="GI41" s="206"/>
      <c r="GJ41" s="206"/>
      <c r="GK41" s="206"/>
      <c r="GL41" s="206"/>
      <c r="GM41" s="206"/>
      <c r="GN41" s="206"/>
      <c r="GO41" s="206"/>
      <c r="GP41" s="206"/>
      <c r="GQ41" s="206"/>
      <c r="GR41" s="206"/>
      <c r="GS41" s="206"/>
      <c r="GT41" s="206"/>
      <c r="GU41" s="206"/>
      <c r="GV41" s="206"/>
      <c r="GW41" s="206"/>
      <c r="GX41" s="206"/>
      <c r="GY41" s="206"/>
      <c r="GZ41" s="206"/>
      <c r="HA41" s="206"/>
      <c r="HB41" s="206"/>
      <c r="HC41" s="206"/>
      <c r="HD41" s="206"/>
      <c r="HE41" s="206"/>
      <c r="HF41" s="206"/>
      <c r="HG41" s="206"/>
      <c r="HH41" s="206"/>
      <c r="HI41" s="206"/>
      <c r="HJ41" s="206"/>
      <c r="HK41" s="206"/>
      <c r="HL41" s="206"/>
      <c r="HM41" s="206"/>
      <c r="HN41" s="206"/>
      <c r="HO41" s="206"/>
      <c r="HP41" s="206"/>
      <c r="HQ41" s="206"/>
      <c r="HR41" s="206"/>
      <c r="HS41" s="206"/>
      <c r="HT41" s="206"/>
      <c r="HU41" s="206"/>
      <c r="HV41" s="206"/>
      <c r="HW41" s="206"/>
      <c r="HX41" s="206"/>
      <c r="HY41" s="206"/>
      <c r="HZ41" s="206"/>
      <c r="IA41" s="206"/>
      <c r="IB41" s="206"/>
      <c r="IC41" s="206"/>
      <c r="ID41" s="206"/>
      <c r="IE41" s="206"/>
      <c r="IF41" s="206"/>
      <c r="IG41" s="206"/>
      <c r="IH41" s="206"/>
      <c r="II41" s="206"/>
      <c r="IJ41" s="206"/>
      <c r="IK41" s="206"/>
      <c r="IL41" s="206"/>
      <c r="IM41" s="206"/>
      <c r="IN41" s="206"/>
      <c r="IO41" s="206"/>
      <c r="IP41" s="206"/>
      <c r="IQ41" s="206"/>
      <c r="IR41" s="206"/>
      <c r="IS41" s="206"/>
      <c r="IT41" s="206"/>
      <c r="IU41" s="206"/>
      <c r="IV41" s="206"/>
      <c r="IW41" s="206"/>
    </row>
    <row r="42" customFormat="false" ht="15" hidden="false" customHeight="false" outlineLevel="0" collapsed="false">
      <c r="A42" s="200"/>
      <c r="B42" s="198" t="n">
        <f aca="false">-'[1]Budget 2002 Summary'!$D$74</f>
        <v>-108346</v>
      </c>
      <c r="C42" s="198" t="n">
        <f aca="false">+B42/8*12</f>
        <v>-162519</v>
      </c>
      <c r="D42" s="201"/>
      <c r="E42" s="202" t="s">
        <v>106</v>
      </c>
      <c r="F42" s="203"/>
      <c r="G42" s="204" t="n">
        <f aca="false">-'[1]Budget 2002 Summary'!$O$74</f>
        <v>-100000</v>
      </c>
      <c r="H42" s="201"/>
      <c r="I42" s="198" t="n">
        <f aca="false">+C42-G42</f>
        <v>-62519</v>
      </c>
      <c r="J42" s="201" t="n">
        <f aca="false">+-I42/C42</f>
        <v>-0.384687328866163</v>
      </c>
      <c r="K42" s="189"/>
      <c r="L42" s="199" t="s">
        <v>107</v>
      </c>
      <c r="M42" s="205"/>
      <c r="N42" s="206"/>
      <c r="O42" s="206"/>
      <c r="P42" s="206"/>
      <c r="Q42" s="206"/>
      <c r="R42" s="206"/>
      <c r="S42" s="206"/>
      <c r="T42" s="206"/>
      <c r="U42" s="206"/>
      <c r="V42" s="206"/>
      <c r="W42" s="206"/>
      <c r="X42" s="207"/>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c r="BZ42" s="206"/>
      <c r="CA42" s="206"/>
      <c r="CB42" s="206"/>
      <c r="CC42" s="206"/>
      <c r="CD42" s="206"/>
      <c r="CE42" s="206"/>
      <c r="CF42" s="206"/>
      <c r="CG42" s="206"/>
      <c r="CH42" s="206"/>
      <c r="CI42" s="206"/>
      <c r="CJ42" s="206"/>
      <c r="CK42" s="206"/>
      <c r="CL42" s="206"/>
      <c r="CM42" s="206"/>
      <c r="CN42" s="206"/>
      <c r="CO42" s="206"/>
      <c r="CP42" s="206"/>
      <c r="CQ42" s="206"/>
      <c r="CR42" s="206"/>
      <c r="CS42" s="206"/>
      <c r="CT42" s="206"/>
      <c r="CU42" s="206"/>
      <c r="CV42" s="206"/>
      <c r="CW42" s="206"/>
      <c r="CX42" s="206"/>
      <c r="CY42" s="206"/>
      <c r="CZ42" s="206"/>
      <c r="DA42" s="206"/>
      <c r="DB42" s="206"/>
      <c r="DC42" s="206"/>
      <c r="DD42" s="206"/>
      <c r="DE42" s="206"/>
      <c r="DF42" s="206"/>
      <c r="DG42" s="206"/>
      <c r="DH42" s="206"/>
      <c r="DI42" s="206"/>
      <c r="DJ42" s="206"/>
      <c r="DK42" s="206"/>
      <c r="DL42" s="206"/>
      <c r="DM42" s="206"/>
      <c r="DN42" s="206"/>
      <c r="DO42" s="206"/>
      <c r="DP42" s="206"/>
      <c r="DQ42" s="206"/>
      <c r="DR42" s="206"/>
      <c r="DS42" s="206"/>
      <c r="DT42" s="206"/>
      <c r="DU42" s="206"/>
      <c r="DV42" s="206"/>
      <c r="DW42" s="206"/>
      <c r="DX42" s="206"/>
      <c r="DY42" s="206"/>
      <c r="DZ42" s="206"/>
      <c r="EA42" s="206"/>
      <c r="EB42" s="206"/>
      <c r="EC42" s="206"/>
      <c r="ED42" s="206"/>
      <c r="EE42" s="206"/>
      <c r="EF42" s="206"/>
      <c r="EG42" s="206"/>
      <c r="EH42" s="206"/>
      <c r="EI42" s="206"/>
      <c r="EJ42" s="206"/>
      <c r="EK42" s="206"/>
      <c r="EL42" s="206"/>
      <c r="EM42" s="206"/>
      <c r="EN42" s="206"/>
      <c r="EO42" s="206"/>
      <c r="EP42" s="206"/>
      <c r="EQ42" s="206"/>
      <c r="ER42" s="206"/>
      <c r="ES42" s="206"/>
      <c r="ET42" s="206"/>
      <c r="EU42" s="206"/>
      <c r="EV42" s="206"/>
      <c r="EW42" s="206"/>
      <c r="EX42" s="206"/>
      <c r="EY42" s="206"/>
      <c r="EZ42" s="206"/>
      <c r="FA42" s="206"/>
      <c r="FB42" s="206"/>
      <c r="FC42" s="206"/>
      <c r="FD42" s="206"/>
      <c r="FE42" s="206"/>
      <c r="FF42" s="206"/>
      <c r="FG42" s="206"/>
      <c r="FH42" s="206"/>
      <c r="FI42" s="206"/>
      <c r="FJ42" s="206"/>
      <c r="FK42" s="206"/>
      <c r="FL42" s="206"/>
      <c r="FM42" s="206"/>
      <c r="FN42" s="206"/>
      <c r="FO42" s="206"/>
      <c r="FP42" s="206"/>
      <c r="FQ42" s="206"/>
      <c r="FR42" s="206"/>
      <c r="FS42" s="206"/>
      <c r="FT42" s="206"/>
      <c r="FU42" s="206"/>
      <c r="FV42" s="206"/>
      <c r="FW42" s="206"/>
      <c r="FX42" s="206"/>
      <c r="FY42" s="206"/>
      <c r="FZ42" s="206"/>
      <c r="GA42" s="206"/>
      <c r="GB42" s="206"/>
      <c r="GC42" s="206"/>
      <c r="GD42" s="206"/>
      <c r="GE42" s="206"/>
      <c r="GF42" s="206"/>
      <c r="GG42" s="206"/>
      <c r="GH42" s="206"/>
      <c r="GI42" s="206"/>
      <c r="GJ42" s="206"/>
      <c r="GK42" s="206"/>
      <c r="GL42" s="206"/>
      <c r="GM42" s="206"/>
      <c r="GN42" s="206"/>
      <c r="GO42" s="206"/>
      <c r="GP42" s="206"/>
      <c r="GQ42" s="206"/>
      <c r="GR42" s="206"/>
      <c r="GS42" s="206"/>
      <c r="GT42" s="206"/>
      <c r="GU42" s="206"/>
      <c r="GV42" s="206"/>
      <c r="GW42" s="206"/>
      <c r="GX42" s="206"/>
      <c r="GY42" s="206"/>
      <c r="GZ42" s="206"/>
      <c r="HA42" s="206"/>
      <c r="HB42" s="206"/>
      <c r="HC42" s="206"/>
      <c r="HD42" s="206"/>
      <c r="HE42" s="206"/>
      <c r="HF42" s="206"/>
      <c r="HG42" s="206"/>
      <c r="HH42" s="206"/>
      <c r="HI42" s="206"/>
      <c r="HJ42" s="206"/>
      <c r="HK42" s="206"/>
      <c r="HL42" s="206"/>
      <c r="HM42" s="206"/>
      <c r="HN42" s="206"/>
      <c r="HO42" s="206"/>
      <c r="HP42" s="206"/>
      <c r="HQ42" s="206"/>
      <c r="HR42" s="206"/>
      <c r="HS42" s="206"/>
      <c r="HT42" s="206"/>
      <c r="HU42" s="206"/>
      <c r="HV42" s="206"/>
      <c r="HW42" s="206"/>
      <c r="HX42" s="206"/>
      <c r="HY42" s="206"/>
      <c r="HZ42" s="206"/>
      <c r="IA42" s="206"/>
      <c r="IB42" s="206"/>
      <c r="IC42" s="206"/>
      <c r="ID42" s="206"/>
      <c r="IE42" s="206"/>
      <c r="IF42" s="206"/>
      <c r="IG42" s="206"/>
      <c r="IH42" s="206"/>
      <c r="II42" s="206"/>
      <c r="IJ42" s="206"/>
      <c r="IK42" s="206"/>
      <c r="IL42" s="206"/>
      <c r="IM42" s="206"/>
      <c r="IN42" s="206"/>
      <c r="IO42" s="206"/>
      <c r="IP42" s="206"/>
      <c r="IQ42" s="206"/>
      <c r="IR42" s="206"/>
      <c r="IS42" s="206"/>
      <c r="IT42" s="206"/>
      <c r="IU42" s="206"/>
      <c r="IV42" s="206"/>
      <c r="IW42" s="206"/>
    </row>
    <row r="43" customFormat="false" ht="15" hidden="false" customHeight="false" outlineLevel="0" collapsed="false">
      <c r="A43" s="200"/>
      <c r="B43" s="198"/>
      <c r="C43" s="198"/>
      <c r="D43" s="189"/>
      <c r="E43" s="208" t="s">
        <v>108</v>
      </c>
      <c r="F43" s="203"/>
      <c r="G43" s="204"/>
      <c r="H43" s="203"/>
      <c r="I43" s="198"/>
      <c r="J43" s="189"/>
      <c r="K43" s="189"/>
      <c r="L43" s="210" t="s">
        <v>109</v>
      </c>
      <c r="M43" s="205"/>
      <c r="N43" s="206"/>
      <c r="O43" s="206"/>
      <c r="P43" s="206"/>
      <c r="Q43" s="206"/>
      <c r="R43" s="206"/>
      <c r="S43" s="206"/>
      <c r="T43" s="206"/>
      <c r="U43" s="206"/>
      <c r="V43" s="206"/>
      <c r="W43" s="206"/>
      <c r="X43" s="207"/>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c r="BZ43" s="206"/>
      <c r="CA43" s="206"/>
      <c r="CB43" s="206"/>
      <c r="CC43" s="206"/>
      <c r="CD43" s="206"/>
      <c r="CE43" s="206"/>
      <c r="CF43" s="206"/>
      <c r="CG43" s="206"/>
      <c r="CH43" s="206"/>
      <c r="CI43" s="206"/>
      <c r="CJ43" s="206"/>
      <c r="CK43" s="206"/>
      <c r="CL43" s="206"/>
      <c r="CM43" s="206"/>
      <c r="CN43" s="206"/>
      <c r="CO43" s="206"/>
      <c r="CP43" s="206"/>
      <c r="CQ43" s="206"/>
      <c r="CR43" s="206"/>
      <c r="CS43" s="206"/>
      <c r="CT43" s="206"/>
      <c r="CU43" s="206"/>
      <c r="CV43" s="206"/>
      <c r="CW43" s="206"/>
      <c r="CX43" s="206"/>
      <c r="CY43" s="206"/>
      <c r="CZ43" s="206"/>
      <c r="DA43" s="206"/>
      <c r="DB43" s="206"/>
      <c r="DC43" s="206"/>
      <c r="DD43" s="206"/>
      <c r="DE43" s="206"/>
      <c r="DF43" s="206"/>
      <c r="DG43" s="206"/>
      <c r="DH43" s="206"/>
      <c r="DI43" s="206"/>
      <c r="DJ43" s="206"/>
      <c r="DK43" s="206"/>
      <c r="DL43" s="206"/>
      <c r="DM43" s="206"/>
      <c r="DN43" s="206"/>
      <c r="DO43" s="206"/>
      <c r="DP43" s="206"/>
      <c r="DQ43" s="206"/>
      <c r="DR43" s="206"/>
      <c r="DS43" s="206"/>
      <c r="DT43" s="206"/>
      <c r="DU43" s="206"/>
      <c r="DV43" s="206"/>
      <c r="DW43" s="206"/>
      <c r="DX43" s="206"/>
      <c r="DY43" s="206"/>
      <c r="DZ43" s="206"/>
      <c r="EA43" s="206"/>
      <c r="EB43" s="206"/>
      <c r="EC43" s="206"/>
      <c r="ED43" s="206"/>
      <c r="EE43" s="206"/>
      <c r="EF43" s="206"/>
      <c r="EG43" s="206"/>
      <c r="EH43" s="206"/>
      <c r="EI43" s="206"/>
      <c r="EJ43" s="206"/>
      <c r="EK43" s="206"/>
      <c r="EL43" s="206"/>
      <c r="EM43" s="206"/>
      <c r="EN43" s="206"/>
      <c r="EO43" s="206"/>
      <c r="EP43" s="206"/>
      <c r="EQ43" s="206"/>
      <c r="ER43" s="206"/>
      <c r="ES43" s="206"/>
      <c r="ET43" s="206"/>
      <c r="EU43" s="206"/>
      <c r="EV43" s="206"/>
      <c r="EW43" s="206"/>
      <c r="EX43" s="206"/>
      <c r="EY43" s="206"/>
      <c r="EZ43" s="206"/>
      <c r="FA43" s="206"/>
      <c r="FB43" s="206"/>
      <c r="FC43" s="206"/>
      <c r="FD43" s="206"/>
      <c r="FE43" s="206"/>
      <c r="FF43" s="206"/>
      <c r="FG43" s="206"/>
      <c r="FH43" s="206"/>
      <c r="FI43" s="206"/>
      <c r="FJ43" s="206"/>
      <c r="FK43" s="206"/>
      <c r="FL43" s="206"/>
      <c r="FM43" s="206"/>
      <c r="FN43" s="206"/>
      <c r="FO43" s="206"/>
      <c r="FP43" s="206"/>
      <c r="FQ43" s="206"/>
      <c r="FR43" s="206"/>
      <c r="FS43" s="206"/>
      <c r="FT43" s="206"/>
      <c r="FU43" s="206"/>
      <c r="FV43" s="206"/>
      <c r="FW43" s="206"/>
      <c r="FX43" s="206"/>
      <c r="FY43" s="206"/>
      <c r="FZ43" s="206"/>
      <c r="GA43" s="206"/>
      <c r="GB43" s="206"/>
      <c r="GC43" s="206"/>
      <c r="GD43" s="206"/>
      <c r="GE43" s="206"/>
      <c r="GF43" s="206"/>
      <c r="GG43" s="206"/>
      <c r="GH43" s="206"/>
      <c r="GI43" s="206"/>
      <c r="GJ43" s="206"/>
      <c r="GK43" s="206"/>
      <c r="GL43" s="206"/>
      <c r="GM43" s="206"/>
      <c r="GN43" s="206"/>
      <c r="GO43" s="206"/>
      <c r="GP43" s="206"/>
      <c r="GQ43" s="206"/>
      <c r="GR43" s="206"/>
      <c r="GS43" s="206"/>
      <c r="GT43" s="206"/>
      <c r="GU43" s="206"/>
      <c r="GV43" s="206"/>
      <c r="GW43" s="206"/>
      <c r="GX43" s="206"/>
      <c r="GY43" s="206"/>
      <c r="GZ43" s="206"/>
      <c r="HA43" s="206"/>
      <c r="HB43" s="206"/>
      <c r="HC43" s="206"/>
      <c r="HD43" s="206"/>
      <c r="HE43" s="206"/>
      <c r="HF43" s="206"/>
      <c r="HG43" s="206"/>
      <c r="HH43" s="206"/>
      <c r="HI43" s="206"/>
      <c r="HJ43" s="206"/>
      <c r="HK43" s="206"/>
      <c r="HL43" s="206"/>
      <c r="HM43" s="206"/>
      <c r="HN43" s="206"/>
      <c r="HO43" s="206"/>
      <c r="HP43" s="206"/>
      <c r="HQ43" s="206"/>
      <c r="HR43" s="206"/>
      <c r="HS43" s="206"/>
      <c r="HT43" s="206"/>
      <c r="HU43" s="206"/>
      <c r="HV43" s="206"/>
      <c r="HW43" s="206"/>
      <c r="HX43" s="206"/>
      <c r="HY43" s="206"/>
      <c r="HZ43" s="206"/>
      <c r="IA43" s="206"/>
      <c r="IB43" s="206"/>
      <c r="IC43" s="206"/>
      <c r="ID43" s="206"/>
      <c r="IE43" s="206"/>
      <c r="IF43" s="206"/>
      <c r="IG43" s="206"/>
      <c r="IH43" s="206"/>
      <c r="II43" s="206"/>
      <c r="IJ43" s="206"/>
      <c r="IK43" s="206"/>
      <c r="IL43" s="206"/>
      <c r="IM43" s="206"/>
      <c r="IN43" s="206"/>
      <c r="IO43" s="206"/>
      <c r="IP43" s="206"/>
      <c r="IQ43" s="206"/>
      <c r="IR43" s="206"/>
      <c r="IS43" s="206"/>
      <c r="IT43" s="206"/>
      <c r="IU43" s="206"/>
      <c r="IV43" s="206"/>
      <c r="IW43" s="206"/>
    </row>
    <row r="44" customFormat="false" ht="14.25" hidden="false" customHeight="false" outlineLevel="0" collapsed="false">
      <c r="A44" s="200"/>
      <c r="B44" s="198"/>
      <c r="C44" s="198"/>
      <c r="D44" s="189"/>
      <c r="E44" s="208" t="s">
        <v>110</v>
      </c>
      <c r="F44" s="203"/>
      <c r="G44" s="204"/>
      <c r="H44" s="203"/>
      <c r="I44" s="198"/>
      <c r="J44" s="189"/>
      <c r="K44" s="189"/>
      <c r="L44" s="199"/>
      <c r="M44" s="205"/>
      <c r="N44" s="206"/>
      <c r="O44" s="206"/>
      <c r="P44" s="206"/>
      <c r="Q44" s="206"/>
      <c r="R44" s="206"/>
      <c r="S44" s="206"/>
      <c r="T44" s="206"/>
      <c r="U44" s="206"/>
      <c r="V44" s="206"/>
      <c r="W44" s="206"/>
      <c r="X44" s="207"/>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6"/>
      <c r="BR44" s="206"/>
      <c r="BS44" s="206"/>
      <c r="BT44" s="206"/>
      <c r="BU44" s="206"/>
      <c r="BV44" s="206"/>
      <c r="BW44" s="206"/>
      <c r="BX44" s="206"/>
      <c r="BY44" s="206"/>
      <c r="BZ44" s="206"/>
      <c r="CA44" s="206"/>
      <c r="CB44" s="206"/>
      <c r="CC44" s="206"/>
      <c r="CD44" s="206"/>
      <c r="CE44" s="206"/>
      <c r="CF44" s="206"/>
      <c r="CG44" s="206"/>
      <c r="CH44" s="206"/>
      <c r="CI44" s="206"/>
      <c r="CJ44" s="206"/>
      <c r="CK44" s="206"/>
      <c r="CL44" s="206"/>
      <c r="CM44" s="206"/>
      <c r="CN44" s="206"/>
      <c r="CO44" s="206"/>
      <c r="CP44" s="206"/>
      <c r="CQ44" s="206"/>
      <c r="CR44" s="206"/>
      <c r="CS44" s="206"/>
      <c r="CT44" s="206"/>
      <c r="CU44" s="206"/>
      <c r="CV44" s="206"/>
      <c r="CW44" s="206"/>
      <c r="CX44" s="206"/>
      <c r="CY44" s="206"/>
      <c r="CZ44" s="206"/>
      <c r="DA44" s="206"/>
      <c r="DB44" s="206"/>
      <c r="DC44" s="206"/>
      <c r="DD44" s="206"/>
      <c r="DE44" s="206"/>
      <c r="DF44" s="206"/>
      <c r="DG44" s="206"/>
      <c r="DH44" s="206"/>
      <c r="DI44" s="206"/>
      <c r="DJ44" s="206"/>
      <c r="DK44" s="206"/>
      <c r="DL44" s="206"/>
      <c r="DM44" s="206"/>
      <c r="DN44" s="206"/>
      <c r="DO44" s="206"/>
      <c r="DP44" s="206"/>
      <c r="DQ44" s="206"/>
      <c r="DR44" s="206"/>
      <c r="DS44" s="206"/>
      <c r="DT44" s="206"/>
      <c r="DU44" s="206"/>
      <c r="DV44" s="206"/>
      <c r="DW44" s="206"/>
      <c r="DX44" s="206"/>
      <c r="DY44" s="206"/>
      <c r="DZ44" s="206"/>
      <c r="EA44" s="206"/>
      <c r="EB44" s="206"/>
      <c r="EC44" s="206"/>
      <c r="ED44" s="206"/>
      <c r="EE44" s="206"/>
      <c r="EF44" s="206"/>
      <c r="EG44" s="206"/>
      <c r="EH44" s="206"/>
      <c r="EI44" s="206"/>
      <c r="EJ44" s="206"/>
      <c r="EK44" s="206"/>
      <c r="EL44" s="206"/>
      <c r="EM44" s="206"/>
      <c r="EN44" s="206"/>
      <c r="EO44" s="206"/>
      <c r="EP44" s="206"/>
      <c r="EQ44" s="206"/>
      <c r="ER44" s="206"/>
      <c r="ES44" s="206"/>
      <c r="ET44" s="206"/>
      <c r="EU44" s="206"/>
      <c r="EV44" s="206"/>
      <c r="EW44" s="206"/>
      <c r="EX44" s="206"/>
      <c r="EY44" s="206"/>
      <c r="EZ44" s="206"/>
      <c r="FA44" s="206"/>
      <c r="FB44" s="206"/>
      <c r="FC44" s="206"/>
      <c r="FD44" s="206"/>
      <c r="FE44" s="206"/>
      <c r="FF44" s="206"/>
      <c r="FG44" s="206"/>
      <c r="FH44" s="206"/>
      <c r="FI44" s="206"/>
      <c r="FJ44" s="206"/>
      <c r="FK44" s="206"/>
      <c r="FL44" s="206"/>
      <c r="FM44" s="206"/>
      <c r="FN44" s="206"/>
      <c r="FO44" s="206"/>
      <c r="FP44" s="206"/>
      <c r="FQ44" s="206"/>
      <c r="FR44" s="206"/>
      <c r="FS44" s="206"/>
      <c r="FT44" s="206"/>
      <c r="FU44" s="206"/>
      <c r="FV44" s="206"/>
      <c r="FW44" s="206"/>
      <c r="FX44" s="206"/>
      <c r="FY44" s="206"/>
      <c r="FZ44" s="206"/>
      <c r="GA44" s="206"/>
      <c r="GB44" s="206"/>
      <c r="GC44" s="206"/>
      <c r="GD44" s="206"/>
      <c r="GE44" s="206"/>
      <c r="GF44" s="206"/>
      <c r="GG44" s="206"/>
      <c r="GH44" s="206"/>
      <c r="GI44" s="206"/>
      <c r="GJ44" s="206"/>
      <c r="GK44" s="206"/>
      <c r="GL44" s="206"/>
      <c r="GM44" s="206"/>
      <c r="GN44" s="206"/>
      <c r="GO44" s="206"/>
      <c r="GP44" s="206"/>
      <c r="GQ44" s="206"/>
      <c r="GR44" s="206"/>
      <c r="GS44" s="206"/>
      <c r="GT44" s="206"/>
      <c r="GU44" s="206"/>
      <c r="GV44" s="206"/>
      <c r="GW44" s="206"/>
      <c r="GX44" s="206"/>
      <c r="GY44" s="206"/>
      <c r="GZ44" s="206"/>
      <c r="HA44" s="206"/>
      <c r="HB44" s="206"/>
      <c r="HC44" s="206"/>
      <c r="HD44" s="206"/>
      <c r="HE44" s="206"/>
      <c r="HF44" s="206"/>
      <c r="HG44" s="206"/>
      <c r="HH44" s="206"/>
      <c r="HI44" s="206"/>
      <c r="HJ44" s="206"/>
      <c r="HK44" s="206"/>
      <c r="HL44" s="206"/>
      <c r="HM44" s="206"/>
      <c r="HN44" s="206"/>
      <c r="HO44" s="206"/>
      <c r="HP44" s="206"/>
      <c r="HQ44" s="206"/>
      <c r="HR44" s="206"/>
      <c r="HS44" s="206"/>
      <c r="HT44" s="206"/>
      <c r="HU44" s="206"/>
      <c r="HV44" s="206"/>
      <c r="HW44" s="206"/>
      <c r="HX44" s="206"/>
      <c r="HY44" s="206"/>
      <c r="HZ44" s="206"/>
      <c r="IA44" s="206"/>
      <c r="IB44" s="206"/>
      <c r="IC44" s="206"/>
      <c r="ID44" s="206"/>
      <c r="IE44" s="206"/>
      <c r="IF44" s="206"/>
      <c r="IG44" s="206"/>
      <c r="IH44" s="206"/>
      <c r="II44" s="206"/>
      <c r="IJ44" s="206"/>
      <c r="IK44" s="206"/>
      <c r="IL44" s="206"/>
      <c r="IM44" s="206"/>
      <c r="IN44" s="206"/>
      <c r="IO44" s="206"/>
      <c r="IP44" s="206"/>
      <c r="IQ44" s="206"/>
      <c r="IR44" s="206"/>
      <c r="IS44" s="206"/>
      <c r="IT44" s="206"/>
      <c r="IU44" s="206"/>
      <c r="IV44" s="206"/>
      <c r="IW44" s="206"/>
    </row>
    <row r="45" customFormat="false" ht="14.25" hidden="false" customHeight="false" outlineLevel="0" collapsed="false">
      <c r="A45" s="200"/>
      <c r="B45" s="198"/>
      <c r="C45" s="198"/>
      <c r="D45" s="189"/>
      <c r="E45" s="208" t="s">
        <v>111</v>
      </c>
      <c r="F45" s="203"/>
      <c r="G45" s="204"/>
      <c r="H45" s="203"/>
      <c r="I45" s="198"/>
      <c r="J45" s="189"/>
      <c r="K45" s="189"/>
      <c r="L45" s="199"/>
      <c r="M45" s="205"/>
      <c r="N45" s="206"/>
      <c r="O45" s="206"/>
      <c r="P45" s="206"/>
      <c r="Q45" s="206"/>
      <c r="R45" s="206"/>
      <c r="S45" s="206"/>
      <c r="T45" s="206"/>
      <c r="U45" s="206"/>
      <c r="V45" s="206"/>
      <c r="W45" s="206"/>
      <c r="X45" s="207"/>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6"/>
      <c r="BR45" s="206"/>
      <c r="BS45" s="206"/>
      <c r="BT45" s="206"/>
      <c r="BU45" s="206"/>
      <c r="BV45" s="206"/>
      <c r="BW45" s="206"/>
      <c r="BX45" s="206"/>
      <c r="BY45" s="206"/>
      <c r="BZ45" s="206"/>
      <c r="CA45" s="206"/>
      <c r="CB45" s="206"/>
      <c r="CC45" s="206"/>
      <c r="CD45" s="206"/>
      <c r="CE45" s="206"/>
      <c r="CF45" s="206"/>
      <c r="CG45" s="206"/>
      <c r="CH45" s="206"/>
      <c r="CI45" s="206"/>
      <c r="CJ45" s="206"/>
      <c r="CK45" s="206"/>
      <c r="CL45" s="206"/>
      <c r="CM45" s="206"/>
      <c r="CN45" s="206"/>
      <c r="CO45" s="206"/>
      <c r="CP45" s="206"/>
      <c r="CQ45" s="206"/>
      <c r="CR45" s="206"/>
      <c r="CS45" s="206"/>
      <c r="CT45" s="206"/>
      <c r="CU45" s="206"/>
      <c r="CV45" s="206"/>
      <c r="CW45" s="206"/>
      <c r="CX45" s="206"/>
      <c r="CY45" s="206"/>
      <c r="CZ45" s="206"/>
      <c r="DA45" s="206"/>
      <c r="DB45" s="206"/>
      <c r="DC45" s="206"/>
      <c r="DD45" s="206"/>
      <c r="DE45" s="206"/>
      <c r="DF45" s="206"/>
      <c r="DG45" s="206"/>
      <c r="DH45" s="206"/>
      <c r="DI45" s="206"/>
      <c r="DJ45" s="206"/>
      <c r="DK45" s="206"/>
      <c r="DL45" s="206"/>
      <c r="DM45" s="206"/>
      <c r="DN45" s="206"/>
      <c r="DO45" s="206"/>
      <c r="DP45" s="206"/>
      <c r="DQ45" s="206"/>
      <c r="DR45" s="206"/>
      <c r="DS45" s="206"/>
      <c r="DT45" s="206"/>
      <c r="DU45" s="206"/>
      <c r="DV45" s="206"/>
      <c r="DW45" s="206"/>
      <c r="DX45" s="206"/>
      <c r="DY45" s="206"/>
      <c r="DZ45" s="206"/>
      <c r="EA45" s="206"/>
      <c r="EB45" s="206"/>
      <c r="EC45" s="206"/>
      <c r="ED45" s="206"/>
      <c r="EE45" s="206"/>
      <c r="EF45" s="206"/>
      <c r="EG45" s="206"/>
      <c r="EH45" s="206"/>
      <c r="EI45" s="206"/>
      <c r="EJ45" s="206"/>
      <c r="EK45" s="206"/>
      <c r="EL45" s="206"/>
      <c r="EM45" s="206"/>
      <c r="EN45" s="206"/>
      <c r="EO45" s="206"/>
      <c r="EP45" s="206"/>
      <c r="EQ45" s="206"/>
      <c r="ER45" s="206"/>
      <c r="ES45" s="206"/>
      <c r="ET45" s="206"/>
      <c r="EU45" s="206"/>
      <c r="EV45" s="206"/>
      <c r="EW45" s="206"/>
      <c r="EX45" s="206"/>
      <c r="EY45" s="206"/>
      <c r="EZ45" s="206"/>
      <c r="FA45" s="206"/>
      <c r="FB45" s="206"/>
      <c r="FC45" s="206"/>
      <c r="FD45" s="206"/>
      <c r="FE45" s="206"/>
      <c r="FF45" s="206"/>
      <c r="FG45" s="206"/>
      <c r="FH45" s="206"/>
      <c r="FI45" s="206"/>
      <c r="FJ45" s="206"/>
      <c r="FK45" s="206"/>
      <c r="FL45" s="206"/>
      <c r="FM45" s="206"/>
      <c r="FN45" s="206"/>
      <c r="FO45" s="206"/>
      <c r="FP45" s="206"/>
      <c r="FQ45" s="206"/>
      <c r="FR45" s="206"/>
      <c r="FS45" s="206"/>
      <c r="FT45" s="206"/>
      <c r="FU45" s="206"/>
      <c r="FV45" s="206"/>
      <c r="FW45" s="206"/>
      <c r="FX45" s="206"/>
      <c r="FY45" s="206"/>
      <c r="FZ45" s="206"/>
      <c r="GA45" s="206"/>
      <c r="GB45" s="206"/>
      <c r="GC45" s="206"/>
      <c r="GD45" s="206"/>
      <c r="GE45" s="206"/>
      <c r="GF45" s="206"/>
      <c r="GG45" s="206"/>
      <c r="GH45" s="206"/>
      <c r="GI45" s="206"/>
      <c r="GJ45" s="206"/>
      <c r="GK45" s="206"/>
      <c r="GL45" s="206"/>
      <c r="GM45" s="206"/>
      <c r="GN45" s="206"/>
      <c r="GO45" s="206"/>
      <c r="GP45" s="206"/>
      <c r="GQ45" s="206"/>
      <c r="GR45" s="206"/>
      <c r="GS45" s="206"/>
      <c r="GT45" s="206"/>
      <c r="GU45" s="206"/>
      <c r="GV45" s="206"/>
      <c r="GW45" s="206"/>
      <c r="GX45" s="206"/>
      <c r="GY45" s="206"/>
      <c r="GZ45" s="206"/>
      <c r="HA45" s="206"/>
      <c r="HB45" s="206"/>
      <c r="HC45" s="206"/>
      <c r="HD45" s="206"/>
      <c r="HE45" s="206"/>
      <c r="HF45" s="206"/>
      <c r="HG45" s="206"/>
      <c r="HH45" s="206"/>
      <c r="HI45" s="206"/>
      <c r="HJ45" s="206"/>
      <c r="HK45" s="206"/>
      <c r="HL45" s="206"/>
      <c r="HM45" s="206"/>
      <c r="HN45" s="206"/>
      <c r="HO45" s="206"/>
      <c r="HP45" s="206"/>
      <c r="HQ45" s="206"/>
      <c r="HR45" s="206"/>
      <c r="HS45" s="206"/>
      <c r="HT45" s="206"/>
      <c r="HU45" s="206"/>
      <c r="HV45" s="206"/>
      <c r="HW45" s="206"/>
      <c r="HX45" s="206"/>
      <c r="HY45" s="206"/>
      <c r="HZ45" s="206"/>
      <c r="IA45" s="206"/>
      <c r="IB45" s="206"/>
      <c r="IC45" s="206"/>
      <c r="ID45" s="206"/>
      <c r="IE45" s="206"/>
      <c r="IF45" s="206"/>
      <c r="IG45" s="206"/>
      <c r="IH45" s="206"/>
      <c r="II45" s="206"/>
      <c r="IJ45" s="206"/>
      <c r="IK45" s="206"/>
      <c r="IL45" s="206"/>
      <c r="IM45" s="206"/>
      <c r="IN45" s="206"/>
      <c r="IO45" s="206"/>
      <c r="IP45" s="206"/>
      <c r="IQ45" s="206"/>
      <c r="IR45" s="206"/>
      <c r="IS45" s="206"/>
      <c r="IT45" s="206"/>
      <c r="IU45" s="206"/>
      <c r="IV45" s="206"/>
      <c r="IW45" s="206"/>
    </row>
    <row r="46" customFormat="false" ht="14.25" hidden="false" customHeight="false" outlineLevel="0" collapsed="false">
      <c r="A46" s="6"/>
      <c r="B46" s="215"/>
      <c r="C46" s="215"/>
      <c r="D46" s="216"/>
      <c r="E46" s="208"/>
      <c r="F46" s="217"/>
      <c r="G46" s="214"/>
      <c r="H46" s="191"/>
      <c r="I46" s="195"/>
      <c r="J46" s="193"/>
      <c r="K46" s="193"/>
      <c r="L46" s="199"/>
      <c r="M46" s="8"/>
      <c r="X46" s="213"/>
    </row>
    <row r="47" customFormat="false" ht="15" hidden="false" customHeight="false" outlineLevel="0" collapsed="false">
      <c r="A47" s="200"/>
      <c r="B47" s="198" t="n">
        <f aca="false">-'[1]Budget 2002 Summary'!$D$84</f>
        <v>-156303</v>
      </c>
      <c r="C47" s="198" t="n">
        <f aca="false">+((52.5/8*12)+117)*-1000</f>
        <v>-195750</v>
      </c>
      <c r="D47" s="201"/>
      <c r="E47" s="202" t="s">
        <v>112</v>
      </c>
      <c r="F47" s="203"/>
      <c r="G47" s="204" t="n">
        <f aca="false">-'[1]Budget 2002 Summary'!$O$84</f>
        <v>-122406.18</v>
      </c>
      <c r="H47" s="201"/>
      <c r="I47" s="198" t="n">
        <f aca="false">+C47-G47</f>
        <v>-73343.82</v>
      </c>
      <c r="J47" s="201" t="n">
        <f aca="false">+-I47/C47</f>
        <v>-0.374681072796935</v>
      </c>
      <c r="K47" s="189"/>
      <c r="L47" s="199"/>
      <c r="M47" s="205"/>
      <c r="N47" s="206"/>
      <c r="O47" s="206"/>
      <c r="P47" s="206"/>
      <c r="Q47" s="206"/>
      <c r="R47" s="206"/>
      <c r="S47" s="206"/>
      <c r="T47" s="206"/>
      <c r="U47" s="206"/>
      <c r="V47" s="206"/>
      <c r="W47" s="206"/>
      <c r="X47" s="207"/>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6"/>
      <c r="BR47" s="206"/>
      <c r="BS47" s="206"/>
      <c r="BT47" s="206"/>
      <c r="BU47" s="206"/>
      <c r="BV47" s="206"/>
      <c r="BW47" s="206"/>
      <c r="BX47" s="206"/>
      <c r="BY47" s="206"/>
      <c r="BZ47" s="206"/>
      <c r="CA47" s="206"/>
      <c r="CB47" s="206"/>
      <c r="CC47" s="206"/>
      <c r="CD47" s="206"/>
      <c r="CE47" s="206"/>
      <c r="CF47" s="206"/>
      <c r="CG47" s="206"/>
      <c r="CH47" s="206"/>
      <c r="CI47" s="206"/>
      <c r="CJ47" s="206"/>
      <c r="CK47" s="206"/>
      <c r="CL47" s="206"/>
      <c r="CM47" s="206"/>
      <c r="CN47" s="206"/>
      <c r="CO47" s="206"/>
      <c r="CP47" s="206"/>
      <c r="CQ47" s="206"/>
      <c r="CR47" s="206"/>
      <c r="CS47" s="206"/>
      <c r="CT47" s="206"/>
      <c r="CU47" s="206"/>
      <c r="CV47" s="206"/>
      <c r="CW47" s="206"/>
      <c r="CX47" s="206"/>
      <c r="CY47" s="206"/>
      <c r="CZ47" s="206"/>
      <c r="DA47" s="206"/>
      <c r="DB47" s="206"/>
      <c r="DC47" s="206"/>
      <c r="DD47" s="206"/>
      <c r="DE47" s="206"/>
      <c r="DF47" s="206"/>
      <c r="DG47" s="206"/>
      <c r="DH47" s="206"/>
      <c r="DI47" s="206"/>
      <c r="DJ47" s="206"/>
      <c r="DK47" s="206"/>
      <c r="DL47" s="206"/>
      <c r="DM47" s="206"/>
      <c r="DN47" s="206"/>
      <c r="DO47" s="206"/>
      <c r="DP47" s="206"/>
      <c r="DQ47" s="206"/>
      <c r="DR47" s="206"/>
      <c r="DS47" s="206"/>
      <c r="DT47" s="206"/>
      <c r="DU47" s="206"/>
      <c r="DV47" s="206"/>
      <c r="DW47" s="206"/>
      <c r="DX47" s="206"/>
      <c r="DY47" s="206"/>
      <c r="DZ47" s="206"/>
      <c r="EA47" s="206"/>
      <c r="EB47" s="206"/>
      <c r="EC47" s="206"/>
      <c r="ED47" s="206"/>
      <c r="EE47" s="206"/>
      <c r="EF47" s="206"/>
      <c r="EG47" s="206"/>
      <c r="EH47" s="206"/>
      <c r="EI47" s="206"/>
      <c r="EJ47" s="206"/>
      <c r="EK47" s="206"/>
      <c r="EL47" s="206"/>
      <c r="EM47" s="206"/>
      <c r="EN47" s="206"/>
      <c r="EO47" s="206"/>
      <c r="EP47" s="206"/>
      <c r="EQ47" s="206"/>
      <c r="ER47" s="206"/>
      <c r="ES47" s="206"/>
      <c r="ET47" s="206"/>
      <c r="EU47" s="206"/>
      <c r="EV47" s="206"/>
      <c r="EW47" s="206"/>
      <c r="EX47" s="206"/>
      <c r="EY47" s="206"/>
      <c r="EZ47" s="206"/>
      <c r="FA47" s="206"/>
      <c r="FB47" s="206"/>
      <c r="FC47" s="206"/>
      <c r="FD47" s="206"/>
      <c r="FE47" s="206"/>
      <c r="FF47" s="206"/>
      <c r="FG47" s="206"/>
      <c r="FH47" s="206"/>
      <c r="FI47" s="206"/>
      <c r="FJ47" s="206"/>
      <c r="FK47" s="206"/>
      <c r="FL47" s="206"/>
      <c r="FM47" s="206"/>
      <c r="FN47" s="206"/>
      <c r="FO47" s="206"/>
      <c r="FP47" s="206"/>
      <c r="FQ47" s="206"/>
      <c r="FR47" s="206"/>
      <c r="FS47" s="206"/>
      <c r="FT47" s="206"/>
      <c r="FU47" s="206"/>
      <c r="FV47" s="206"/>
      <c r="FW47" s="206"/>
      <c r="FX47" s="206"/>
      <c r="FY47" s="206"/>
      <c r="FZ47" s="206"/>
      <c r="GA47" s="206"/>
      <c r="GB47" s="206"/>
      <c r="GC47" s="206"/>
      <c r="GD47" s="206"/>
      <c r="GE47" s="206"/>
      <c r="GF47" s="206"/>
      <c r="GG47" s="206"/>
      <c r="GH47" s="206"/>
      <c r="GI47" s="206"/>
      <c r="GJ47" s="206"/>
      <c r="GK47" s="206"/>
      <c r="GL47" s="206"/>
      <c r="GM47" s="206"/>
      <c r="GN47" s="206"/>
      <c r="GO47" s="206"/>
      <c r="GP47" s="206"/>
      <c r="GQ47" s="206"/>
      <c r="GR47" s="206"/>
      <c r="GS47" s="206"/>
      <c r="GT47" s="206"/>
      <c r="GU47" s="206"/>
      <c r="GV47" s="206"/>
      <c r="GW47" s="206"/>
      <c r="GX47" s="206"/>
      <c r="GY47" s="206"/>
      <c r="GZ47" s="206"/>
      <c r="HA47" s="206"/>
      <c r="HB47" s="206"/>
      <c r="HC47" s="206"/>
      <c r="HD47" s="206"/>
      <c r="HE47" s="206"/>
      <c r="HF47" s="206"/>
      <c r="HG47" s="206"/>
      <c r="HH47" s="206"/>
      <c r="HI47" s="206"/>
      <c r="HJ47" s="206"/>
      <c r="HK47" s="206"/>
      <c r="HL47" s="206"/>
      <c r="HM47" s="206"/>
      <c r="HN47" s="206"/>
      <c r="HO47" s="206"/>
      <c r="HP47" s="206"/>
      <c r="HQ47" s="206"/>
      <c r="HR47" s="206"/>
      <c r="HS47" s="206"/>
      <c r="HT47" s="206"/>
      <c r="HU47" s="206"/>
      <c r="HV47" s="206"/>
      <c r="HW47" s="206"/>
      <c r="HX47" s="206"/>
      <c r="HY47" s="206"/>
      <c r="HZ47" s="206"/>
      <c r="IA47" s="206"/>
      <c r="IB47" s="206"/>
      <c r="IC47" s="206"/>
      <c r="ID47" s="206"/>
      <c r="IE47" s="206"/>
      <c r="IF47" s="206"/>
      <c r="IG47" s="206"/>
      <c r="IH47" s="206"/>
      <c r="II47" s="206"/>
      <c r="IJ47" s="206"/>
      <c r="IK47" s="206"/>
      <c r="IL47" s="206"/>
      <c r="IM47" s="206"/>
      <c r="IN47" s="206"/>
      <c r="IO47" s="206"/>
      <c r="IP47" s="206"/>
      <c r="IQ47" s="206"/>
      <c r="IR47" s="206"/>
      <c r="IS47" s="206"/>
      <c r="IT47" s="206"/>
      <c r="IU47" s="206"/>
      <c r="IV47" s="206"/>
      <c r="IW47" s="206"/>
    </row>
    <row r="48" customFormat="false" ht="14.25" hidden="false" customHeight="false" outlineLevel="0" collapsed="false">
      <c r="A48" s="200"/>
      <c r="B48" s="198"/>
      <c r="C48" s="198"/>
      <c r="D48" s="189"/>
      <c r="E48" s="208" t="s">
        <v>113</v>
      </c>
      <c r="F48" s="203"/>
      <c r="G48" s="204"/>
      <c r="H48" s="203"/>
      <c r="I48" s="198"/>
      <c r="J48" s="189"/>
      <c r="K48" s="189"/>
      <c r="L48" s="199" t="s">
        <v>100</v>
      </c>
      <c r="M48" s="205"/>
      <c r="N48" s="206"/>
      <c r="O48" s="206"/>
      <c r="P48" s="206"/>
      <c r="Q48" s="206"/>
      <c r="R48" s="206"/>
      <c r="S48" s="206"/>
      <c r="T48" s="206"/>
      <c r="U48" s="206"/>
      <c r="V48" s="206"/>
      <c r="W48" s="206"/>
      <c r="X48" s="207"/>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6"/>
      <c r="BR48" s="206"/>
      <c r="BS48" s="206"/>
      <c r="BT48" s="206"/>
      <c r="BU48" s="206"/>
      <c r="BV48" s="206"/>
      <c r="BW48" s="206"/>
      <c r="BX48" s="206"/>
      <c r="BY48" s="206"/>
      <c r="BZ48" s="206"/>
      <c r="CA48" s="206"/>
      <c r="CB48" s="206"/>
      <c r="CC48" s="206"/>
      <c r="CD48" s="206"/>
      <c r="CE48" s="206"/>
      <c r="CF48" s="206"/>
      <c r="CG48" s="206"/>
      <c r="CH48" s="206"/>
      <c r="CI48" s="206"/>
      <c r="CJ48" s="206"/>
      <c r="CK48" s="206"/>
      <c r="CL48" s="206"/>
      <c r="CM48" s="206"/>
      <c r="CN48" s="206"/>
      <c r="CO48" s="206"/>
      <c r="CP48" s="206"/>
      <c r="CQ48" s="206"/>
      <c r="CR48" s="206"/>
      <c r="CS48" s="206"/>
      <c r="CT48" s="206"/>
      <c r="CU48" s="206"/>
      <c r="CV48" s="206"/>
      <c r="CW48" s="206"/>
      <c r="CX48" s="206"/>
      <c r="CY48" s="206"/>
      <c r="CZ48" s="206"/>
      <c r="DA48" s="206"/>
      <c r="DB48" s="206"/>
      <c r="DC48" s="206"/>
      <c r="DD48" s="206"/>
      <c r="DE48" s="206"/>
      <c r="DF48" s="206"/>
      <c r="DG48" s="206"/>
      <c r="DH48" s="206"/>
      <c r="DI48" s="206"/>
      <c r="DJ48" s="206"/>
      <c r="DK48" s="206"/>
      <c r="DL48" s="206"/>
      <c r="DM48" s="206"/>
      <c r="DN48" s="206"/>
      <c r="DO48" s="206"/>
      <c r="DP48" s="206"/>
      <c r="DQ48" s="206"/>
      <c r="DR48" s="206"/>
      <c r="DS48" s="206"/>
      <c r="DT48" s="206"/>
      <c r="DU48" s="206"/>
      <c r="DV48" s="206"/>
      <c r="DW48" s="206"/>
      <c r="DX48" s="206"/>
      <c r="DY48" s="206"/>
      <c r="DZ48" s="206"/>
      <c r="EA48" s="206"/>
      <c r="EB48" s="206"/>
      <c r="EC48" s="206"/>
      <c r="ED48" s="206"/>
      <c r="EE48" s="206"/>
      <c r="EF48" s="206"/>
      <c r="EG48" s="206"/>
      <c r="EH48" s="206"/>
      <c r="EI48" s="206"/>
      <c r="EJ48" s="206"/>
      <c r="EK48" s="206"/>
      <c r="EL48" s="206"/>
      <c r="EM48" s="206"/>
      <c r="EN48" s="206"/>
      <c r="EO48" s="206"/>
      <c r="EP48" s="206"/>
      <c r="EQ48" s="206"/>
      <c r="ER48" s="206"/>
      <c r="ES48" s="206"/>
      <c r="ET48" s="206"/>
      <c r="EU48" s="206"/>
      <c r="EV48" s="206"/>
      <c r="EW48" s="206"/>
      <c r="EX48" s="206"/>
      <c r="EY48" s="206"/>
      <c r="EZ48" s="206"/>
      <c r="FA48" s="206"/>
      <c r="FB48" s="206"/>
      <c r="FC48" s="206"/>
      <c r="FD48" s="206"/>
      <c r="FE48" s="206"/>
      <c r="FF48" s="206"/>
      <c r="FG48" s="206"/>
      <c r="FH48" s="206"/>
      <c r="FI48" s="206"/>
      <c r="FJ48" s="206"/>
      <c r="FK48" s="206"/>
      <c r="FL48" s="206"/>
      <c r="FM48" s="206"/>
      <c r="FN48" s="206"/>
      <c r="FO48" s="206"/>
      <c r="FP48" s="206"/>
      <c r="FQ48" s="206"/>
      <c r="FR48" s="206"/>
      <c r="FS48" s="206"/>
      <c r="FT48" s="206"/>
      <c r="FU48" s="206"/>
      <c r="FV48" s="206"/>
      <c r="FW48" s="206"/>
      <c r="FX48" s="206"/>
      <c r="FY48" s="206"/>
      <c r="FZ48" s="206"/>
      <c r="GA48" s="206"/>
      <c r="GB48" s="206"/>
      <c r="GC48" s="206"/>
      <c r="GD48" s="206"/>
      <c r="GE48" s="206"/>
      <c r="GF48" s="206"/>
      <c r="GG48" s="206"/>
      <c r="GH48" s="206"/>
      <c r="GI48" s="206"/>
      <c r="GJ48" s="206"/>
      <c r="GK48" s="206"/>
      <c r="GL48" s="206"/>
      <c r="GM48" s="206"/>
      <c r="GN48" s="206"/>
      <c r="GO48" s="206"/>
      <c r="GP48" s="206"/>
      <c r="GQ48" s="206"/>
      <c r="GR48" s="206"/>
      <c r="GS48" s="206"/>
      <c r="GT48" s="206"/>
      <c r="GU48" s="206"/>
      <c r="GV48" s="206"/>
      <c r="GW48" s="206"/>
      <c r="GX48" s="206"/>
      <c r="GY48" s="206"/>
      <c r="GZ48" s="206"/>
      <c r="HA48" s="206"/>
      <c r="HB48" s="206"/>
      <c r="HC48" s="206"/>
      <c r="HD48" s="206"/>
      <c r="HE48" s="206"/>
      <c r="HF48" s="206"/>
      <c r="HG48" s="206"/>
      <c r="HH48" s="206"/>
      <c r="HI48" s="206"/>
      <c r="HJ48" s="206"/>
      <c r="HK48" s="206"/>
      <c r="HL48" s="206"/>
      <c r="HM48" s="206"/>
      <c r="HN48" s="206"/>
      <c r="HO48" s="206"/>
      <c r="HP48" s="206"/>
      <c r="HQ48" s="206"/>
      <c r="HR48" s="206"/>
      <c r="HS48" s="206"/>
      <c r="HT48" s="206"/>
      <c r="HU48" s="206"/>
      <c r="HV48" s="206"/>
      <c r="HW48" s="206"/>
      <c r="HX48" s="206"/>
      <c r="HY48" s="206"/>
      <c r="HZ48" s="206"/>
      <c r="IA48" s="206"/>
      <c r="IB48" s="206"/>
      <c r="IC48" s="206"/>
      <c r="ID48" s="206"/>
      <c r="IE48" s="206"/>
      <c r="IF48" s="206"/>
      <c r="IG48" s="206"/>
      <c r="IH48" s="206"/>
      <c r="II48" s="206"/>
      <c r="IJ48" s="206"/>
      <c r="IK48" s="206"/>
      <c r="IL48" s="206"/>
      <c r="IM48" s="206"/>
      <c r="IN48" s="206"/>
      <c r="IO48" s="206"/>
      <c r="IP48" s="206"/>
      <c r="IQ48" s="206"/>
      <c r="IR48" s="206"/>
      <c r="IS48" s="206"/>
      <c r="IT48" s="206"/>
      <c r="IU48" s="206"/>
      <c r="IV48" s="206"/>
      <c r="IW48" s="206"/>
    </row>
    <row r="49" customFormat="false" ht="15" hidden="false" customHeight="false" outlineLevel="0" collapsed="false">
      <c r="A49" s="200"/>
      <c r="B49" s="198"/>
      <c r="C49" s="198"/>
      <c r="D49" s="189"/>
      <c r="E49" s="208" t="s">
        <v>114</v>
      </c>
      <c r="F49" s="203"/>
      <c r="G49" s="204"/>
      <c r="H49" s="203"/>
      <c r="I49" s="198"/>
      <c r="J49" s="189"/>
      <c r="K49" s="189"/>
      <c r="L49" s="210" t="s">
        <v>115</v>
      </c>
      <c r="M49" s="205"/>
      <c r="N49" s="206"/>
      <c r="O49" s="206"/>
      <c r="P49" s="206"/>
      <c r="Q49" s="206"/>
      <c r="R49" s="206"/>
      <c r="S49" s="206"/>
      <c r="T49" s="206"/>
      <c r="U49" s="206"/>
      <c r="V49" s="206"/>
      <c r="W49" s="206"/>
      <c r="X49" s="207"/>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6"/>
      <c r="CD49" s="206"/>
      <c r="CE49" s="206"/>
      <c r="CF49" s="206"/>
      <c r="CG49" s="206"/>
      <c r="CH49" s="206"/>
      <c r="CI49" s="206"/>
      <c r="CJ49" s="206"/>
      <c r="CK49" s="206"/>
      <c r="CL49" s="206"/>
      <c r="CM49" s="206"/>
      <c r="CN49" s="206"/>
      <c r="CO49" s="206"/>
      <c r="CP49" s="206"/>
      <c r="CQ49" s="206"/>
      <c r="CR49" s="206"/>
      <c r="CS49" s="206"/>
      <c r="CT49" s="206"/>
      <c r="CU49" s="206"/>
      <c r="CV49" s="206"/>
      <c r="CW49" s="206"/>
      <c r="CX49" s="206"/>
      <c r="CY49" s="206"/>
      <c r="CZ49" s="206"/>
      <c r="DA49" s="206"/>
      <c r="DB49" s="206"/>
      <c r="DC49" s="206"/>
      <c r="DD49" s="206"/>
      <c r="DE49" s="206"/>
      <c r="DF49" s="206"/>
      <c r="DG49" s="206"/>
      <c r="DH49" s="206"/>
      <c r="DI49" s="206"/>
      <c r="DJ49" s="206"/>
      <c r="DK49" s="206"/>
      <c r="DL49" s="206"/>
      <c r="DM49" s="206"/>
      <c r="DN49" s="206"/>
      <c r="DO49" s="206"/>
      <c r="DP49" s="206"/>
      <c r="DQ49" s="206"/>
      <c r="DR49" s="206"/>
      <c r="DS49" s="206"/>
      <c r="DT49" s="206"/>
      <c r="DU49" s="206"/>
      <c r="DV49" s="206"/>
      <c r="DW49" s="206"/>
      <c r="DX49" s="206"/>
      <c r="DY49" s="206"/>
      <c r="DZ49" s="206"/>
      <c r="EA49" s="206"/>
      <c r="EB49" s="206"/>
      <c r="EC49" s="206"/>
      <c r="ED49" s="206"/>
      <c r="EE49" s="206"/>
      <c r="EF49" s="206"/>
      <c r="EG49" s="206"/>
      <c r="EH49" s="206"/>
      <c r="EI49" s="206"/>
      <c r="EJ49" s="206"/>
      <c r="EK49" s="206"/>
      <c r="EL49" s="206"/>
      <c r="EM49" s="206"/>
      <c r="EN49" s="206"/>
      <c r="EO49" s="206"/>
      <c r="EP49" s="206"/>
      <c r="EQ49" s="206"/>
      <c r="ER49" s="206"/>
      <c r="ES49" s="206"/>
      <c r="ET49" s="206"/>
      <c r="EU49" s="206"/>
      <c r="EV49" s="206"/>
      <c r="EW49" s="206"/>
      <c r="EX49" s="206"/>
      <c r="EY49" s="206"/>
      <c r="EZ49" s="206"/>
      <c r="FA49" s="206"/>
      <c r="FB49" s="206"/>
      <c r="FC49" s="206"/>
      <c r="FD49" s="206"/>
      <c r="FE49" s="206"/>
      <c r="FF49" s="206"/>
      <c r="FG49" s="206"/>
      <c r="FH49" s="206"/>
      <c r="FI49" s="206"/>
      <c r="FJ49" s="206"/>
      <c r="FK49" s="206"/>
      <c r="FL49" s="206"/>
      <c r="FM49" s="206"/>
      <c r="FN49" s="206"/>
      <c r="FO49" s="206"/>
      <c r="FP49" s="206"/>
      <c r="FQ49" s="206"/>
      <c r="FR49" s="206"/>
      <c r="FS49" s="206"/>
      <c r="FT49" s="206"/>
      <c r="FU49" s="206"/>
      <c r="FV49" s="206"/>
      <c r="FW49" s="206"/>
      <c r="FX49" s="206"/>
      <c r="FY49" s="206"/>
      <c r="FZ49" s="206"/>
      <c r="GA49" s="206"/>
      <c r="GB49" s="206"/>
      <c r="GC49" s="206"/>
      <c r="GD49" s="206"/>
      <c r="GE49" s="206"/>
      <c r="GF49" s="206"/>
      <c r="GG49" s="206"/>
      <c r="GH49" s="206"/>
      <c r="GI49" s="206"/>
      <c r="GJ49" s="206"/>
      <c r="GK49" s="206"/>
      <c r="GL49" s="206"/>
      <c r="GM49" s="206"/>
      <c r="GN49" s="206"/>
      <c r="GO49" s="206"/>
      <c r="GP49" s="206"/>
      <c r="GQ49" s="206"/>
      <c r="GR49" s="206"/>
      <c r="GS49" s="206"/>
      <c r="GT49" s="206"/>
      <c r="GU49" s="206"/>
      <c r="GV49" s="206"/>
      <c r="GW49" s="206"/>
      <c r="GX49" s="206"/>
      <c r="GY49" s="206"/>
      <c r="GZ49" s="206"/>
      <c r="HA49" s="206"/>
      <c r="HB49" s="206"/>
      <c r="HC49" s="206"/>
      <c r="HD49" s="206"/>
      <c r="HE49" s="206"/>
      <c r="HF49" s="206"/>
      <c r="HG49" s="206"/>
      <c r="HH49" s="206"/>
      <c r="HI49" s="206"/>
      <c r="HJ49" s="206"/>
      <c r="HK49" s="206"/>
      <c r="HL49" s="206"/>
      <c r="HM49" s="206"/>
      <c r="HN49" s="206"/>
      <c r="HO49" s="206"/>
      <c r="HP49" s="206"/>
      <c r="HQ49" s="206"/>
      <c r="HR49" s="206"/>
      <c r="HS49" s="206"/>
      <c r="HT49" s="206"/>
      <c r="HU49" s="206"/>
      <c r="HV49" s="206"/>
      <c r="HW49" s="206"/>
      <c r="HX49" s="206"/>
      <c r="HY49" s="206"/>
      <c r="HZ49" s="206"/>
      <c r="IA49" s="206"/>
      <c r="IB49" s="206"/>
      <c r="IC49" s="206"/>
      <c r="ID49" s="206"/>
      <c r="IE49" s="206"/>
      <c r="IF49" s="206"/>
      <c r="IG49" s="206"/>
      <c r="IH49" s="206"/>
      <c r="II49" s="206"/>
      <c r="IJ49" s="206"/>
      <c r="IK49" s="206"/>
      <c r="IL49" s="206"/>
      <c r="IM49" s="206"/>
      <c r="IN49" s="206"/>
      <c r="IO49" s="206"/>
      <c r="IP49" s="206"/>
      <c r="IQ49" s="206"/>
      <c r="IR49" s="206"/>
      <c r="IS49" s="206"/>
      <c r="IT49" s="206"/>
      <c r="IU49" s="206"/>
      <c r="IV49" s="206"/>
      <c r="IW49" s="206"/>
    </row>
    <row r="50" customFormat="false" ht="15" hidden="false" customHeight="false" outlineLevel="0" collapsed="false">
      <c r="A50" s="200"/>
      <c r="B50" s="195"/>
      <c r="C50" s="195"/>
      <c r="D50" s="193"/>
      <c r="E50" s="202"/>
      <c r="F50" s="203"/>
      <c r="G50" s="204"/>
      <c r="H50" s="203"/>
      <c r="I50" s="198"/>
      <c r="J50" s="189"/>
      <c r="K50" s="189"/>
      <c r="L50" s="210" t="s">
        <v>116</v>
      </c>
      <c r="M50" s="205"/>
      <c r="N50" s="206"/>
      <c r="O50" s="206"/>
      <c r="P50" s="206"/>
      <c r="Q50" s="206"/>
      <c r="R50" s="206"/>
      <c r="S50" s="206"/>
      <c r="T50" s="206"/>
      <c r="U50" s="206"/>
      <c r="V50" s="206"/>
      <c r="W50" s="206"/>
      <c r="X50" s="207"/>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6"/>
      <c r="BX50" s="206"/>
      <c r="BY50" s="206"/>
      <c r="BZ50" s="206"/>
      <c r="CA50" s="206"/>
      <c r="CB50" s="206"/>
      <c r="CC50" s="206"/>
      <c r="CD50" s="206"/>
      <c r="CE50" s="206"/>
      <c r="CF50" s="206"/>
      <c r="CG50" s="206"/>
      <c r="CH50" s="206"/>
      <c r="CI50" s="206"/>
      <c r="CJ50" s="206"/>
      <c r="CK50" s="206"/>
      <c r="CL50" s="206"/>
      <c r="CM50" s="206"/>
      <c r="CN50" s="206"/>
      <c r="CO50" s="206"/>
      <c r="CP50" s="206"/>
      <c r="CQ50" s="206"/>
      <c r="CR50" s="206"/>
      <c r="CS50" s="206"/>
      <c r="CT50" s="206"/>
      <c r="CU50" s="206"/>
      <c r="CV50" s="206"/>
      <c r="CW50" s="206"/>
      <c r="CX50" s="206"/>
      <c r="CY50" s="206"/>
      <c r="CZ50" s="206"/>
      <c r="DA50" s="206"/>
      <c r="DB50" s="206"/>
      <c r="DC50" s="206"/>
      <c r="DD50" s="206"/>
      <c r="DE50" s="206"/>
      <c r="DF50" s="206"/>
      <c r="DG50" s="206"/>
      <c r="DH50" s="206"/>
      <c r="DI50" s="206"/>
      <c r="DJ50" s="206"/>
      <c r="DK50" s="206"/>
      <c r="DL50" s="206"/>
      <c r="DM50" s="206"/>
      <c r="DN50" s="206"/>
      <c r="DO50" s="206"/>
      <c r="DP50" s="206"/>
      <c r="DQ50" s="206"/>
      <c r="DR50" s="206"/>
      <c r="DS50" s="206"/>
      <c r="DT50" s="206"/>
      <c r="DU50" s="206"/>
      <c r="DV50" s="206"/>
      <c r="DW50" s="206"/>
      <c r="DX50" s="206"/>
      <c r="DY50" s="206"/>
      <c r="DZ50" s="206"/>
      <c r="EA50" s="206"/>
      <c r="EB50" s="206"/>
      <c r="EC50" s="206"/>
      <c r="ED50" s="206"/>
      <c r="EE50" s="206"/>
      <c r="EF50" s="206"/>
      <c r="EG50" s="206"/>
      <c r="EH50" s="206"/>
      <c r="EI50" s="206"/>
      <c r="EJ50" s="206"/>
      <c r="EK50" s="206"/>
      <c r="EL50" s="206"/>
      <c r="EM50" s="206"/>
      <c r="EN50" s="206"/>
      <c r="EO50" s="206"/>
      <c r="EP50" s="206"/>
      <c r="EQ50" s="206"/>
      <c r="ER50" s="206"/>
      <c r="ES50" s="206"/>
      <c r="ET50" s="206"/>
      <c r="EU50" s="206"/>
      <c r="EV50" s="206"/>
      <c r="EW50" s="206"/>
      <c r="EX50" s="206"/>
      <c r="EY50" s="206"/>
      <c r="EZ50" s="206"/>
      <c r="FA50" s="206"/>
      <c r="FB50" s="206"/>
      <c r="FC50" s="206"/>
      <c r="FD50" s="206"/>
      <c r="FE50" s="206"/>
      <c r="FF50" s="206"/>
      <c r="FG50" s="206"/>
      <c r="FH50" s="206"/>
      <c r="FI50" s="206"/>
      <c r="FJ50" s="206"/>
      <c r="FK50" s="206"/>
      <c r="FL50" s="206"/>
      <c r="FM50" s="206"/>
      <c r="FN50" s="206"/>
      <c r="FO50" s="206"/>
      <c r="FP50" s="206"/>
      <c r="FQ50" s="206"/>
      <c r="FR50" s="206"/>
      <c r="FS50" s="206"/>
      <c r="FT50" s="206"/>
      <c r="FU50" s="206"/>
      <c r="FV50" s="206"/>
      <c r="FW50" s="206"/>
      <c r="FX50" s="206"/>
      <c r="FY50" s="206"/>
      <c r="FZ50" s="206"/>
      <c r="GA50" s="206"/>
      <c r="GB50" s="206"/>
      <c r="GC50" s="206"/>
      <c r="GD50" s="206"/>
      <c r="GE50" s="206"/>
      <c r="GF50" s="206"/>
      <c r="GG50" s="206"/>
      <c r="GH50" s="206"/>
      <c r="GI50" s="206"/>
      <c r="GJ50" s="206"/>
      <c r="GK50" s="206"/>
      <c r="GL50" s="206"/>
      <c r="GM50" s="206"/>
      <c r="GN50" s="206"/>
      <c r="GO50" s="206"/>
      <c r="GP50" s="206"/>
      <c r="GQ50" s="206"/>
      <c r="GR50" s="206"/>
      <c r="GS50" s="206"/>
      <c r="GT50" s="206"/>
      <c r="GU50" s="206"/>
      <c r="GV50" s="206"/>
      <c r="GW50" s="206"/>
      <c r="GX50" s="206"/>
      <c r="GY50" s="206"/>
      <c r="GZ50" s="206"/>
      <c r="HA50" s="206"/>
      <c r="HB50" s="206"/>
      <c r="HC50" s="206"/>
      <c r="HD50" s="206"/>
      <c r="HE50" s="206"/>
      <c r="HF50" s="206"/>
      <c r="HG50" s="206"/>
      <c r="HH50" s="206"/>
      <c r="HI50" s="206"/>
      <c r="HJ50" s="206"/>
      <c r="HK50" s="206"/>
      <c r="HL50" s="206"/>
      <c r="HM50" s="206"/>
      <c r="HN50" s="206"/>
      <c r="HO50" s="206"/>
      <c r="HP50" s="206"/>
      <c r="HQ50" s="206"/>
      <c r="HR50" s="206"/>
      <c r="HS50" s="206"/>
      <c r="HT50" s="206"/>
      <c r="HU50" s="206"/>
      <c r="HV50" s="206"/>
      <c r="HW50" s="206"/>
      <c r="HX50" s="206"/>
      <c r="HY50" s="206"/>
      <c r="HZ50" s="206"/>
      <c r="IA50" s="206"/>
      <c r="IB50" s="206"/>
      <c r="IC50" s="206"/>
      <c r="ID50" s="206"/>
      <c r="IE50" s="206"/>
      <c r="IF50" s="206"/>
      <c r="IG50" s="206"/>
      <c r="IH50" s="206"/>
      <c r="II50" s="206"/>
      <c r="IJ50" s="206"/>
      <c r="IK50" s="206"/>
      <c r="IL50" s="206"/>
      <c r="IM50" s="206"/>
      <c r="IN50" s="206"/>
      <c r="IO50" s="206"/>
      <c r="IP50" s="206"/>
      <c r="IQ50" s="206"/>
      <c r="IR50" s="206"/>
      <c r="IS50" s="206"/>
      <c r="IT50" s="206"/>
      <c r="IU50" s="206"/>
      <c r="IV50" s="206"/>
      <c r="IW50" s="206"/>
    </row>
    <row r="51" customFormat="false" ht="15" hidden="false" customHeight="false" outlineLevel="0" collapsed="false">
      <c r="A51" s="200"/>
      <c r="B51" s="198" t="n">
        <f aca="false">-'[1]Budget 2002 Summary'!$D$88</f>
        <v>-26850</v>
      </c>
      <c r="C51" s="198" t="n">
        <f aca="false">+B51/8*12</f>
        <v>-40275</v>
      </c>
      <c r="D51" s="201"/>
      <c r="E51" s="202" t="s">
        <v>117</v>
      </c>
      <c r="F51" s="203"/>
      <c r="G51" s="204" t="n">
        <f aca="false">-'[1]Budget 2002 Summary'!$O$88</f>
        <v>-20000</v>
      </c>
      <c r="H51" s="201"/>
      <c r="I51" s="198" t="n">
        <f aca="false">+C51-G51</f>
        <v>-20275</v>
      </c>
      <c r="J51" s="201" t="n">
        <f aca="false">+-I51/C51</f>
        <v>-0.503414028553693</v>
      </c>
      <c r="K51" s="189"/>
      <c r="L51" s="199"/>
      <c r="M51" s="205"/>
      <c r="N51" s="206"/>
      <c r="O51" s="206"/>
      <c r="P51" s="206"/>
      <c r="Q51" s="206"/>
      <c r="R51" s="206"/>
      <c r="S51" s="206"/>
      <c r="T51" s="206"/>
      <c r="U51" s="206"/>
      <c r="V51" s="206"/>
      <c r="W51" s="206"/>
      <c r="X51" s="207"/>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6"/>
      <c r="BQ51" s="206"/>
      <c r="BR51" s="206"/>
      <c r="BS51" s="206"/>
      <c r="BT51" s="206"/>
      <c r="BU51" s="206"/>
      <c r="BV51" s="206"/>
      <c r="BW51" s="206"/>
      <c r="BX51" s="206"/>
      <c r="BY51" s="206"/>
      <c r="BZ51" s="206"/>
      <c r="CA51" s="206"/>
      <c r="CB51" s="206"/>
      <c r="CC51" s="206"/>
      <c r="CD51" s="206"/>
      <c r="CE51" s="206"/>
      <c r="CF51" s="206"/>
      <c r="CG51" s="206"/>
      <c r="CH51" s="206"/>
      <c r="CI51" s="206"/>
      <c r="CJ51" s="206"/>
      <c r="CK51" s="206"/>
      <c r="CL51" s="206"/>
      <c r="CM51" s="206"/>
      <c r="CN51" s="206"/>
      <c r="CO51" s="206"/>
      <c r="CP51" s="206"/>
      <c r="CQ51" s="206"/>
      <c r="CR51" s="206"/>
      <c r="CS51" s="206"/>
      <c r="CT51" s="206"/>
      <c r="CU51" s="206"/>
      <c r="CV51" s="206"/>
      <c r="CW51" s="206"/>
      <c r="CX51" s="206"/>
      <c r="CY51" s="206"/>
      <c r="CZ51" s="206"/>
      <c r="DA51" s="206"/>
      <c r="DB51" s="206"/>
      <c r="DC51" s="206"/>
      <c r="DD51" s="206"/>
      <c r="DE51" s="206"/>
      <c r="DF51" s="206"/>
      <c r="DG51" s="206"/>
      <c r="DH51" s="206"/>
      <c r="DI51" s="206"/>
      <c r="DJ51" s="206"/>
      <c r="DK51" s="206"/>
      <c r="DL51" s="206"/>
      <c r="DM51" s="206"/>
      <c r="DN51" s="206"/>
      <c r="DO51" s="206"/>
      <c r="DP51" s="206"/>
      <c r="DQ51" s="206"/>
      <c r="DR51" s="206"/>
      <c r="DS51" s="206"/>
      <c r="DT51" s="206"/>
      <c r="DU51" s="206"/>
      <c r="DV51" s="206"/>
      <c r="DW51" s="206"/>
      <c r="DX51" s="206"/>
      <c r="DY51" s="206"/>
      <c r="DZ51" s="206"/>
      <c r="EA51" s="206"/>
      <c r="EB51" s="206"/>
      <c r="EC51" s="206"/>
      <c r="ED51" s="206"/>
      <c r="EE51" s="206"/>
      <c r="EF51" s="206"/>
      <c r="EG51" s="206"/>
      <c r="EH51" s="206"/>
      <c r="EI51" s="206"/>
      <c r="EJ51" s="206"/>
      <c r="EK51" s="206"/>
      <c r="EL51" s="206"/>
      <c r="EM51" s="206"/>
      <c r="EN51" s="206"/>
      <c r="EO51" s="206"/>
      <c r="EP51" s="206"/>
      <c r="EQ51" s="206"/>
      <c r="ER51" s="206"/>
      <c r="ES51" s="206"/>
      <c r="ET51" s="206"/>
      <c r="EU51" s="206"/>
      <c r="EV51" s="206"/>
      <c r="EW51" s="206"/>
      <c r="EX51" s="206"/>
      <c r="EY51" s="206"/>
      <c r="EZ51" s="206"/>
      <c r="FA51" s="206"/>
      <c r="FB51" s="206"/>
      <c r="FC51" s="206"/>
      <c r="FD51" s="206"/>
      <c r="FE51" s="206"/>
      <c r="FF51" s="206"/>
      <c r="FG51" s="206"/>
      <c r="FH51" s="206"/>
      <c r="FI51" s="206"/>
      <c r="FJ51" s="206"/>
      <c r="FK51" s="206"/>
      <c r="FL51" s="206"/>
      <c r="FM51" s="206"/>
      <c r="FN51" s="206"/>
      <c r="FO51" s="206"/>
      <c r="FP51" s="206"/>
      <c r="FQ51" s="206"/>
      <c r="FR51" s="206"/>
      <c r="FS51" s="206"/>
      <c r="FT51" s="206"/>
      <c r="FU51" s="206"/>
      <c r="FV51" s="206"/>
      <c r="FW51" s="206"/>
      <c r="FX51" s="206"/>
      <c r="FY51" s="206"/>
      <c r="FZ51" s="206"/>
      <c r="GA51" s="206"/>
      <c r="GB51" s="206"/>
      <c r="GC51" s="206"/>
      <c r="GD51" s="206"/>
      <c r="GE51" s="206"/>
      <c r="GF51" s="206"/>
      <c r="GG51" s="206"/>
      <c r="GH51" s="206"/>
      <c r="GI51" s="206"/>
      <c r="GJ51" s="206"/>
      <c r="GK51" s="206"/>
      <c r="GL51" s="206"/>
      <c r="GM51" s="206"/>
      <c r="GN51" s="206"/>
      <c r="GO51" s="206"/>
      <c r="GP51" s="206"/>
      <c r="GQ51" s="206"/>
      <c r="GR51" s="206"/>
      <c r="GS51" s="206"/>
      <c r="GT51" s="206"/>
      <c r="GU51" s="206"/>
      <c r="GV51" s="206"/>
      <c r="GW51" s="206"/>
      <c r="GX51" s="206"/>
      <c r="GY51" s="206"/>
      <c r="GZ51" s="206"/>
      <c r="HA51" s="206"/>
      <c r="HB51" s="206"/>
      <c r="HC51" s="206"/>
      <c r="HD51" s="206"/>
      <c r="HE51" s="206"/>
      <c r="HF51" s="206"/>
      <c r="HG51" s="206"/>
      <c r="HH51" s="206"/>
      <c r="HI51" s="206"/>
      <c r="HJ51" s="206"/>
      <c r="HK51" s="206"/>
      <c r="HL51" s="206"/>
      <c r="HM51" s="206"/>
      <c r="HN51" s="206"/>
      <c r="HO51" s="206"/>
      <c r="HP51" s="206"/>
      <c r="HQ51" s="206"/>
      <c r="HR51" s="206"/>
      <c r="HS51" s="206"/>
      <c r="HT51" s="206"/>
      <c r="HU51" s="206"/>
      <c r="HV51" s="206"/>
      <c r="HW51" s="206"/>
      <c r="HX51" s="206"/>
      <c r="HY51" s="206"/>
      <c r="HZ51" s="206"/>
      <c r="IA51" s="206"/>
      <c r="IB51" s="206"/>
      <c r="IC51" s="206"/>
      <c r="ID51" s="206"/>
      <c r="IE51" s="206"/>
      <c r="IF51" s="206"/>
      <c r="IG51" s="206"/>
      <c r="IH51" s="206"/>
      <c r="II51" s="206"/>
      <c r="IJ51" s="206"/>
      <c r="IK51" s="206"/>
      <c r="IL51" s="206"/>
      <c r="IM51" s="206"/>
      <c r="IN51" s="206"/>
      <c r="IO51" s="206"/>
      <c r="IP51" s="206"/>
      <c r="IQ51" s="206"/>
      <c r="IR51" s="206"/>
      <c r="IS51" s="206"/>
      <c r="IT51" s="206"/>
      <c r="IU51" s="206"/>
      <c r="IV51" s="206"/>
      <c r="IW51" s="206"/>
    </row>
    <row r="52" customFormat="false" ht="15" hidden="false" customHeight="false" outlineLevel="0" collapsed="false">
      <c r="A52" s="200"/>
      <c r="B52" s="198"/>
      <c r="C52" s="198"/>
      <c r="D52" s="189"/>
      <c r="E52" s="208" t="s">
        <v>118</v>
      </c>
      <c r="F52" s="203"/>
      <c r="G52" s="204"/>
      <c r="H52" s="203"/>
      <c r="I52" s="198"/>
      <c r="J52" s="189"/>
      <c r="K52" s="189"/>
      <c r="L52" s="210" t="s">
        <v>119</v>
      </c>
      <c r="M52" s="205"/>
      <c r="N52" s="206"/>
      <c r="O52" s="206"/>
      <c r="P52" s="206"/>
      <c r="Q52" s="206"/>
      <c r="R52" s="206"/>
      <c r="S52" s="206"/>
      <c r="T52" s="206"/>
      <c r="U52" s="206"/>
      <c r="V52" s="206"/>
      <c r="W52" s="206"/>
      <c r="X52" s="207"/>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6"/>
      <c r="BQ52" s="206"/>
      <c r="BR52" s="206"/>
      <c r="BS52" s="206"/>
      <c r="BT52" s="206"/>
      <c r="BU52" s="206"/>
      <c r="BV52" s="206"/>
      <c r="BW52" s="206"/>
      <c r="BX52" s="206"/>
      <c r="BY52" s="206"/>
      <c r="BZ52" s="206"/>
      <c r="CA52" s="206"/>
      <c r="CB52" s="206"/>
      <c r="CC52" s="206"/>
      <c r="CD52" s="206"/>
      <c r="CE52" s="206"/>
      <c r="CF52" s="206"/>
      <c r="CG52" s="206"/>
      <c r="CH52" s="206"/>
      <c r="CI52" s="206"/>
      <c r="CJ52" s="206"/>
      <c r="CK52" s="206"/>
      <c r="CL52" s="206"/>
      <c r="CM52" s="206"/>
      <c r="CN52" s="206"/>
      <c r="CO52" s="206"/>
      <c r="CP52" s="206"/>
      <c r="CQ52" s="206"/>
      <c r="CR52" s="206"/>
      <c r="CS52" s="206"/>
      <c r="CT52" s="206"/>
      <c r="CU52" s="206"/>
      <c r="CV52" s="206"/>
      <c r="CW52" s="206"/>
      <c r="CX52" s="206"/>
      <c r="CY52" s="206"/>
      <c r="CZ52" s="206"/>
      <c r="DA52" s="206"/>
      <c r="DB52" s="206"/>
      <c r="DC52" s="206"/>
      <c r="DD52" s="206"/>
      <c r="DE52" s="206"/>
      <c r="DF52" s="206"/>
      <c r="DG52" s="206"/>
      <c r="DH52" s="206"/>
      <c r="DI52" s="206"/>
      <c r="DJ52" s="206"/>
      <c r="DK52" s="206"/>
      <c r="DL52" s="206"/>
      <c r="DM52" s="206"/>
      <c r="DN52" s="206"/>
      <c r="DO52" s="206"/>
      <c r="DP52" s="206"/>
      <c r="DQ52" s="206"/>
      <c r="DR52" s="206"/>
      <c r="DS52" s="206"/>
      <c r="DT52" s="206"/>
      <c r="DU52" s="206"/>
      <c r="DV52" s="206"/>
      <c r="DW52" s="206"/>
      <c r="DX52" s="206"/>
      <c r="DY52" s="206"/>
      <c r="DZ52" s="206"/>
      <c r="EA52" s="206"/>
      <c r="EB52" s="206"/>
      <c r="EC52" s="206"/>
      <c r="ED52" s="206"/>
      <c r="EE52" s="206"/>
      <c r="EF52" s="206"/>
      <c r="EG52" s="206"/>
      <c r="EH52" s="206"/>
      <c r="EI52" s="206"/>
      <c r="EJ52" s="206"/>
      <c r="EK52" s="206"/>
      <c r="EL52" s="206"/>
      <c r="EM52" s="206"/>
      <c r="EN52" s="206"/>
      <c r="EO52" s="206"/>
      <c r="EP52" s="206"/>
      <c r="EQ52" s="206"/>
      <c r="ER52" s="206"/>
      <c r="ES52" s="206"/>
      <c r="ET52" s="206"/>
      <c r="EU52" s="206"/>
      <c r="EV52" s="206"/>
      <c r="EW52" s="206"/>
      <c r="EX52" s="206"/>
      <c r="EY52" s="206"/>
      <c r="EZ52" s="206"/>
      <c r="FA52" s="206"/>
      <c r="FB52" s="206"/>
      <c r="FC52" s="206"/>
      <c r="FD52" s="206"/>
      <c r="FE52" s="206"/>
      <c r="FF52" s="206"/>
      <c r="FG52" s="206"/>
      <c r="FH52" s="206"/>
      <c r="FI52" s="206"/>
      <c r="FJ52" s="206"/>
      <c r="FK52" s="206"/>
      <c r="FL52" s="206"/>
      <c r="FM52" s="206"/>
      <c r="FN52" s="206"/>
      <c r="FO52" s="206"/>
      <c r="FP52" s="206"/>
      <c r="FQ52" s="206"/>
      <c r="FR52" s="206"/>
      <c r="FS52" s="206"/>
      <c r="FT52" s="206"/>
      <c r="FU52" s="206"/>
      <c r="FV52" s="206"/>
      <c r="FW52" s="206"/>
      <c r="FX52" s="206"/>
      <c r="FY52" s="206"/>
      <c r="FZ52" s="206"/>
      <c r="GA52" s="206"/>
      <c r="GB52" s="206"/>
      <c r="GC52" s="206"/>
      <c r="GD52" s="206"/>
      <c r="GE52" s="206"/>
      <c r="GF52" s="206"/>
      <c r="GG52" s="206"/>
      <c r="GH52" s="206"/>
      <c r="GI52" s="206"/>
      <c r="GJ52" s="206"/>
      <c r="GK52" s="206"/>
      <c r="GL52" s="206"/>
      <c r="GM52" s="206"/>
      <c r="GN52" s="206"/>
      <c r="GO52" s="206"/>
      <c r="GP52" s="206"/>
      <c r="GQ52" s="206"/>
      <c r="GR52" s="206"/>
      <c r="GS52" s="206"/>
      <c r="GT52" s="206"/>
      <c r="GU52" s="206"/>
      <c r="GV52" s="206"/>
      <c r="GW52" s="206"/>
      <c r="GX52" s="206"/>
      <c r="GY52" s="206"/>
      <c r="GZ52" s="206"/>
      <c r="HA52" s="206"/>
      <c r="HB52" s="206"/>
      <c r="HC52" s="206"/>
      <c r="HD52" s="206"/>
      <c r="HE52" s="206"/>
      <c r="HF52" s="206"/>
      <c r="HG52" s="206"/>
      <c r="HH52" s="206"/>
      <c r="HI52" s="206"/>
      <c r="HJ52" s="206"/>
      <c r="HK52" s="206"/>
      <c r="HL52" s="206"/>
      <c r="HM52" s="206"/>
      <c r="HN52" s="206"/>
      <c r="HO52" s="206"/>
      <c r="HP52" s="206"/>
      <c r="HQ52" s="206"/>
      <c r="HR52" s="206"/>
      <c r="HS52" s="206"/>
      <c r="HT52" s="206"/>
      <c r="HU52" s="206"/>
      <c r="HV52" s="206"/>
      <c r="HW52" s="206"/>
      <c r="HX52" s="206"/>
      <c r="HY52" s="206"/>
      <c r="HZ52" s="206"/>
      <c r="IA52" s="206"/>
      <c r="IB52" s="206"/>
      <c r="IC52" s="206"/>
      <c r="ID52" s="206"/>
      <c r="IE52" s="206"/>
      <c r="IF52" s="206"/>
      <c r="IG52" s="206"/>
      <c r="IH52" s="206"/>
      <c r="II52" s="206"/>
      <c r="IJ52" s="206"/>
      <c r="IK52" s="206"/>
      <c r="IL52" s="206"/>
      <c r="IM52" s="206"/>
      <c r="IN52" s="206"/>
      <c r="IO52" s="206"/>
      <c r="IP52" s="206"/>
      <c r="IQ52" s="206"/>
      <c r="IR52" s="206"/>
      <c r="IS52" s="206"/>
      <c r="IT52" s="206"/>
      <c r="IU52" s="206"/>
      <c r="IV52" s="206"/>
      <c r="IW52" s="206"/>
    </row>
    <row r="53" customFormat="false" ht="15" hidden="false" customHeight="false" outlineLevel="0" collapsed="false">
      <c r="A53" s="200"/>
      <c r="B53" s="198"/>
      <c r="C53" s="198"/>
      <c r="D53" s="189"/>
      <c r="E53" s="208" t="s">
        <v>120</v>
      </c>
      <c r="F53" s="203"/>
      <c r="G53" s="204"/>
      <c r="H53" s="203"/>
      <c r="I53" s="198"/>
      <c r="J53" s="189"/>
      <c r="K53" s="189"/>
      <c r="L53" s="210" t="s">
        <v>121</v>
      </c>
      <c r="M53" s="205"/>
      <c r="N53" s="206"/>
      <c r="O53" s="206"/>
      <c r="P53" s="206"/>
      <c r="Q53" s="206"/>
      <c r="R53" s="206"/>
      <c r="S53" s="206"/>
      <c r="T53" s="206"/>
      <c r="U53" s="206"/>
      <c r="V53" s="206"/>
      <c r="W53" s="206"/>
      <c r="X53" s="207"/>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6"/>
      <c r="BZ53" s="206"/>
      <c r="CA53" s="206"/>
      <c r="CB53" s="206"/>
      <c r="CC53" s="206"/>
      <c r="CD53" s="206"/>
      <c r="CE53" s="206"/>
      <c r="CF53" s="206"/>
      <c r="CG53" s="206"/>
      <c r="CH53" s="206"/>
      <c r="CI53" s="206"/>
      <c r="CJ53" s="206"/>
      <c r="CK53" s="206"/>
      <c r="CL53" s="206"/>
      <c r="CM53" s="206"/>
      <c r="CN53" s="206"/>
      <c r="CO53" s="206"/>
      <c r="CP53" s="206"/>
      <c r="CQ53" s="206"/>
      <c r="CR53" s="206"/>
      <c r="CS53" s="206"/>
      <c r="CT53" s="206"/>
      <c r="CU53" s="206"/>
      <c r="CV53" s="206"/>
      <c r="CW53" s="206"/>
      <c r="CX53" s="206"/>
      <c r="CY53" s="206"/>
      <c r="CZ53" s="206"/>
      <c r="DA53" s="206"/>
      <c r="DB53" s="206"/>
      <c r="DC53" s="206"/>
      <c r="DD53" s="206"/>
      <c r="DE53" s="206"/>
      <c r="DF53" s="206"/>
      <c r="DG53" s="206"/>
      <c r="DH53" s="206"/>
      <c r="DI53" s="206"/>
      <c r="DJ53" s="206"/>
      <c r="DK53" s="206"/>
      <c r="DL53" s="206"/>
      <c r="DM53" s="206"/>
      <c r="DN53" s="206"/>
      <c r="DO53" s="206"/>
      <c r="DP53" s="206"/>
      <c r="DQ53" s="206"/>
      <c r="DR53" s="206"/>
      <c r="DS53" s="206"/>
      <c r="DT53" s="206"/>
      <c r="DU53" s="206"/>
      <c r="DV53" s="206"/>
      <c r="DW53" s="206"/>
      <c r="DX53" s="206"/>
      <c r="DY53" s="206"/>
      <c r="DZ53" s="206"/>
      <c r="EA53" s="206"/>
      <c r="EB53" s="206"/>
      <c r="EC53" s="206"/>
      <c r="ED53" s="206"/>
      <c r="EE53" s="206"/>
      <c r="EF53" s="206"/>
      <c r="EG53" s="206"/>
      <c r="EH53" s="206"/>
      <c r="EI53" s="206"/>
      <c r="EJ53" s="206"/>
      <c r="EK53" s="206"/>
      <c r="EL53" s="206"/>
      <c r="EM53" s="206"/>
      <c r="EN53" s="206"/>
      <c r="EO53" s="206"/>
      <c r="EP53" s="206"/>
      <c r="EQ53" s="206"/>
      <c r="ER53" s="206"/>
      <c r="ES53" s="206"/>
      <c r="ET53" s="206"/>
      <c r="EU53" s="206"/>
      <c r="EV53" s="206"/>
      <c r="EW53" s="206"/>
      <c r="EX53" s="206"/>
      <c r="EY53" s="206"/>
      <c r="EZ53" s="206"/>
      <c r="FA53" s="206"/>
      <c r="FB53" s="206"/>
      <c r="FC53" s="206"/>
      <c r="FD53" s="206"/>
      <c r="FE53" s="206"/>
      <c r="FF53" s="206"/>
      <c r="FG53" s="206"/>
      <c r="FH53" s="206"/>
      <c r="FI53" s="206"/>
      <c r="FJ53" s="206"/>
      <c r="FK53" s="206"/>
      <c r="FL53" s="206"/>
      <c r="FM53" s="206"/>
      <c r="FN53" s="206"/>
      <c r="FO53" s="206"/>
      <c r="FP53" s="206"/>
      <c r="FQ53" s="206"/>
      <c r="FR53" s="206"/>
      <c r="FS53" s="206"/>
      <c r="FT53" s="206"/>
      <c r="FU53" s="206"/>
      <c r="FV53" s="206"/>
      <c r="FW53" s="206"/>
      <c r="FX53" s="206"/>
      <c r="FY53" s="206"/>
      <c r="FZ53" s="206"/>
      <c r="GA53" s="206"/>
      <c r="GB53" s="206"/>
      <c r="GC53" s="206"/>
      <c r="GD53" s="206"/>
      <c r="GE53" s="206"/>
      <c r="GF53" s="206"/>
      <c r="GG53" s="206"/>
      <c r="GH53" s="206"/>
      <c r="GI53" s="206"/>
      <c r="GJ53" s="206"/>
      <c r="GK53" s="206"/>
      <c r="GL53" s="206"/>
      <c r="GM53" s="206"/>
      <c r="GN53" s="206"/>
      <c r="GO53" s="206"/>
      <c r="GP53" s="206"/>
      <c r="GQ53" s="206"/>
      <c r="GR53" s="206"/>
      <c r="GS53" s="206"/>
      <c r="GT53" s="206"/>
      <c r="GU53" s="206"/>
      <c r="GV53" s="206"/>
      <c r="GW53" s="206"/>
      <c r="GX53" s="206"/>
      <c r="GY53" s="206"/>
      <c r="GZ53" s="206"/>
      <c r="HA53" s="206"/>
      <c r="HB53" s="206"/>
      <c r="HC53" s="206"/>
      <c r="HD53" s="206"/>
      <c r="HE53" s="206"/>
      <c r="HF53" s="206"/>
      <c r="HG53" s="206"/>
      <c r="HH53" s="206"/>
      <c r="HI53" s="206"/>
      <c r="HJ53" s="206"/>
      <c r="HK53" s="206"/>
      <c r="HL53" s="206"/>
      <c r="HM53" s="206"/>
      <c r="HN53" s="206"/>
      <c r="HO53" s="206"/>
      <c r="HP53" s="206"/>
      <c r="HQ53" s="206"/>
      <c r="HR53" s="206"/>
      <c r="HS53" s="206"/>
      <c r="HT53" s="206"/>
      <c r="HU53" s="206"/>
      <c r="HV53" s="206"/>
      <c r="HW53" s="206"/>
      <c r="HX53" s="206"/>
      <c r="HY53" s="206"/>
      <c r="HZ53" s="206"/>
      <c r="IA53" s="206"/>
      <c r="IB53" s="206"/>
      <c r="IC53" s="206"/>
      <c r="ID53" s="206"/>
      <c r="IE53" s="206"/>
      <c r="IF53" s="206"/>
      <c r="IG53" s="206"/>
      <c r="IH53" s="206"/>
      <c r="II53" s="206"/>
      <c r="IJ53" s="206"/>
      <c r="IK53" s="206"/>
      <c r="IL53" s="206"/>
      <c r="IM53" s="206"/>
      <c r="IN53" s="206"/>
      <c r="IO53" s="206"/>
      <c r="IP53" s="206"/>
      <c r="IQ53" s="206"/>
      <c r="IR53" s="206"/>
      <c r="IS53" s="206"/>
      <c r="IT53" s="206"/>
      <c r="IU53" s="206"/>
      <c r="IV53" s="206"/>
      <c r="IW53" s="206"/>
    </row>
    <row r="54" customFormat="false" ht="15" hidden="false" customHeight="false" outlineLevel="0" collapsed="false">
      <c r="A54" s="200"/>
      <c r="B54" s="195"/>
      <c r="C54" s="195"/>
      <c r="D54" s="193"/>
      <c r="E54" s="202"/>
      <c r="F54" s="203"/>
      <c r="G54" s="204"/>
      <c r="H54" s="203"/>
      <c r="I54" s="198"/>
      <c r="J54" s="189"/>
      <c r="K54" s="189"/>
      <c r="L54" s="210" t="s">
        <v>122</v>
      </c>
      <c r="M54" s="205"/>
      <c r="N54" s="206"/>
      <c r="O54" s="206"/>
      <c r="P54" s="206"/>
      <c r="Q54" s="206"/>
      <c r="R54" s="206"/>
      <c r="S54" s="206"/>
      <c r="T54" s="206"/>
      <c r="U54" s="206"/>
      <c r="V54" s="206"/>
      <c r="W54" s="206"/>
      <c r="X54" s="207"/>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c r="CH54" s="206"/>
      <c r="CI54" s="206"/>
      <c r="CJ54" s="206"/>
      <c r="CK54" s="206"/>
      <c r="CL54" s="206"/>
      <c r="CM54" s="206"/>
      <c r="CN54" s="206"/>
      <c r="CO54" s="206"/>
      <c r="CP54" s="206"/>
      <c r="CQ54" s="206"/>
      <c r="CR54" s="206"/>
      <c r="CS54" s="206"/>
      <c r="CT54" s="206"/>
      <c r="CU54" s="206"/>
      <c r="CV54" s="206"/>
      <c r="CW54" s="206"/>
      <c r="CX54" s="206"/>
      <c r="CY54" s="206"/>
      <c r="CZ54" s="206"/>
      <c r="DA54" s="206"/>
      <c r="DB54" s="206"/>
      <c r="DC54" s="206"/>
      <c r="DD54" s="206"/>
      <c r="DE54" s="206"/>
      <c r="DF54" s="206"/>
      <c r="DG54" s="206"/>
      <c r="DH54" s="206"/>
      <c r="DI54" s="206"/>
      <c r="DJ54" s="206"/>
      <c r="DK54" s="206"/>
      <c r="DL54" s="206"/>
      <c r="DM54" s="206"/>
      <c r="DN54" s="206"/>
      <c r="DO54" s="206"/>
      <c r="DP54" s="206"/>
      <c r="DQ54" s="206"/>
      <c r="DR54" s="206"/>
      <c r="DS54" s="206"/>
      <c r="DT54" s="206"/>
      <c r="DU54" s="206"/>
      <c r="DV54" s="206"/>
      <c r="DW54" s="206"/>
      <c r="DX54" s="206"/>
      <c r="DY54" s="206"/>
      <c r="DZ54" s="206"/>
      <c r="EA54" s="206"/>
      <c r="EB54" s="206"/>
      <c r="EC54" s="206"/>
      <c r="ED54" s="206"/>
      <c r="EE54" s="206"/>
      <c r="EF54" s="206"/>
      <c r="EG54" s="206"/>
      <c r="EH54" s="206"/>
      <c r="EI54" s="206"/>
      <c r="EJ54" s="206"/>
      <c r="EK54" s="206"/>
      <c r="EL54" s="206"/>
      <c r="EM54" s="206"/>
      <c r="EN54" s="206"/>
      <c r="EO54" s="206"/>
      <c r="EP54" s="206"/>
      <c r="EQ54" s="206"/>
      <c r="ER54" s="206"/>
      <c r="ES54" s="206"/>
      <c r="ET54" s="206"/>
      <c r="EU54" s="206"/>
      <c r="EV54" s="206"/>
      <c r="EW54" s="206"/>
      <c r="EX54" s="206"/>
      <c r="EY54" s="206"/>
      <c r="EZ54" s="206"/>
      <c r="FA54" s="206"/>
      <c r="FB54" s="206"/>
      <c r="FC54" s="206"/>
      <c r="FD54" s="206"/>
      <c r="FE54" s="206"/>
      <c r="FF54" s="206"/>
      <c r="FG54" s="206"/>
      <c r="FH54" s="206"/>
      <c r="FI54" s="206"/>
      <c r="FJ54" s="206"/>
      <c r="FK54" s="206"/>
      <c r="FL54" s="206"/>
      <c r="FM54" s="206"/>
      <c r="FN54" s="206"/>
      <c r="FO54" s="206"/>
      <c r="FP54" s="206"/>
      <c r="FQ54" s="206"/>
      <c r="FR54" s="206"/>
      <c r="FS54" s="206"/>
      <c r="FT54" s="206"/>
      <c r="FU54" s="206"/>
      <c r="FV54" s="206"/>
      <c r="FW54" s="206"/>
      <c r="FX54" s="206"/>
      <c r="FY54" s="206"/>
      <c r="FZ54" s="206"/>
      <c r="GA54" s="206"/>
      <c r="GB54" s="206"/>
      <c r="GC54" s="206"/>
      <c r="GD54" s="206"/>
      <c r="GE54" s="206"/>
      <c r="GF54" s="206"/>
      <c r="GG54" s="206"/>
      <c r="GH54" s="206"/>
      <c r="GI54" s="206"/>
      <c r="GJ54" s="206"/>
      <c r="GK54" s="206"/>
      <c r="GL54" s="206"/>
      <c r="GM54" s="206"/>
      <c r="GN54" s="206"/>
      <c r="GO54" s="206"/>
      <c r="GP54" s="206"/>
      <c r="GQ54" s="206"/>
      <c r="GR54" s="206"/>
      <c r="GS54" s="206"/>
      <c r="GT54" s="206"/>
      <c r="GU54" s="206"/>
      <c r="GV54" s="206"/>
      <c r="GW54" s="206"/>
      <c r="GX54" s="206"/>
      <c r="GY54" s="206"/>
      <c r="GZ54" s="206"/>
      <c r="HA54" s="206"/>
      <c r="HB54" s="206"/>
      <c r="HC54" s="206"/>
      <c r="HD54" s="206"/>
      <c r="HE54" s="206"/>
      <c r="HF54" s="206"/>
      <c r="HG54" s="206"/>
      <c r="HH54" s="206"/>
      <c r="HI54" s="206"/>
      <c r="HJ54" s="206"/>
      <c r="HK54" s="206"/>
      <c r="HL54" s="206"/>
      <c r="HM54" s="206"/>
      <c r="HN54" s="206"/>
      <c r="HO54" s="206"/>
      <c r="HP54" s="206"/>
      <c r="HQ54" s="206"/>
      <c r="HR54" s="206"/>
      <c r="HS54" s="206"/>
      <c r="HT54" s="206"/>
      <c r="HU54" s="206"/>
      <c r="HV54" s="206"/>
      <c r="HW54" s="206"/>
      <c r="HX54" s="206"/>
      <c r="HY54" s="206"/>
      <c r="HZ54" s="206"/>
      <c r="IA54" s="206"/>
      <c r="IB54" s="206"/>
      <c r="IC54" s="206"/>
      <c r="ID54" s="206"/>
      <c r="IE54" s="206"/>
      <c r="IF54" s="206"/>
      <c r="IG54" s="206"/>
      <c r="IH54" s="206"/>
      <c r="II54" s="206"/>
      <c r="IJ54" s="206"/>
      <c r="IK54" s="206"/>
      <c r="IL54" s="206"/>
      <c r="IM54" s="206"/>
      <c r="IN54" s="206"/>
      <c r="IO54" s="206"/>
      <c r="IP54" s="206"/>
      <c r="IQ54" s="206"/>
      <c r="IR54" s="206"/>
      <c r="IS54" s="206"/>
      <c r="IT54" s="206"/>
      <c r="IU54" s="206"/>
      <c r="IV54" s="206"/>
      <c r="IW54" s="206"/>
    </row>
    <row r="55" customFormat="false" ht="15" hidden="false" customHeight="false" outlineLevel="0" collapsed="false">
      <c r="A55" s="200"/>
      <c r="B55" s="198" t="n">
        <f aca="false">-'Adaytum by Month'!P39</f>
        <v>-0</v>
      </c>
      <c r="C55" s="198" t="n">
        <f aca="false">-'Adaytum by Month'!Q39</f>
        <v>-0</v>
      </c>
      <c r="D55" s="189"/>
      <c r="E55" s="190" t="s">
        <v>123</v>
      </c>
      <c r="F55" s="203"/>
      <c r="G55" s="204" t="n">
        <f aca="false">-'Adaytum  Detail 2002'!E88</f>
        <v>-0</v>
      </c>
      <c r="H55" s="203"/>
      <c r="I55" s="198" t="n">
        <f aca="false">+C55-G55</f>
        <v>0</v>
      </c>
      <c r="J55" s="189"/>
      <c r="K55" s="189"/>
      <c r="L55" s="199"/>
      <c r="M55" s="205"/>
      <c r="N55" s="206"/>
      <c r="O55" s="206"/>
      <c r="P55" s="206"/>
      <c r="Q55" s="206"/>
      <c r="R55" s="206"/>
      <c r="S55" s="206"/>
      <c r="T55" s="206"/>
      <c r="U55" s="206"/>
      <c r="V55" s="206"/>
      <c r="W55" s="206"/>
      <c r="X55" s="207"/>
      <c r="Y55" s="206"/>
      <c r="Z55" s="206"/>
      <c r="AA55" s="206"/>
      <c r="AB55" s="206"/>
      <c r="AC55" s="206"/>
      <c r="AD55" s="206"/>
      <c r="AE55" s="206"/>
      <c r="AF55" s="206"/>
      <c r="AG55" s="206"/>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6"/>
      <c r="BQ55" s="206"/>
      <c r="BR55" s="206"/>
      <c r="BS55" s="206"/>
      <c r="BT55" s="206"/>
      <c r="BU55" s="206"/>
      <c r="BV55" s="206"/>
      <c r="BW55" s="206"/>
      <c r="BX55" s="206"/>
      <c r="BY55" s="206"/>
      <c r="BZ55" s="206"/>
      <c r="CA55" s="206"/>
      <c r="CB55" s="206"/>
      <c r="CC55" s="206"/>
      <c r="CD55" s="206"/>
      <c r="CE55" s="206"/>
      <c r="CF55" s="206"/>
      <c r="CG55" s="206"/>
      <c r="CH55" s="206"/>
      <c r="CI55" s="206"/>
      <c r="CJ55" s="206"/>
      <c r="CK55" s="206"/>
      <c r="CL55" s="206"/>
      <c r="CM55" s="206"/>
      <c r="CN55" s="206"/>
      <c r="CO55" s="206"/>
      <c r="CP55" s="206"/>
      <c r="CQ55" s="206"/>
      <c r="CR55" s="206"/>
      <c r="CS55" s="206"/>
      <c r="CT55" s="206"/>
      <c r="CU55" s="206"/>
      <c r="CV55" s="206"/>
      <c r="CW55" s="206"/>
      <c r="CX55" s="206"/>
      <c r="CY55" s="206"/>
      <c r="CZ55" s="206"/>
      <c r="DA55" s="206"/>
      <c r="DB55" s="206"/>
      <c r="DC55" s="206"/>
      <c r="DD55" s="206"/>
      <c r="DE55" s="206"/>
      <c r="DF55" s="206"/>
      <c r="DG55" s="206"/>
      <c r="DH55" s="206"/>
      <c r="DI55" s="206"/>
      <c r="DJ55" s="206"/>
      <c r="DK55" s="206"/>
      <c r="DL55" s="206"/>
      <c r="DM55" s="206"/>
      <c r="DN55" s="206"/>
      <c r="DO55" s="206"/>
      <c r="DP55" s="206"/>
      <c r="DQ55" s="206"/>
      <c r="DR55" s="206"/>
      <c r="DS55" s="206"/>
      <c r="DT55" s="206"/>
      <c r="DU55" s="206"/>
      <c r="DV55" s="206"/>
      <c r="DW55" s="206"/>
      <c r="DX55" s="206"/>
      <c r="DY55" s="206"/>
      <c r="DZ55" s="206"/>
      <c r="EA55" s="206"/>
      <c r="EB55" s="206"/>
      <c r="EC55" s="206"/>
      <c r="ED55" s="206"/>
      <c r="EE55" s="206"/>
      <c r="EF55" s="206"/>
      <c r="EG55" s="206"/>
      <c r="EH55" s="206"/>
      <c r="EI55" s="206"/>
      <c r="EJ55" s="206"/>
      <c r="EK55" s="206"/>
      <c r="EL55" s="206"/>
      <c r="EM55" s="206"/>
      <c r="EN55" s="206"/>
      <c r="EO55" s="206"/>
      <c r="EP55" s="206"/>
      <c r="EQ55" s="206"/>
      <c r="ER55" s="206"/>
      <c r="ES55" s="206"/>
      <c r="ET55" s="206"/>
      <c r="EU55" s="206"/>
      <c r="EV55" s="206"/>
      <c r="EW55" s="206"/>
      <c r="EX55" s="206"/>
      <c r="EY55" s="206"/>
      <c r="EZ55" s="206"/>
      <c r="FA55" s="206"/>
      <c r="FB55" s="206"/>
      <c r="FC55" s="206"/>
      <c r="FD55" s="206"/>
      <c r="FE55" s="206"/>
      <c r="FF55" s="206"/>
      <c r="FG55" s="206"/>
      <c r="FH55" s="206"/>
      <c r="FI55" s="206"/>
      <c r="FJ55" s="206"/>
      <c r="FK55" s="206"/>
      <c r="FL55" s="206"/>
      <c r="FM55" s="206"/>
      <c r="FN55" s="206"/>
      <c r="FO55" s="206"/>
      <c r="FP55" s="206"/>
      <c r="FQ55" s="206"/>
      <c r="FR55" s="206"/>
      <c r="FS55" s="206"/>
      <c r="FT55" s="206"/>
      <c r="FU55" s="206"/>
      <c r="FV55" s="206"/>
      <c r="FW55" s="206"/>
      <c r="FX55" s="206"/>
      <c r="FY55" s="206"/>
      <c r="FZ55" s="206"/>
      <c r="GA55" s="206"/>
      <c r="GB55" s="206"/>
      <c r="GC55" s="206"/>
      <c r="GD55" s="206"/>
      <c r="GE55" s="206"/>
      <c r="GF55" s="206"/>
      <c r="GG55" s="206"/>
      <c r="GH55" s="206"/>
      <c r="GI55" s="206"/>
      <c r="GJ55" s="206"/>
      <c r="GK55" s="206"/>
      <c r="GL55" s="206"/>
      <c r="GM55" s="206"/>
      <c r="GN55" s="206"/>
      <c r="GO55" s="206"/>
      <c r="GP55" s="206"/>
      <c r="GQ55" s="206"/>
      <c r="GR55" s="206"/>
      <c r="GS55" s="206"/>
      <c r="GT55" s="206"/>
      <c r="GU55" s="206"/>
      <c r="GV55" s="206"/>
      <c r="GW55" s="206"/>
      <c r="GX55" s="206"/>
      <c r="GY55" s="206"/>
      <c r="GZ55" s="206"/>
      <c r="HA55" s="206"/>
      <c r="HB55" s="206"/>
      <c r="HC55" s="206"/>
      <c r="HD55" s="206"/>
      <c r="HE55" s="206"/>
      <c r="HF55" s="206"/>
      <c r="HG55" s="206"/>
      <c r="HH55" s="206"/>
      <c r="HI55" s="206"/>
      <c r="HJ55" s="206"/>
      <c r="HK55" s="206"/>
      <c r="HL55" s="206"/>
      <c r="HM55" s="206"/>
      <c r="HN55" s="206"/>
      <c r="HO55" s="206"/>
      <c r="HP55" s="206"/>
      <c r="HQ55" s="206"/>
      <c r="HR55" s="206"/>
      <c r="HS55" s="206"/>
      <c r="HT55" s="206"/>
      <c r="HU55" s="206"/>
      <c r="HV55" s="206"/>
      <c r="HW55" s="206"/>
      <c r="HX55" s="206"/>
      <c r="HY55" s="206"/>
      <c r="HZ55" s="206"/>
      <c r="IA55" s="206"/>
      <c r="IB55" s="206"/>
      <c r="IC55" s="206"/>
      <c r="ID55" s="206"/>
      <c r="IE55" s="206"/>
      <c r="IF55" s="206"/>
      <c r="IG55" s="206"/>
      <c r="IH55" s="206"/>
      <c r="II55" s="206"/>
      <c r="IJ55" s="206"/>
      <c r="IK55" s="206"/>
      <c r="IL55" s="206"/>
      <c r="IM55" s="206"/>
      <c r="IN55" s="206"/>
      <c r="IO55" s="206"/>
      <c r="IP55" s="206"/>
      <c r="IQ55" s="206"/>
      <c r="IR55" s="206"/>
      <c r="IS55" s="206"/>
      <c r="IT55" s="206"/>
      <c r="IU55" s="206"/>
      <c r="IV55" s="206"/>
      <c r="IW55" s="206"/>
    </row>
    <row r="56" customFormat="false" ht="14.25" hidden="false" customHeight="false" outlineLevel="0" collapsed="false">
      <c r="A56" s="6"/>
      <c r="B56" s="187"/>
      <c r="C56" s="187"/>
      <c r="D56" s="193"/>
      <c r="E56" s="218"/>
      <c r="F56" s="191"/>
      <c r="G56" s="219"/>
      <c r="H56" s="191"/>
      <c r="I56" s="187"/>
      <c r="J56" s="193"/>
      <c r="K56" s="193"/>
      <c r="L56" s="199"/>
      <c r="M56" s="8"/>
      <c r="X56" s="213"/>
    </row>
    <row r="57" customFormat="false" ht="15" hidden="false" customHeight="false" outlineLevel="0" collapsed="false">
      <c r="A57" s="220"/>
      <c r="B57" s="198" t="n">
        <f aca="false">+B13+B19+B25+B30+B36+B42+B47+B51+B55</f>
        <v>-3482876.26</v>
      </c>
      <c r="C57" s="198" t="n">
        <f aca="false">+C13+C19+C25+C30+C36+C42+C47+C51+C55</f>
        <v>-5185609.89</v>
      </c>
      <c r="D57" s="193"/>
      <c r="E57" s="202" t="s">
        <v>124</v>
      </c>
      <c r="F57" s="203"/>
      <c r="G57" s="198" t="n">
        <f aca="false">+G13+G19+G25+G30+G36+G42+G47+G51+G55</f>
        <v>-2674837.51333333</v>
      </c>
      <c r="H57" s="221"/>
      <c r="I57" s="198" t="n">
        <f aca="false">+I13+I19+I25+I30+I36+I42+I47+I51+I55</f>
        <v>-2510772.37666667</v>
      </c>
      <c r="J57" s="201" t="n">
        <f aca="false">+-I57/C57</f>
        <v>-0.484180728964682</v>
      </c>
      <c r="K57" s="193"/>
      <c r="L57" s="199"/>
      <c r="M57" s="222"/>
      <c r="N57" s="223"/>
      <c r="O57" s="223"/>
      <c r="P57" s="223"/>
      <c r="Q57" s="223"/>
      <c r="R57" s="223"/>
      <c r="S57" s="223"/>
      <c r="T57" s="223"/>
      <c r="U57" s="223"/>
      <c r="V57" s="223"/>
      <c r="W57" s="223"/>
      <c r="X57" s="224"/>
      <c r="Y57" s="223"/>
      <c r="Z57" s="223"/>
      <c r="AA57" s="223"/>
      <c r="AB57" s="223"/>
      <c r="AC57" s="223"/>
      <c r="AD57" s="223"/>
      <c r="AE57" s="223"/>
      <c r="AF57" s="223"/>
      <c r="AG57" s="223"/>
      <c r="AH57" s="223"/>
      <c r="AI57" s="223"/>
      <c r="AJ57" s="223"/>
      <c r="AK57" s="223"/>
      <c r="AL57" s="223"/>
      <c r="AM57" s="223"/>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3"/>
      <c r="BR57" s="223"/>
      <c r="BS57" s="223"/>
      <c r="BT57" s="223"/>
      <c r="BU57" s="223"/>
      <c r="BV57" s="223"/>
      <c r="BW57" s="223"/>
      <c r="BX57" s="223"/>
      <c r="BY57" s="223"/>
      <c r="BZ57" s="223"/>
      <c r="CA57" s="223"/>
      <c r="CB57" s="223"/>
      <c r="CC57" s="223"/>
      <c r="CD57" s="223"/>
      <c r="CE57" s="223"/>
      <c r="CF57" s="223"/>
      <c r="CG57" s="223"/>
      <c r="CH57" s="223"/>
      <c r="CI57" s="223"/>
      <c r="CJ57" s="223"/>
      <c r="CK57" s="223"/>
      <c r="CL57" s="223"/>
      <c r="CM57" s="223"/>
      <c r="CN57" s="223"/>
      <c r="CO57" s="223"/>
      <c r="CP57" s="223"/>
      <c r="CQ57" s="223"/>
      <c r="CR57" s="223"/>
      <c r="CS57" s="223"/>
      <c r="CT57" s="223"/>
      <c r="CU57" s="223"/>
      <c r="CV57" s="223"/>
      <c r="CW57" s="223"/>
      <c r="CX57" s="223"/>
      <c r="CY57" s="223"/>
      <c r="CZ57" s="223"/>
      <c r="DA57" s="223"/>
      <c r="DB57" s="223"/>
      <c r="DC57" s="223"/>
      <c r="DD57" s="223"/>
      <c r="DE57" s="223"/>
      <c r="DF57" s="223"/>
      <c r="DG57" s="223"/>
      <c r="DH57" s="223"/>
      <c r="DI57" s="223"/>
      <c r="DJ57" s="223"/>
      <c r="DK57" s="223"/>
      <c r="DL57" s="223"/>
      <c r="DM57" s="223"/>
      <c r="DN57" s="223"/>
      <c r="DO57" s="223"/>
      <c r="DP57" s="223"/>
      <c r="DQ57" s="223"/>
      <c r="DR57" s="223"/>
      <c r="DS57" s="223"/>
      <c r="DT57" s="223"/>
      <c r="DU57" s="223"/>
      <c r="DV57" s="223"/>
      <c r="DW57" s="223"/>
      <c r="DX57" s="223"/>
      <c r="DY57" s="223"/>
      <c r="DZ57" s="223"/>
      <c r="EA57" s="223"/>
      <c r="EB57" s="223"/>
      <c r="EC57" s="223"/>
      <c r="ED57" s="223"/>
      <c r="EE57" s="223"/>
      <c r="EF57" s="223"/>
      <c r="EG57" s="223"/>
      <c r="EH57" s="223"/>
      <c r="EI57" s="223"/>
      <c r="EJ57" s="223"/>
      <c r="EK57" s="223"/>
      <c r="EL57" s="223"/>
      <c r="EM57" s="223"/>
      <c r="EN57" s="223"/>
      <c r="EO57" s="223"/>
      <c r="EP57" s="223"/>
      <c r="EQ57" s="223"/>
      <c r="ER57" s="223"/>
      <c r="ES57" s="223"/>
      <c r="ET57" s="223"/>
      <c r="EU57" s="223"/>
      <c r="EV57" s="223"/>
      <c r="EW57" s="223"/>
      <c r="EX57" s="223"/>
      <c r="EY57" s="223"/>
      <c r="EZ57" s="223"/>
      <c r="FA57" s="223"/>
      <c r="FB57" s="223"/>
      <c r="FC57" s="223"/>
      <c r="FD57" s="223"/>
      <c r="FE57" s="223"/>
      <c r="FF57" s="223"/>
      <c r="FG57" s="223"/>
      <c r="FH57" s="223"/>
      <c r="FI57" s="223"/>
      <c r="FJ57" s="223"/>
      <c r="FK57" s="223"/>
      <c r="FL57" s="223"/>
      <c r="FM57" s="223"/>
      <c r="FN57" s="223"/>
      <c r="FO57" s="223"/>
      <c r="FP57" s="223"/>
      <c r="FQ57" s="223"/>
      <c r="FR57" s="223"/>
      <c r="FS57" s="223"/>
      <c r="FT57" s="223"/>
      <c r="FU57" s="223"/>
      <c r="FV57" s="223"/>
      <c r="FW57" s="223"/>
      <c r="FX57" s="223"/>
      <c r="FY57" s="223"/>
      <c r="FZ57" s="223"/>
      <c r="GA57" s="223"/>
      <c r="GB57" s="223"/>
      <c r="GC57" s="223"/>
      <c r="GD57" s="223"/>
      <c r="GE57" s="223"/>
      <c r="GF57" s="223"/>
      <c r="GG57" s="223"/>
      <c r="GH57" s="223"/>
      <c r="GI57" s="223"/>
      <c r="GJ57" s="223"/>
      <c r="GK57" s="223"/>
      <c r="GL57" s="223"/>
      <c r="GM57" s="223"/>
      <c r="GN57" s="223"/>
      <c r="GO57" s="223"/>
      <c r="GP57" s="223"/>
      <c r="GQ57" s="223"/>
      <c r="GR57" s="223"/>
      <c r="GS57" s="223"/>
      <c r="GT57" s="223"/>
      <c r="GU57" s="223"/>
      <c r="GV57" s="223"/>
      <c r="GW57" s="223"/>
      <c r="GX57" s="223"/>
      <c r="GY57" s="223"/>
      <c r="GZ57" s="223"/>
      <c r="HA57" s="223"/>
      <c r="HB57" s="223"/>
      <c r="HC57" s="223"/>
      <c r="HD57" s="223"/>
      <c r="HE57" s="223"/>
      <c r="HF57" s="223"/>
      <c r="HG57" s="223"/>
      <c r="HH57" s="223"/>
      <c r="HI57" s="223"/>
      <c r="HJ57" s="223"/>
      <c r="HK57" s="223"/>
      <c r="HL57" s="223"/>
      <c r="HM57" s="223"/>
      <c r="HN57" s="223"/>
      <c r="HO57" s="223"/>
      <c r="HP57" s="223"/>
      <c r="HQ57" s="223"/>
      <c r="HR57" s="223"/>
      <c r="HS57" s="223"/>
      <c r="HT57" s="223"/>
      <c r="HU57" s="223"/>
      <c r="HV57" s="223"/>
      <c r="HW57" s="223"/>
      <c r="HX57" s="223"/>
      <c r="HY57" s="223"/>
      <c r="HZ57" s="223"/>
      <c r="IA57" s="223"/>
      <c r="IB57" s="223"/>
      <c r="IC57" s="223"/>
      <c r="ID57" s="223"/>
      <c r="IE57" s="223"/>
      <c r="IF57" s="223"/>
      <c r="IG57" s="223"/>
      <c r="IH57" s="223"/>
      <c r="II57" s="223"/>
      <c r="IJ57" s="223"/>
      <c r="IK57" s="223"/>
      <c r="IL57" s="223"/>
      <c r="IM57" s="223"/>
      <c r="IN57" s="223"/>
      <c r="IO57" s="223"/>
      <c r="IP57" s="223"/>
      <c r="IQ57" s="223"/>
      <c r="IR57" s="223"/>
      <c r="IS57" s="223"/>
      <c r="IT57" s="223"/>
      <c r="IU57" s="223"/>
      <c r="IV57" s="223"/>
      <c r="IW57" s="223"/>
    </row>
    <row r="58" customFormat="false" ht="15" hidden="false" customHeight="false" outlineLevel="0" collapsed="false">
      <c r="A58" s="220"/>
      <c r="B58" s="225"/>
      <c r="C58" s="225"/>
      <c r="D58" s="226"/>
      <c r="E58" s="227"/>
      <c r="F58" s="221"/>
      <c r="G58" s="228"/>
      <c r="H58" s="221"/>
      <c r="I58" s="225"/>
      <c r="J58" s="226"/>
      <c r="K58" s="226"/>
      <c r="L58" s="199"/>
      <c r="M58" s="222"/>
      <c r="N58" s="223"/>
      <c r="O58" s="223"/>
      <c r="P58" s="223"/>
      <c r="Q58" s="223"/>
      <c r="R58" s="223"/>
      <c r="S58" s="223"/>
      <c r="T58" s="223"/>
      <c r="U58" s="223"/>
      <c r="V58" s="223"/>
      <c r="W58" s="223"/>
      <c r="X58" s="224"/>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223"/>
      <c r="BR58" s="223"/>
      <c r="BS58" s="223"/>
      <c r="BT58" s="223"/>
      <c r="BU58" s="223"/>
      <c r="BV58" s="223"/>
      <c r="BW58" s="223"/>
      <c r="BX58" s="223"/>
      <c r="BY58" s="223"/>
      <c r="BZ58" s="223"/>
      <c r="CA58" s="223"/>
      <c r="CB58" s="223"/>
      <c r="CC58" s="223"/>
      <c r="CD58" s="223"/>
      <c r="CE58" s="223"/>
      <c r="CF58" s="223"/>
      <c r="CG58" s="223"/>
      <c r="CH58" s="223"/>
      <c r="CI58" s="223"/>
      <c r="CJ58" s="223"/>
      <c r="CK58" s="223"/>
      <c r="CL58" s="223"/>
      <c r="CM58" s="223"/>
      <c r="CN58" s="223"/>
      <c r="CO58" s="223"/>
      <c r="CP58" s="223"/>
      <c r="CQ58" s="223"/>
      <c r="CR58" s="223"/>
      <c r="CS58" s="223"/>
      <c r="CT58" s="223"/>
      <c r="CU58" s="223"/>
      <c r="CV58" s="223"/>
      <c r="CW58" s="223"/>
      <c r="CX58" s="223"/>
      <c r="CY58" s="223"/>
      <c r="CZ58" s="223"/>
      <c r="DA58" s="223"/>
      <c r="DB58" s="223"/>
      <c r="DC58" s="223"/>
      <c r="DD58" s="223"/>
      <c r="DE58" s="223"/>
      <c r="DF58" s="223"/>
      <c r="DG58" s="223"/>
      <c r="DH58" s="223"/>
      <c r="DI58" s="223"/>
      <c r="DJ58" s="223"/>
      <c r="DK58" s="223"/>
      <c r="DL58" s="223"/>
      <c r="DM58" s="223"/>
      <c r="DN58" s="223"/>
      <c r="DO58" s="223"/>
      <c r="DP58" s="223"/>
      <c r="DQ58" s="223"/>
      <c r="DR58" s="223"/>
      <c r="DS58" s="223"/>
      <c r="DT58" s="223"/>
      <c r="DU58" s="223"/>
      <c r="DV58" s="223"/>
      <c r="DW58" s="223"/>
      <c r="DX58" s="223"/>
      <c r="DY58" s="223"/>
      <c r="DZ58" s="223"/>
      <c r="EA58" s="223"/>
      <c r="EB58" s="223"/>
      <c r="EC58" s="223"/>
      <c r="ED58" s="223"/>
      <c r="EE58" s="223"/>
      <c r="EF58" s="223"/>
      <c r="EG58" s="223"/>
      <c r="EH58" s="223"/>
      <c r="EI58" s="223"/>
      <c r="EJ58" s="223"/>
      <c r="EK58" s="223"/>
      <c r="EL58" s="223"/>
      <c r="EM58" s="223"/>
      <c r="EN58" s="223"/>
      <c r="EO58" s="223"/>
      <c r="EP58" s="223"/>
      <c r="EQ58" s="223"/>
      <c r="ER58" s="223"/>
      <c r="ES58" s="223"/>
      <c r="ET58" s="223"/>
      <c r="EU58" s="223"/>
      <c r="EV58" s="223"/>
      <c r="EW58" s="223"/>
      <c r="EX58" s="223"/>
      <c r="EY58" s="223"/>
      <c r="EZ58" s="223"/>
      <c r="FA58" s="223"/>
      <c r="FB58" s="223"/>
      <c r="FC58" s="223"/>
      <c r="FD58" s="223"/>
      <c r="FE58" s="223"/>
      <c r="FF58" s="223"/>
      <c r="FG58" s="223"/>
      <c r="FH58" s="223"/>
      <c r="FI58" s="223"/>
      <c r="FJ58" s="223"/>
      <c r="FK58" s="223"/>
      <c r="FL58" s="223"/>
      <c r="FM58" s="223"/>
      <c r="FN58" s="223"/>
      <c r="FO58" s="223"/>
      <c r="FP58" s="223"/>
      <c r="FQ58" s="223"/>
      <c r="FR58" s="223"/>
      <c r="FS58" s="223"/>
      <c r="FT58" s="223"/>
      <c r="FU58" s="223"/>
      <c r="FV58" s="223"/>
      <c r="FW58" s="223"/>
      <c r="FX58" s="223"/>
      <c r="FY58" s="223"/>
      <c r="FZ58" s="223"/>
      <c r="GA58" s="223"/>
      <c r="GB58" s="223"/>
      <c r="GC58" s="223"/>
      <c r="GD58" s="223"/>
      <c r="GE58" s="223"/>
      <c r="GF58" s="223"/>
      <c r="GG58" s="223"/>
      <c r="GH58" s="223"/>
      <c r="GI58" s="223"/>
      <c r="GJ58" s="223"/>
      <c r="GK58" s="223"/>
      <c r="GL58" s="223"/>
      <c r="GM58" s="223"/>
      <c r="GN58" s="223"/>
      <c r="GO58" s="223"/>
      <c r="GP58" s="223"/>
      <c r="GQ58" s="223"/>
      <c r="GR58" s="223"/>
      <c r="GS58" s="223"/>
      <c r="GT58" s="223"/>
      <c r="GU58" s="223"/>
      <c r="GV58" s="223"/>
      <c r="GW58" s="223"/>
      <c r="GX58" s="223"/>
      <c r="GY58" s="223"/>
      <c r="GZ58" s="223"/>
      <c r="HA58" s="223"/>
      <c r="HB58" s="223"/>
      <c r="HC58" s="223"/>
      <c r="HD58" s="223"/>
      <c r="HE58" s="223"/>
      <c r="HF58" s="223"/>
      <c r="HG58" s="223"/>
      <c r="HH58" s="223"/>
      <c r="HI58" s="223"/>
      <c r="HJ58" s="223"/>
      <c r="HK58" s="223"/>
      <c r="HL58" s="223"/>
      <c r="HM58" s="223"/>
      <c r="HN58" s="223"/>
      <c r="HO58" s="223"/>
      <c r="HP58" s="223"/>
      <c r="HQ58" s="223"/>
      <c r="HR58" s="223"/>
      <c r="HS58" s="223"/>
      <c r="HT58" s="223"/>
      <c r="HU58" s="223"/>
      <c r="HV58" s="223"/>
      <c r="HW58" s="223"/>
      <c r="HX58" s="223"/>
      <c r="HY58" s="223"/>
      <c r="HZ58" s="223"/>
      <c r="IA58" s="223"/>
      <c r="IB58" s="223"/>
      <c r="IC58" s="223"/>
      <c r="ID58" s="223"/>
      <c r="IE58" s="223"/>
      <c r="IF58" s="223"/>
      <c r="IG58" s="223"/>
      <c r="IH58" s="223"/>
      <c r="II58" s="223"/>
      <c r="IJ58" s="223"/>
      <c r="IK58" s="223"/>
      <c r="IL58" s="223"/>
      <c r="IM58" s="223"/>
      <c r="IN58" s="223"/>
      <c r="IO58" s="223"/>
      <c r="IP58" s="223"/>
      <c r="IQ58" s="223"/>
      <c r="IR58" s="223"/>
      <c r="IS58" s="223"/>
      <c r="IT58" s="223"/>
      <c r="IU58" s="223"/>
      <c r="IV58" s="223"/>
      <c r="IW58" s="223"/>
    </row>
    <row r="59" customFormat="false" ht="15" hidden="false" customHeight="false" outlineLevel="0" collapsed="false">
      <c r="A59" s="220"/>
      <c r="B59" s="195" t="n">
        <f aca="false">-'Input Data'!G17</f>
        <v>-0</v>
      </c>
      <c r="C59" s="195" t="n">
        <f aca="false">-'Input Data'!H17</f>
        <v>-0</v>
      </c>
      <c r="D59" s="193"/>
      <c r="E59" s="229" t="s">
        <v>125</v>
      </c>
      <c r="F59" s="191"/>
      <c r="G59" s="214" t="n">
        <f aca="false">-'Input Data'!J17</f>
        <v>-0</v>
      </c>
      <c r="H59" s="221"/>
      <c r="I59" s="198" t="n">
        <f aca="false">+C59-G59</f>
        <v>0</v>
      </c>
      <c r="J59" s="189"/>
      <c r="K59" s="189"/>
      <c r="L59" s="199"/>
      <c r="M59" s="222"/>
      <c r="N59" s="223"/>
      <c r="O59" s="223"/>
      <c r="P59" s="223"/>
      <c r="Q59" s="223"/>
      <c r="R59" s="223"/>
      <c r="S59" s="223"/>
      <c r="T59" s="223"/>
      <c r="U59" s="223"/>
      <c r="V59" s="223"/>
      <c r="W59" s="223"/>
      <c r="X59" s="224"/>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3"/>
      <c r="BR59" s="223"/>
      <c r="BS59" s="223"/>
      <c r="BT59" s="223"/>
      <c r="BU59" s="223"/>
      <c r="BV59" s="223"/>
      <c r="BW59" s="223"/>
      <c r="BX59" s="223"/>
      <c r="BY59" s="223"/>
      <c r="BZ59" s="223"/>
      <c r="CA59" s="223"/>
      <c r="CB59" s="223"/>
      <c r="CC59" s="223"/>
      <c r="CD59" s="223"/>
      <c r="CE59" s="223"/>
      <c r="CF59" s="223"/>
      <c r="CG59" s="223"/>
      <c r="CH59" s="223"/>
      <c r="CI59" s="223"/>
      <c r="CJ59" s="223"/>
      <c r="CK59" s="223"/>
      <c r="CL59" s="223"/>
      <c r="CM59" s="223"/>
      <c r="CN59" s="223"/>
      <c r="CO59" s="223"/>
      <c r="CP59" s="223"/>
      <c r="CQ59" s="223"/>
      <c r="CR59" s="223"/>
      <c r="CS59" s="223"/>
      <c r="CT59" s="223"/>
      <c r="CU59" s="223"/>
      <c r="CV59" s="223"/>
      <c r="CW59" s="223"/>
      <c r="CX59" s="223"/>
      <c r="CY59" s="223"/>
      <c r="CZ59" s="223"/>
      <c r="DA59" s="223"/>
      <c r="DB59" s="223"/>
      <c r="DC59" s="223"/>
      <c r="DD59" s="223"/>
      <c r="DE59" s="223"/>
      <c r="DF59" s="223"/>
      <c r="DG59" s="223"/>
      <c r="DH59" s="223"/>
      <c r="DI59" s="223"/>
      <c r="DJ59" s="223"/>
      <c r="DK59" s="223"/>
      <c r="DL59" s="223"/>
      <c r="DM59" s="223"/>
      <c r="DN59" s="223"/>
      <c r="DO59" s="223"/>
      <c r="DP59" s="223"/>
      <c r="DQ59" s="223"/>
      <c r="DR59" s="223"/>
      <c r="DS59" s="223"/>
      <c r="DT59" s="223"/>
      <c r="DU59" s="223"/>
      <c r="DV59" s="223"/>
      <c r="DW59" s="223"/>
      <c r="DX59" s="223"/>
      <c r="DY59" s="223"/>
      <c r="DZ59" s="223"/>
      <c r="EA59" s="223"/>
      <c r="EB59" s="223"/>
      <c r="EC59" s="223"/>
      <c r="ED59" s="223"/>
      <c r="EE59" s="223"/>
      <c r="EF59" s="223"/>
      <c r="EG59" s="223"/>
      <c r="EH59" s="223"/>
      <c r="EI59" s="223"/>
      <c r="EJ59" s="223"/>
      <c r="EK59" s="223"/>
      <c r="EL59" s="223"/>
      <c r="EM59" s="223"/>
      <c r="EN59" s="223"/>
      <c r="EO59" s="223"/>
      <c r="EP59" s="223"/>
      <c r="EQ59" s="223"/>
      <c r="ER59" s="223"/>
      <c r="ES59" s="223"/>
      <c r="ET59" s="223"/>
      <c r="EU59" s="223"/>
      <c r="EV59" s="223"/>
      <c r="EW59" s="223"/>
      <c r="EX59" s="223"/>
      <c r="EY59" s="223"/>
      <c r="EZ59" s="223"/>
      <c r="FA59" s="223"/>
      <c r="FB59" s="223"/>
      <c r="FC59" s="223"/>
      <c r="FD59" s="223"/>
      <c r="FE59" s="223"/>
      <c r="FF59" s="223"/>
      <c r="FG59" s="223"/>
      <c r="FH59" s="223"/>
      <c r="FI59" s="223"/>
      <c r="FJ59" s="223"/>
      <c r="FK59" s="223"/>
      <c r="FL59" s="223"/>
      <c r="FM59" s="223"/>
      <c r="FN59" s="223"/>
      <c r="FO59" s="223"/>
      <c r="FP59" s="223"/>
      <c r="FQ59" s="223"/>
      <c r="FR59" s="223"/>
      <c r="FS59" s="223"/>
      <c r="FT59" s="223"/>
      <c r="FU59" s="223"/>
      <c r="FV59" s="223"/>
      <c r="FW59" s="223"/>
      <c r="FX59" s="223"/>
      <c r="FY59" s="223"/>
      <c r="FZ59" s="223"/>
      <c r="GA59" s="223"/>
      <c r="GB59" s="223"/>
      <c r="GC59" s="223"/>
      <c r="GD59" s="223"/>
      <c r="GE59" s="223"/>
      <c r="GF59" s="223"/>
      <c r="GG59" s="223"/>
      <c r="GH59" s="223"/>
      <c r="GI59" s="223"/>
      <c r="GJ59" s="223"/>
      <c r="GK59" s="223"/>
      <c r="GL59" s="223"/>
      <c r="GM59" s="223"/>
      <c r="GN59" s="223"/>
      <c r="GO59" s="223"/>
      <c r="GP59" s="223"/>
      <c r="GQ59" s="223"/>
      <c r="GR59" s="223"/>
      <c r="GS59" s="223"/>
      <c r="GT59" s="223"/>
      <c r="GU59" s="223"/>
      <c r="GV59" s="223"/>
      <c r="GW59" s="223"/>
      <c r="GX59" s="223"/>
      <c r="GY59" s="223"/>
      <c r="GZ59" s="223"/>
      <c r="HA59" s="223"/>
      <c r="HB59" s="223"/>
      <c r="HC59" s="223"/>
      <c r="HD59" s="223"/>
      <c r="HE59" s="223"/>
      <c r="HF59" s="223"/>
      <c r="HG59" s="223"/>
      <c r="HH59" s="223"/>
      <c r="HI59" s="223"/>
      <c r="HJ59" s="223"/>
      <c r="HK59" s="223"/>
      <c r="HL59" s="223"/>
      <c r="HM59" s="223"/>
      <c r="HN59" s="223"/>
      <c r="HO59" s="223"/>
      <c r="HP59" s="223"/>
      <c r="HQ59" s="223"/>
      <c r="HR59" s="223"/>
      <c r="HS59" s="223"/>
      <c r="HT59" s="223"/>
      <c r="HU59" s="223"/>
      <c r="HV59" s="223"/>
      <c r="HW59" s="223"/>
      <c r="HX59" s="223"/>
      <c r="HY59" s="223"/>
      <c r="HZ59" s="223"/>
      <c r="IA59" s="223"/>
      <c r="IB59" s="223"/>
      <c r="IC59" s="223"/>
      <c r="ID59" s="223"/>
      <c r="IE59" s="223"/>
      <c r="IF59" s="223"/>
      <c r="IG59" s="223"/>
      <c r="IH59" s="223"/>
      <c r="II59" s="223"/>
      <c r="IJ59" s="223"/>
      <c r="IK59" s="223"/>
      <c r="IL59" s="223"/>
      <c r="IM59" s="223"/>
      <c r="IN59" s="223"/>
      <c r="IO59" s="223"/>
      <c r="IP59" s="223"/>
      <c r="IQ59" s="223"/>
      <c r="IR59" s="223"/>
      <c r="IS59" s="223"/>
      <c r="IT59" s="223"/>
      <c r="IU59" s="223"/>
      <c r="IV59" s="223"/>
      <c r="IW59" s="223"/>
    </row>
    <row r="60" customFormat="false" ht="15" hidden="false" customHeight="false" outlineLevel="0" collapsed="false">
      <c r="A60" s="220"/>
      <c r="B60" s="195" t="n">
        <f aca="false">-'Input Data'!G19</f>
        <v>-0</v>
      </c>
      <c r="C60" s="195" t="n">
        <f aca="false">-'Input Data'!H19</f>
        <v>-0</v>
      </c>
      <c r="D60" s="193"/>
      <c r="E60" s="229" t="s">
        <v>126</v>
      </c>
      <c r="F60" s="191"/>
      <c r="G60" s="214" t="n">
        <f aca="false">-'Input Data'!J19</f>
        <v>-0</v>
      </c>
      <c r="H60" s="221"/>
      <c r="I60" s="230"/>
      <c r="J60" s="231"/>
      <c r="K60" s="231"/>
      <c r="L60" s="199"/>
      <c r="M60" s="222"/>
      <c r="N60" s="223"/>
      <c r="O60" s="223"/>
      <c r="P60" s="223"/>
      <c r="Q60" s="223"/>
      <c r="R60" s="223"/>
      <c r="S60" s="223"/>
      <c r="T60" s="223"/>
      <c r="U60" s="223"/>
      <c r="V60" s="223"/>
      <c r="W60" s="223"/>
      <c r="X60" s="224"/>
      <c r="Y60" s="223"/>
      <c r="Z60" s="223"/>
      <c r="AA60" s="223"/>
      <c r="AB60" s="223"/>
      <c r="AC60" s="223"/>
      <c r="AD60" s="223"/>
      <c r="AE60" s="223"/>
      <c r="AF60" s="223"/>
      <c r="AG60" s="223"/>
      <c r="AH60" s="223"/>
      <c r="AI60" s="223"/>
      <c r="AJ60" s="223"/>
      <c r="AK60" s="223"/>
      <c r="AL60" s="223"/>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3"/>
      <c r="BI60" s="223"/>
      <c r="BJ60" s="223"/>
      <c r="BK60" s="223"/>
      <c r="BL60" s="223"/>
      <c r="BM60" s="223"/>
      <c r="BN60" s="223"/>
      <c r="BO60" s="223"/>
      <c r="BP60" s="223"/>
      <c r="BQ60" s="223"/>
      <c r="BR60" s="223"/>
      <c r="BS60" s="223"/>
      <c r="BT60" s="223"/>
      <c r="BU60" s="223"/>
      <c r="BV60" s="223"/>
      <c r="BW60" s="223"/>
      <c r="BX60" s="223"/>
      <c r="BY60" s="223"/>
      <c r="BZ60" s="223"/>
      <c r="CA60" s="223"/>
      <c r="CB60" s="223"/>
      <c r="CC60" s="223"/>
      <c r="CD60" s="223"/>
      <c r="CE60" s="223"/>
      <c r="CF60" s="223"/>
      <c r="CG60" s="223"/>
      <c r="CH60" s="223"/>
      <c r="CI60" s="223"/>
      <c r="CJ60" s="223"/>
      <c r="CK60" s="223"/>
      <c r="CL60" s="223"/>
      <c r="CM60" s="223"/>
      <c r="CN60" s="223"/>
      <c r="CO60" s="223"/>
      <c r="CP60" s="223"/>
      <c r="CQ60" s="223"/>
      <c r="CR60" s="223"/>
      <c r="CS60" s="223"/>
      <c r="CT60" s="223"/>
      <c r="CU60" s="223"/>
      <c r="CV60" s="223"/>
      <c r="CW60" s="223"/>
      <c r="CX60" s="223"/>
      <c r="CY60" s="223"/>
      <c r="CZ60" s="223"/>
      <c r="DA60" s="223"/>
      <c r="DB60" s="223"/>
      <c r="DC60" s="223"/>
      <c r="DD60" s="223"/>
      <c r="DE60" s="223"/>
      <c r="DF60" s="223"/>
      <c r="DG60" s="223"/>
      <c r="DH60" s="223"/>
      <c r="DI60" s="223"/>
      <c r="DJ60" s="223"/>
      <c r="DK60" s="223"/>
      <c r="DL60" s="223"/>
      <c r="DM60" s="223"/>
      <c r="DN60" s="223"/>
      <c r="DO60" s="223"/>
      <c r="DP60" s="223"/>
      <c r="DQ60" s="223"/>
      <c r="DR60" s="223"/>
      <c r="DS60" s="223"/>
      <c r="DT60" s="223"/>
      <c r="DU60" s="223"/>
      <c r="DV60" s="223"/>
      <c r="DW60" s="223"/>
      <c r="DX60" s="223"/>
      <c r="DY60" s="223"/>
      <c r="DZ60" s="223"/>
      <c r="EA60" s="223"/>
      <c r="EB60" s="223"/>
      <c r="EC60" s="223"/>
      <c r="ED60" s="223"/>
      <c r="EE60" s="223"/>
      <c r="EF60" s="223"/>
      <c r="EG60" s="223"/>
      <c r="EH60" s="223"/>
      <c r="EI60" s="223"/>
      <c r="EJ60" s="223"/>
      <c r="EK60" s="223"/>
      <c r="EL60" s="223"/>
      <c r="EM60" s="223"/>
      <c r="EN60" s="223"/>
      <c r="EO60" s="223"/>
      <c r="EP60" s="223"/>
      <c r="EQ60" s="223"/>
      <c r="ER60" s="223"/>
      <c r="ES60" s="223"/>
      <c r="ET60" s="223"/>
      <c r="EU60" s="223"/>
      <c r="EV60" s="223"/>
      <c r="EW60" s="223"/>
      <c r="EX60" s="223"/>
      <c r="EY60" s="223"/>
      <c r="EZ60" s="223"/>
      <c r="FA60" s="223"/>
      <c r="FB60" s="223"/>
      <c r="FC60" s="223"/>
      <c r="FD60" s="223"/>
      <c r="FE60" s="223"/>
      <c r="FF60" s="223"/>
      <c r="FG60" s="223"/>
      <c r="FH60" s="223"/>
      <c r="FI60" s="223"/>
      <c r="FJ60" s="223"/>
      <c r="FK60" s="223"/>
      <c r="FL60" s="223"/>
      <c r="FM60" s="223"/>
      <c r="FN60" s="223"/>
      <c r="FO60" s="223"/>
      <c r="FP60" s="223"/>
      <c r="FQ60" s="223"/>
      <c r="FR60" s="223"/>
      <c r="FS60" s="223"/>
      <c r="FT60" s="223"/>
      <c r="FU60" s="223"/>
      <c r="FV60" s="223"/>
      <c r="FW60" s="223"/>
      <c r="FX60" s="223"/>
      <c r="FY60" s="223"/>
      <c r="FZ60" s="223"/>
      <c r="GA60" s="223"/>
      <c r="GB60" s="223"/>
      <c r="GC60" s="223"/>
      <c r="GD60" s="223"/>
      <c r="GE60" s="223"/>
      <c r="GF60" s="223"/>
      <c r="GG60" s="223"/>
      <c r="GH60" s="223"/>
      <c r="GI60" s="223"/>
      <c r="GJ60" s="223"/>
      <c r="GK60" s="223"/>
      <c r="GL60" s="223"/>
      <c r="GM60" s="223"/>
      <c r="GN60" s="223"/>
      <c r="GO60" s="223"/>
      <c r="GP60" s="223"/>
      <c r="GQ60" s="223"/>
      <c r="GR60" s="223"/>
      <c r="GS60" s="223"/>
      <c r="GT60" s="223"/>
      <c r="GU60" s="223"/>
      <c r="GV60" s="223"/>
      <c r="GW60" s="223"/>
      <c r="GX60" s="223"/>
      <c r="GY60" s="223"/>
      <c r="GZ60" s="223"/>
      <c r="HA60" s="223"/>
      <c r="HB60" s="223"/>
      <c r="HC60" s="223"/>
      <c r="HD60" s="223"/>
      <c r="HE60" s="223"/>
      <c r="HF60" s="223"/>
      <c r="HG60" s="223"/>
      <c r="HH60" s="223"/>
      <c r="HI60" s="223"/>
      <c r="HJ60" s="223"/>
      <c r="HK60" s="223"/>
      <c r="HL60" s="223"/>
      <c r="HM60" s="223"/>
      <c r="HN60" s="223"/>
      <c r="HO60" s="223"/>
      <c r="HP60" s="223"/>
      <c r="HQ60" s="223"/>
      <c r="HR60" s="223"/>
      <c r="HS60" s="223"/>
      <c r="HT60" s="223"/>
      <c r="HU60" s="223"/>
      <c r="HV60" s="223"/>
      <c r="HW60" s="223"/>
      <c r="HX60" s="223"/>
      <c r="HY60" s="223"/>
      <c r="HZ60" s="223"/>
      <c r="IA60" s="223"/>
      <c r="IB60" s="223"/>
      <c r="IC60" s="223"/>
      <c r="ID60" s="223"/>
      <c r="IE60" s="223"/>
      <c r="IF60" s="223"/>
      <c r="IG60" s="223"/>
      <c r="IH60" s="223"/>
      <c r="II60" s="223"/>
      <c r="IJ60" s="223"/>
      <c r="IK60" s="223"/>
      <c r="IL60" s="223"/>
      <c r="IM60" s="223"/>
      <c r="IN60" s="223"/>
      <c r="IO60" s="223"/>
      <c r="IP60" s="223"/>
      <c r="IQ60" s="223"/>
      <c r="IR60" s="223"/>
      <c r="IS60" s="223"/>
      <c r="IT60" s="223"/>
      <c r="IU60" s="223"/>
      <c r="IV60" s="223"/>
      <c r="IW60" s="223"/>
    </row>
    <row r="61" customFormat="false" ht="15" hidden="false" customHeight="false" outlineLevel="0" collapsed="false">
      <c r="A61" s="220"/>
      <c r="B61" s="187"/>
      <c r="C61" s="187"/>
      <c r="D61" s="193"/>
      <c r="E61" s="229"/>
      <c r="F61" s="191"/>
      <c r="G61" s="219"/>
      <c r="H61" s="221"/>
      <c r="I61" s="232"/>
      <c r="J61" s="231"/>
      <c r="K61" s="231"/>
      <c r="L61" s="199"/>
      <c r="M61" s="222"/>
      <c r="N61" s="223"/>
      <c r="O61" s="223"/>
      <c r="P61" s="223"/>
      <c r="Q61" s="223"/>
      <c r="R61" s="223"/>
      <c r="S61" s="223"/>
      <c r="T61" s="223"/>
      <c r="U61" s="223"/>
      <c r="V61" s="223"/>
      <c r="W61" s="223"/>
      <c r="X61" s="224"/>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223"/>
      <c r="BE61" s="223"/>
      <c r="BF61" s="223"/>
      <c r="BG61" s="223"/>
      <c r="BH61" s="223"/>
      <c r="BI61" s="223"/>
      <c r="BJ61" s="223"/>
      <c r="BK61" s="223"/>
      <c r="BL61" s="223"/>
      <c r="BM61" s="223"/>
      <c r="BN61" s="223"/>
      <c r="BO61" s="223"/>
      <c r="BP61" s="223"/>
      <c r="BQ61" s="223"/>
      <c r="BR61" s="223"/>
      <c r="BS61" s="223"/>
      <c r="BT61" s="223"/>
      <c r="BU61" s="223"/>
      <c r="BV61" s="223"/>
      <c r="BW61" s="223"/>
      <c r="BX61" s="223"/>
      <c r="BY61" s="223"/>
      <c r="BZ61" s="223"/>
      <c r="CA61" s="223"/>
      <c r="CB61" s="223"/>
      <c r="CC61" s="223"/>
      <c r="CD61" s="223"/>
      <c r="CE61" s="223"/>
      <c r="CF61" s="223"/>
      <c r="CG61" s="223"/>
      <c r="CH61" s="223"/>
      <c r="CI61" s="223"/>
      <c r="CJ61" s="223"/>
      <c r="CK61" s="223"/>
      <c r="CL61" s="223"/>
      <c r="CM61" s="223"/>
      <c r="CN61" s="223"/>
      <c r="CO61" s="223"/>
      <c r="CP61" s="223"/>
      <c r="CQ61" s="223"/>
      <c r="CR61" s="223"/>
      <c r="CS61" s="223"/>
      <c r="CT61" s="223"/>
      <c r="CU61" s="223"/>
      <c r="CV61" s="223"/>
      <c r="CW61" s="223"/>
      <c r="CX61" s="223"/>
      <c r="CY61" s="223"/>
      <c r="CZ61" s="223"/>
      <c r="DA61" s="223"/>
      <c r="DB61" s="223"/>
      <c r="DC61" s="223"/>
      <c r="DD61" s="223"/>
      <c r="DE61" s="223"/>
      <c r="DF61" s="223"/>
      <c r="DG61" s="223"/>
      <c r="DH61" s="223"/>
      <c r="DI61" s="223"/>
      <c r="DJ61" s="223"/>
      <c r="DK61" s="223"/>
      <c r="DL61" s="223"/>
      <c r="DM61" s="223"/>
      <c r="DN61" s="223"/>
      <c r="DO61" s="223"/>
      <c r="DP61" s="223"/>
      <c r="DQ61" s="223"/>
      <c r="DR61" s="223"/>
      <c r="DS61" s="223"/>
      <c r="DT61" s="223"/>
      <c r="DU61" s="223"/>
      <c r="DV61" s="223"/>
      <c r="DW61" s="223"/>
      <c r="DX61" s="223"/>
      <c r="DY61" s="223"/>
      <c r="DZ61" s="223"/>
      <c r="EA61" s="223"/>
      <c r="EB61" s="223"/>
      <c r="EC61" s="223"/>
      <c r="ED61" s="223"/>
      <c r="EE61" s="223"/>
      <c r="EF61" s="223"/>
      <c r="EG61" s="223"/>
      <c r="EH61" s="223"/>
      <c r="EI61" s="223"/>
      <c r="EJ61" s="223"/>
      <c r="EK61" s="223"/>
      <c r="EL61" s="223"/>
      <c r="EM61" s="223"/>
      <c r="EN61" s="223"/>
      <c r="EO61" s="223"/>
      <c r="EP61" s="223"/>
      <c r="EQ61" s="223"/>
      <c r="ER61" s="223"/>
      <c r="ES61" s="223"/>
      <c r="ET61" s="223"/>
      <c r="EU61" s="223"/>
      <c r="EV61" s="223"/>
      <c r="EW61" s="223"/>
      <c r="EX61" s="223"/>
      <c r="EY61" s="223"/>
      <c r="EZ61" s="223"/>
      <c r="FA61" s="223"/>
      <c r="FB61" s="223"/>
      <c r="FC61" s="223"/>
      <c r="FD61" s="223"/>
      <c r="FE61" s="223"/>
      <c r="FF61" s="223"/>
      <c r="FG61" s="223"/>
      <c r="FH61" s="223"/>
      <c r="FI61" s="223"/>
      <c r="FJ61" s="223"/>
      <c r="FK61" s="223"/>
      <c r="FL61" s="223"/>
      <c r="FM61" s="223"/>
      <c r="FN61" s="223"/>
      <c r="FO61" s="223"/>
      <c r="FP61" s="223"/>
      <c r="FQ61" s="223"/>
      <c r="FR61" s="223"/>
      <c r="FS61" s="223"/>
      <c r="FT61" s="223"/>
      <c r="FU61" s="223"/>
      <c r="FV61" s="223"/>
      <c r="FW61" s="223"/>
      <c r="FX61" s="223"/>
      <c r="FY61" s="223"/>
      <c r="FZ61" s="223"/>
      <c r="GA61" s="223"/>
      <c r="GB61" s="223"/>
      <c r="GC61" s="223"/>
      <c r="GD61" s="223"/>
      <c r="GE61" s="223"/>
      <c r="GF61" s="223"/>
      <c r="GG61" s="223"/>
      <c r="GH61" s="223"/>
      <c r="GI61" s="223"/>
      <c r="GJ61" s="223"/>
      <c r="GK61" s="223"/>
      <c r="GL61" s="223"/>
      <c r="GM61" s="223"/>
      <c r="GN61" s="223"/>
      <c r="GO61" s="223"/>
      <c r="GP61" s="223"/>
      <c r="GQ61" s="223"/>
      <c r="GR61" s="223"/>
      <c r="GS61" s="223"/>
      <c r="GT61" s="223"/>
      <c r="GU61" s="223"/>
      <c r="GV61" s="223"/>
      <c r="GW61" s="223"/>
      <c r="GX61" s="223"/>
      <c r="GY61" s="223"/>
      <c r="GZ61" s="223"/>
      <c r="HA61" s="223"/>
      <c r="HB61" s="223"/>
      <c r="HC61" s="223"/>
      <c r="HD61" s="223"/>
      <c r="HE61" s="223"/>
      <c r="HF61" s="223"/>
      <c r="HG61" s="223"/>
      <c r="HH61" s="223"/>
      <c r="HI61" s="223"/>
      <c r="HJ61" s="223"/>
      <c r="HK61" s="223"/>
      <c r="HL61" s="223"/>
      <c r="HM61" s="223"/>
      <c r="HN61" s="223"/>
      <c r="HO61" s="223"/>
      <c r="HP61" s="223"/>
      <c r="HQ61" s="223"/>
      <c r="HR61" s="223"/>
      <c r="HS61" s="223"/>
      <c r="HT61" s="223"/>
      <c r="HU61" s="223"/>
      <c r="HV61" s="223"/>
      <c r="HW61" s="223"/>
      <c r="HX61" s="223"/>
      <c r="HY61" s="223"/>
      <c r="HZ61" s="223"/>
      <c r="IA61" s="223"/>
      <c r="IB61" s="223"/>
      <c r="IC61" s="223"/>
      <c r="ID61" s="223"/>
      <c r="IE61" s="223"/>
      <c r="IF61" s="223"/>
      <c r="IG61" s="223"/>
      <c r="IH61" s="223"/>
      <c r="II61" s="223"/>
      <c r="IJ61" s="223"/>
      <c r="IK61" s="223"/>
      <c r="IL61" s="223"/>
      <c r="IM61" s="223"/>
      <c r="IN61" s="223"/>
      <c r="IO61" s="223"/>
      <c r="IP61" s="223"/>
      <c r="IQ61" s="223"/>
      <c r="IR61" s="223"/>
      <c r="IS61" s="223"/>
      <c r="IT61" s="223"/>
      <c r="IU61" s="223"/>
      <c r="IV61" s="223"/>
      <c r="IW61" s="223"/>
    </row>
    <row r="62" customFormat="false" ht="15" hidden="false" customHeight="false" outlineLevel="0" collapsed="false">
      <c r="A62" s="220"/>
      <c r="B62" s="233" t="n">
        <f aca="false">SUM(B57:B61)</f>
        <v>-3482876.26</v>
      </c>
      <c r="C62" s="233" t="n">
        <f aca="false">SUM(C57:C61)</f>
        <v>-5185609.89</v>
      </c>
      <c r="D62" s="226"/>
      <c r="E62" s="227" t="s">
        <v>127</v>
      </c>
      <c r="F62" s="226"/>
      <c r="G62" s="234" t="n">
        <f aca="false">SUM(G57:G61)</f>
        <v>-2674837.51333333</v>
      </c>
      <c r="H62" s="221"/>
      <c r="I62" s="234" t="n">
        <f aca="false">SUM(I57:I61)</f>
        <v>-2510772.37666667</v>
      </c>
      <c r="J62" s="201" t="n">
        <f aca="false">+-I62/C62</f>
        <v>-0.484180728964682</v>
      </c>
      <c r="K62" s="226"/>
      <c r="L62" s="199"/>
      <c r="M62" s="222"/>
      <c r="N62" s="223"/>
      <c r="O62" s="223"/>
      <c r="P62" s="223"/>
      <c r="Q62" s="223"/>
      <c r="R62" s="223"/>
      <c r="S62" s="223"/>
      <c r="T62" s="223"/>
      <c r="U62" s="223"/>
      <c r="V62" s="223"/>
      <c r="W62" s="223"/>
      <c r="X62" s="224"/>
      <c r="Y62" s="223"/>
      <c r="Z62" s="223"/>
      <c r="AA62" s="223"/>
      <c r="AB62" s="223"/>
      <c r="AC62" s="223"/>
      <c r="AD62" s="223"/>
      <c r="AE62" s="223"/>
      <c r="AF62" s="223"/>
      <c r="AG62" s="223"/>
      <c r="AH62" s="223"/>
      <c r="AI62" s="223"/>
      <c r="AJ62" s="223"/>
      <c r="AK62" s="223"/>
      <c r="AL62" s="223"/>
      <c r="AM62" s="223"/>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3"/>
      <c r="BR62" s="223"/>
      <c r="BS62" s="223"/>
      <c r="BT62" s="223"/>
      <c r="BU62" s="223"/>
      <c r="BV62" s="223"/>
      <c r="BW62" s="223"/>
      <c r="BX62" s="223"/>
      <c r="BY62" s="223"/>
      <c r="BZ62" s="223"/>
      <c r="CA62" s="223"/>
      <c r="CB62" s="223"/>
      <c r="CC62" s="223"/>
      <c r="CD62" s="223"/>
      <c r="CE62" s="223"/>
      <c r="CF62" s="223"/>
      <c r="CG62" s="223"/>
      <c r="CH62" s="223"/>
      <c r="CI62" s="223"/>
      <c r="CJ62" s="223"/>
      <c r="CK62" s="223"/>
      <c r="CL62" s="223"/>
      <c r="CM62" s="223"/>
      <c r="CN62" s="223"/>
      <c r="CO62" s="223"/>
      <c r="CP62" s="223"/>
      <c r="CQ62" s="223"/>
      <c r="CR62" s="223"/>
      <c r="CS62" s="223"/>
      <c r="CT62" s="223"/>
      <c r="CU62" s="223"/>
      <c r="CV62" s="223"/>
      <c r="CW62" s="223"/>
      <c r="CX62" s="223"/>
      <c r="CY62" s="223"/>
      <c r="CZ62" s="223"/>
      <c r="DA62" s="223"/>
      <c r="DB62" s="223"/>
      <c r="DC62" s="223"/>
      <c r="DD62" s="223"/>
      <c r="DE62" s="223"/>
      <c r="DF62" s="223"/>
      <c r="DG62" s="223"/>
      <c r="DH62" s="223"/>
      <c r="DI62" s="223"/>
      <c r="DJ62" s="223"/>
      <c r="DK62" s="223"/>
      <c r="DL62" s="223"/>
      <c r="DM62" s="223"/>
      <c r="DN62" s="223"/>
      <c r="DO62" s="223"/>
      <c r="DP62" s="223"/>
      <c r="DQ62" s="223"/>
      <c r="DR62" s="223"/>
      <c r="DS62" s="223"/>
      <c r="DT62" s="223"/>
      <c r="DU62" s="223"/>
      <c r="DV62" s="223"/>
      <c r="DW62" s="223"/>
      <c r="DX62" s="223"/>
      <c r="DY62" s="223"/>
      <c r="DZ62" s="223"/>
      <c r="EA62" s="223"/>
      <c r="EB62" s="223"/>
      <c r="EC62" s="223"/>
      <c r="ED62" s="223"/>
      <c r="EE62" s="223"/>
      <c r="EF62" s="223"/>
      <c r="EG62" s="223"/>
      <c r="EH62" s="223"/>
      <c r="EI62" s="223"/>
      <c r="EJ62" s="223"/>
      <c r="EK62" s="223"/>
      <c r="EL62" s="223"/>
      <c r="EM62" s="223"/>
      <c r="EN62" s="223"/>
      <c r="EO62" s="223"/>
      <c r="EP62" s="223"/>
      <c r="EQ62" s="223"/>
      <c r="ER62" s="223"/>
      <c r="ES62" s="223"/>
      <c r="ET62" s="223"/>
      <c r="EU62" s="223"/>
      <c r="EV62" s="223"/>
      <c r="EW62" s="223"/>
      <c r="EX62" s="223"/>
      <c r="EY62" s="223"/>
      <c r="EZ62" s="223"/>
      <c r="FA62" s="223"/>
      <c r="FB62" s="223"/>
      <c r="FC62" s="223"/>
      <c r="FD62" s="223"/>
      <c r="FE62" s="223"/>
      <c r="FF62" s="223"/>
      <c r="FG62" s="223"/>
      <c r="FH62" s="223"/>
      <c r="FI62" s="223"/>
      <c r="FJ62" s="223"/>
      <c r="FK62" s="223"/>
      <c r="FL62" s="223"/>
      <c r="FM62" s="223"/>
      <c r="FN62" s="223"/>
      <c r="FO62" s="223"/>
      <c r="FP62" s="223"/>
      <c r="FQ62" s="223"/>
      <c r="FR62" s="223"/>
      <c r="FS62" s="223"/>
      <c r="FT62" s="223"/>
      <c r="FU62" s="223"/>
      <c r="FV62" s="223"/>
      <c r="FW62" s="223"/>
      <c r="FX62" s="223"/>
      <c r="FY62" s="223"/>
      <c r="FZ62" s="223"/>
      <c r="GA62" s="223"/>
      <c r="GB62" s="223"/>
      <c r="GC62" s="223"/>
      <c r="GD62" s="223"/>
      <c r="GE62" s="223"/>
      <c r="GF62" s="223"/>
      <c r="GG62" s="223"/>
      <c r="GH62" s="223"/>
      <c r="GI62" s="223"/>
      <c r="GJ62" s="223"/>
      <c r="GK62" s="223"/>
      <c r="GL62" s="223"/>
      <c r="GM62" s="223"/>
      <c r="GN62" s="223"/>
      <c r="GO62" s="223"/>
      <c r="GP62" s="223"/>
      <c r="GQ62" s="223"/>
      <c r="GR62" s="223"/>
      <c r="GS62" s="223"/>
      <c r="GT62" s="223"/>
      <c r="GU62" s="223"/>
      <c r="GV62" s="223"/>
      <c r="GW62" s="223"/>
      <c r="GX62" s="223"/>
      <c r="GY62" s="223"/>
      <c r="GZ62" s="223"/>
      <c r="HA62" s="223"/>
      <c r="HB62" s="223"/>
      <c r="HC62" s="223"/>
      <c r="HD62" s="223"/>
      <c r="HE62" s="223"/>
      <c r="HF62" s="223"/>
      <c r="HG62" s="223"/>
      <c r="HH62" s="223"/>
      <c r="HI62" s="223"/>
      <c r="HJ62" s="223"/>
      <c r="HK62" s="223"/>
      <c r="HL62" s="223"/>
      <c r="HM62" s="223"/>
      <c r="HN62" s="223"/>
      <c r="HO62" s="223"/>
      <c r="HP62" s="223"/>
      <c r="HQ62" s="223"/>
      <c r="HR62" s="223"/>
      <c r="HS62" s="223"/>
      <c r="HT62" s="223"/>
      <c r="HU62" s="223"/>
      <c r="HV62" s="223"/>
      <c r="HW62" s="223"/>
      <c r="HX62" s="223"/>
      <c r="HY62" s="223"/>
      <c r="HZ62" s="223"/>
      <c r="IA62" s="223"/>
      <c r="IB62" s="223"/>
      <c r="IC62" s="223"/>
      <c r="ID62" s="223"/>
      <c r="IE62" s="223"/>
      <c r="IF62" s="223"/>
      <c r="IG62" s="223"/>
      <c r="IH62" s="223"/>
      <c r="II62" s="223"/>
      <c r="IJ62" s="223"/>
      <c r="IK62" s="223"/>
      <c r="IL62" s="223"/>
      <c r="IM62" s="223"/>
      <c r="IN62" s="223"/>
      <c r="IO62" s="223"/>
      <c r="IP62" s="223"/>
      <c r="IQ62" s="223"/>
      <c r="IR62" s="223"/>
      <c r="IS62" s="223"/>
      <c r="IT62" s="223"/>
      <c r="IU62" s="223"/>
      <c r="IV62" s="223"/>
      <c r="IW62" s="223"/>
    </row>
    <row r="63" customFormat="false" ht="15" hidden="false" customHeight="false" outlineLevel="0" collapsed="false">
      <c r="A63" s="220"/>
      <c r="B63" s="225"/>
      <c r="C63" s="225"/>
      <c r="D63" s="226"/>
      <c r="E63" s="227"/>
      <c r="F63" s="221"/>
      <c r="G63" s="228"/>
      <c r="H63" s="221"/>
      <c r="I63" s="225"/>
      <c r="J63" s="226"/>
      <c r="K63" s="226"/>
      <c r="L63" s="199"/>
      <c r="M63" s="222"/>
      <c r="N63" s="223"/>
      <c r="O63" s="223"/>
      <c r="P63" s="223"/>
      <c r="Q63" s="223"/>
      <c r="R63" s="223"/>
      <c r="S63" s="223"/>
      <c r="T63" s="223"/>
      <c r="U63" s="223"/>
      <c r="V63" s="223"/>
      <c r="W63" s="223"/>
      <c r="X63" s="224"/>
      <c r="Y63" s="223"/>
      <c r="Z63" s="223"/>
      <c r="AA63" s="223"/>
      <c r="AB63" s="223"/>
      <c r="AC63" s="223"/>
      <c r="AD63" s="223"/>
      <c r="AE63" s="223"/>
      <c r="AF63" s="223"/>
      <c r="AG63" s="223"/>
      <c r="AH63" s="223"/>
      <c r="AI63" s="223"/>
      <c r="AJ63" s="223"/>
      <c r="AK63" s="223"/>
      <c r="AL63" s="223"/>
      <c r="AM63" s="223"/>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3"/>
      <c r="BR63" s="223"/>
      <c r="BS63" s="223"/>
      <c r="BT63" s="223"/>
      <c r="BU63" s="223"/>
      <c r="BV63" s="223"/>
      <c r="BW63" s="223"/>
      <c r="BX63" s="223"/>
      <c r="BY63" s="223"/>
      <c r="BZ63" s="223"/>
      <c r="CA63" s="223"/>
      <c r="CB63" s="223"/>
      <c r="CC63" s="223"/>
      <c r="CD63" s="223"/>
      <c r="CE63" s="223"/>
      <c r="CF63" s="223"/>
      <c r="CG63" s="223"/>
      <c r="CH63" s="223"/>
      <c r="CI63" s="223"/>
      <c r="CJ63" s="223"/>
      <c r="CK63" s="223"/>
      <c r="CL63" s="223"/>
      <c r="CM63" s="223"/>
      <c r="CN63" s="223"/>
      <c r="CO63" s="223"/>
      <c r="CP63" s="223"/>
      <c r="CQ63" s="223"/>
      <c r="CR63" s="223"/>
      <c r="CS63" s="223"/>
      <c r="CT63" s="223"/>
      <c r="CU63" s="223"/>
      <c r="CV63" s="223"/>
      <c r="CW63" s="223"/>
      <c r="CX63" s="223"/>
      <c r="CY63" s="223"/>
      <c r="CZ63" s="223"/>
      <c r="DA63" s="223"/>
      <c r="DB63" s="223"/>
      <c r="DC63" s="223"/>
      <c r="DD63" s="223"/>
      <c r="DE63" s="223"/>
      <c r="DF63" s="223"/>
      <c r="DG63" s="223"/>
      <c r="DH63" s="223"/>
      <c r="DI63" s="223"/>
      <c r="DJ63" s="223"/>
      <c r="DK63" s="223"/>
      <c r="DL63" s="223"/>
      <c r="DM63" s="223"/>
      <c r="DN63" s="223"/>
      <c r="DO63" s="223"/>
      <c r="DP63" s="223"/>
      <c r="DQ63" s="223"/>
      <c r="DR63" s="223"/>
      <c r="DS63" s="223"/>
      <c r="DT63" s="223"/>
      <c r="DU63" s="223"/>
      <c r="DV63" s="223"/>
      <c r="DW63" s="223"/>
      <c r="DX63" s="223"/>
      <c r="DY63" s="223"/>
      <c r="DZ63" s="223"/>
      <c r="EA63" s="223"/>
      <c r="EB63" s="223"/>
      <c r="EC63" s="223"/>
      <c r="ED63" s="223"/>
      <c r="EE63" s="223"/>
      <c r="EF63" s="223"/>
      <c r="EG63" s="223"/>
      <c r="EH63" s="223"/>
      <c r="EI63" s="223"/>
      <c r="EJ63" s="223"/>
      <c r="EK63" s="223"/>
      <c r="EL63" s="223"/>
      <c r="EM63" s="223"/>
      <c r="EN63" s="223"/>
      <c r="EO63" s="223"/>
      <c r="EP63" s="223"/>
      <c r="EQ63" s="223"/>
      <c r="ER63" s="223"/>
      <c r="ES63" s="223"/>
      <c r="ET63" s="223"/>
      <c r="EU63" s="223"/>
      <c r="EV63" s="223"/>
      <c r="EW63" s="223"/>
      <c r="EX63" s="223"/>
      <c r="EY63" s="223"/>
      <c r="EZ63" s="223"/>
      <c r="FA63" s="223"/>
      <c r="FB63" s="223"/>
      <c r="FC63" s="223"/>
      <c r="FD63" s="223"/>
      <c r="FE63" s="223"/>
      <c r="FF63" s="223"/>
      <c r="FG63" s="223"/>
      <c r="FH63" s="223"/>
      <c r="FI63" s="223"/>
      <c r="FJ63" s="223"/>
      <c r="FK63" s="223"/>
      <c r="FL63" s="223"/>
      <c r="FM63" s="223"/>
      <c r="FN63" s="223"/>
      <c r="FO63" s="223"/>
      <c r="FP63" s="223"/>
      <c r="FQ63" s="223"/>
      <c r="FR63" s="223"/>
      <c r="FS63" s="223"/>
      <c r="FT63" s="223"/>
      <c r="FU63" s="223"/>
      <c r="FV63" s="223"/>
      <c r="FW63" s="223"/>
      <c r="FX63" s="223"/>
      <c r="FY63" s="223"/>
      <c r="FZ63" s="223"/>
      <c r="GA63" s="223"/>
      <c r="GB63" s="223"/>
      <c r="GC63" s="223"/>
      <c r="GD63" s="223"/>
      <c r="GE63" s="223"/>
      <c r="GF63" s="223"/>
      <c r="GG63" s="223"/>
      <c r="GH63" s="223"/>
      <c r="GI63" s="223"/>
      <c r="GJ63" s="223"/>
      <c r="GK63" s="223"/>
      <c r="GL63" s="223"/>
      <c r="GM63" s="223"/>
      <c r="GN63" s="223"/>
      <c r="GO63" s="223"/>
      <c r="GP63" s="223"/>
      <c r="GQ63" s="223"/>
      <c r="GR63" s="223"/>
      <c r="GS63" s="223"/>
      <c r="GT63" s="223"/>
      <c r="GU63" s="223"/>
      <c r="GV63" s="223"/>
      <c r="GW63" s="223"/>
      <c r="GX63" s="223"/>
      <c r="GY63" s="223"/>
      <c r="GZ63" s="223"/>
      <c r="HA63" s="223"/>
      <c r="HB63" s="223"/>
      <c r="HC63" s="223"/>
      <c r="HD63" s="223"/>
      <c r="HE63" s="223"/>
      <c r="HF63" s="223"/>
      <c r="HG63" s="223"/>
      <c r="HH63" s="223"/>
      <c r="HI63" s="223"/>
      <c r="HJ63" s="223"/>
      <c r="HK63" s="223"/>
      <c r="HL63" s="223"/>
      <c r="HM63" s="223"/>
      <c r="HN63" s="223"/>
      <c r="HO63" s="223"/>
      <c r="HP63" s="223"/>
      <c r="HQ63" s="223"/>
      <c r="HR63" s="223"/>
      <c r="HS63" s="223"/>
      <c r="HT63" s="223"/>
      <c r="HU63" s="223"/>
      <c r="HV63" s="223"/>
      <c r="HW63" s="223"/>
      <c r="HX63" s="223"/>
      <c r="HY63" s="223"/>
      <c r="HZ63" s="223"/>
      <c r="IA63" s="223"/>
      <c r="IB63" s="223"/>
      <c r="IC63" s="223"/>
      <c r="ID63" s="223"/>
      <c r="IE63" s="223"/>
      <c r="IF63" s="223"/>
      <c r="IG63" s="223"/>
      <c r="IH63" s="223"/>
      <c r="II63" s="223"/>
      <c r="IJ63" s="223"/>
      <c r="IK63" s="223"/>
      <c r="IL63" s="223"/>
      <c r="IM63" s="223"/>
      <c r="IN63" s="223"/>
      <c r="IO63" s="223"/>
      <c r="IP63" s="223"/>
      <c r="IQ63" s="223"/>
      <c r="IR63" s="223"/>
      <c r="IS63" s="223"/>
      <c r="IT63" s="223"/>
      <c r="IU63" s="223"/>
      <c r="IV63" s="223"/>
      <c r="IW63" s="223"/>
    </row>
    <row r="64" customFormat="false" ht="15" hidden="false" customHeight="false" outlineLevel="0" collapsed="false">
      <c r="A64" s="220"/>
      <c r="B64" s="195" t="n">
        <f aca="false">-'Input Data'!G13*1000</f>
        <v>-0</v>
      </c>
      <c r="C64" s="195" t="n">
        <f aca="false">-'Input Data'!H13*1000</f>
        <v>-146000</v>
      </c>
      <c r="D64" s="201"/>
      <c r="E64" s="227" t="s">
        <v>128</v>
      </c>
      <c r="F64" s="221"/>
      <c r="G64" s="214" t="n">
        <f aca="false">'Input Data'!J13*-1000</f>
        <v>-213000</v>
      </c>
      <c r="H64" s="201"/>
      <c r="I64" s="198" t="n">
        <f aca="false">+C64-G64</f>
        <v>67000</v>
      </c>
      <c r="J64" s="201" t="n">
        <f aca="false">+-I64/C64</f>
        <v>0.458904109589041</v>
      </c>
      <c r="K64" s="189"/>
      <c r="L64" s="199" t="s">
        <v>129</v>
      </c>
      <c r="M64" s="222"/>
      <c r="N64" s="223"/>
      <c r="O64" s="223"/>
      <c r="P64" s="223"/>
      <c r="Q64" s="223"/>
      <c r="R64" s="223"/>
      <c r="S64" s="223"/>
      <c r="T64" s="223"/>
      <c r="U64" s="223"/>
      <c r="V64" s="223"/>
      <c r="W64" s="223"/>
      <c r="X64" s="224"/>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3"/>
      <c r="BR64" s="223"/>
      <c r="BS64" s="223"/>
      <c r="BT64" s="223"/>
      <c r="BU64" s="223"/>
      <c r="BV64" s="223"/>
      <c r="BW64" s="223"/>
      <c r="BX64" s="223"/>
      <c r="BY64" s="223"/>
      <c r="BZ64" s="223"/>
      <c r="CA64" s="223"/>
      <c r="CB64" s="223"/>
      <c r="CC64" s="223"/>
      <c r="CD64" s="223"/>
      <c r="CE64" s="223"/>
      <c r="CF64" s="223"/>
      <c r="CG64" s="223"/>
      <c r="CH64" s="223"/>
      <c r="CI64" s="223"/>
      <c r="CJ64" s="223"/>
      <c r="CK64" s="223"/>
      <c r="CL64" s="223"/>
      <c r="CM64" s="223"/>
      <c r="CN64" s="223"/>
      <c r="CO64" s="223"/>
      <c r="CP64" s="223"/>
      <c r="CQ64" s="223"/>
      <c r="CR64" s="223"/>
      <c r="CS64" s="223"/>
      <c r="CT64" s="223"/>
      <c r="CU64" s="223"/>
      <c r="CV64" s="223"/>
      <c r="CW64" s="223"/>
      <c r="CX64" s="223"/>
      <c r="CY64" s="223"/>
      <c r="CZ64" s="223"/>
      <c r="DA64" s="223"/>
      <c r="DB64" s="223"/>
      <c r="DC64" s="223"/>
      <c r="DD64" s="223"/>
      <c r="DE64" s="223"/>
      <c r="DF64" s="223"/>
      <c r="DG64" s="223"/>
      <c r="DH64" s="223"/>
      <c r="DI64" s="223"/>
      <c r="DJ64" s="223"/>
      <c r="DK64" s="223"/>
      <c r="DL64" s="223"/>
      <c r="DM64" s="223"/>
      <c r="DN64" s="223"/>
      <c r="DO64" s="223"/>
      <c r="DP64" s="223"/>
      <c r="DQ64" s="223"/>
      <c r="DR64" s="223"/>
      <c r="DS64" s="223"/>
      <c r="DT64" s="223"/>
      <c r="DU64" s="223"/>
      <c r="DV64" s="223"/>
      <c r="DW64" s="223"/>
      <c r="DX64" s="223"/>
      <c r="DY64" s="223"/>
      <c r="DZ64" s="223"/>
      <c r="EA64" s="223"/>
      <c r="EB64" s="223"/>
      <c r="EC64" s="223"/>
      <c r="ED64" s="223"/>
      <c r="EE64" s="223"/>
      <c r="EF64" s="223"/>
      <c r="EG64" s="223"/>
      <c r="EH64" s="223"/>
      <c r="EI64" s="223"/>
      <c r="EJ64" s="223"/>
      <c r="EK64" s="223"/>
      <c r="EL64" s="223"/>
      <c r="EM64" s="223"/>
      <c r="EN64" s="223"/>
      <c r="EO64" s="223"/>
      <c r="EP64" s="223"/>
      <c r="EQ64" s="223"/>
      <c r="ER64" s="223"/>
      <c r="ES64" s="223"/>
      <c r="ET64" s="223"/>
      <c r="EU64" s="223"/>
      <c r="EV64" s="223"/>
      <c r="EW64" s="223"/>
      <c r="EX64" s="223"/>
      <c r="EY64" s="223"/>
      <c r="EZ64" s="223"/>
      <c r="FA64" s="223"/>
      <c r="FB64" s="223"/>
      <c r="FC64" s="223"/>
      <c r="FD64" s="223"/>
      <c r="FE64" s="223"/>
      <c r="FF64" s="223"/>
      <c r="FG64" s="223"/>
      <c r="FH64" s="223"/>
      <c r="FI64" s="223"/>
      <c r="FJ64" s="223"/>
      <c r="FK64" s="223"/>
      <c r="FL64" s="223"/>
      <c r="FM64" s="223"/>
      <c r="FN64" s="223"/>
      <c r="FO64" s="223"/>
      <c r="FP64" s="223"/>
      <c r="FQ64" s="223"/>
      <c r="FR64" s="223"/>
      <c r="FS64" s="223"/>
      <c r="FT64" s="223"/>
      <c r="FU64" s="223"/>
      <c r="FV64" s="223"/>
      <c r="FW64" s="223"/>
      <c r="FX64" s="223"/>
      <c r="FY64" s="223"/>
      <c r="FZ64" s="223"/>
      <c r="GA64" s="223"/>
      <c r="GB64" s="223"/>
      <c r="GC64" s="223"/>
      <c r="GD64" s="223"/>
      <c r="GE64" s="223"/>
      <c r="GF64" s="223"/>
      <c r="GG64" s="223"/>
      <c r="GH64" s="223"/>
      <c r="GI64" s="223"/>
      <c r="GJ64" s="223"/>
      <c r="GK64" s="223"/>
      <c r="GL64" s="223"/>
      <c r="GM64" s="223"/>
      <c r="GN64" s="223"/>
      <c r="GO64" s="223"/>
      <c r="GP64" s="223"/>
      <c r="GQ64" s="223"/>
      <c r="GR64" s="223"/>
      <c r="GS64" s="223"/>
      <c r="GT64" s="223"/>
      <c r="GU64" s="223"/>
      <c r="GV64" s="223"/>
      <c r="GW64" s="223"/>
      <c r="GX64" s="223"/>
      <c r="GY64" s="223"/>
      <c r="GZ64" s="223"/>
      <c r="HA64" s="223"/>
      <c r="HB64" s="223"/>
      <c r="HC64" s="223"/>
      <c r="HD64" s="223"/>
      <c r="HE64" s="223"/>
      <c r="HF64" s="223"/>
      <c r="HG64" s="223"/>
      <c r="HH64" s="223"/>
      <c r="HI64" s="223"/>
      <c r="HJ64" s="223"/>
      <c r="HK64" s="223"/>
      <c r="HL64" s="223"/>
      <c r="HM64" s="223"/>
      <c r="HN64" s="223"/>
      <c r="HO64" s="223"/>
      <c r="HP64" s="223"/>
      <c r="HQ64" s="223"/>
      <c r="HR64" s="223"/>
      <c r="HS64" s="223"/>
      <c r="HT64" s="223"/>
      <c r="HU64" s="223"/>
      <c r="HV64" s="223"/>
      <c r="HW64" s="223"/>
      <c r="HX64" s="223"/>
      <c r="HY64" s="223"/>
      <c r="HZ64" s="223"/>
      <c r="IA64" s="223"/>
      <c r="IB64" s="223"/>
      <c r="IC64" s="223"/>
      <c r="ID64" s="223"/>
      <c r="IE64" s="223"/>
      <c r="IF64" s="223"/>
      <c r="IG64" s="223"/>
      <c r="IH64" s="223"/>
      <c r="II64" s="223"/>
      <c r="IJ64" s="223"/>
      <c r="IK64" s="223"/>
      <c r="IL64" s="223"/>
      <c r="IM64" s="223"/>
      <c r="IN64" s="223"/>
      <c r="IO64" s="223"/>
      <c r="IP64" s="223"/>
      <c r="IQ64" s="223"/>
      <c r="IR64" s="223"/>
      <c r="IS64" s="223"/>
      <c r="IT64" s="223"/>
      <c r="IU64" s="223"/>
      <c r="IV64" s="223"/>
      <c r="IW64" s="223"/>
    </row>
    <row r="65" customFormat="false" ht="15" hidden="false" customHeight="false" outlineLevel="0" collapsed="false">
      <c r="A65" s="6"/>
      <c r="B65" s="214"/>
      <c r="C65" s="214"/>
      <c r="D65" s="191"/>
      <c r="E65" s="197"/>
      <c r="F65" s="191"/>
      <c r="G65" s="214"/>
      <c r="H65" s="191"/>
      <c r="I65" s="214"/>
      <c r="J65" s="191"/>
      <c r="K65" s="191"/>
      <c r="L65" s="235" t="s">
        <v>130</v>
      </c>
      <c r="M65" s="8"/>
      <c r="X65" s="213"/>
    </row>
    <row r="66" customFormat="false" ht="15.75" hidden="false" customHeight="false" outlineLevel="0" collapsed="false">
      <c r="A66" s="6"/>
      <c r="B66" s="236" t="n">
        <f aca="false">+B11+B62+B64</f>
        <v>-3482876.26</v>
      </c>
      <c r="C66" s="236" t="n">
        <f aca="false">+C11+C62+C64</f>
        <v>-5331609.89</v>
      </c>
      <c r="D66" s="201"/>
      <c r="E66" s="227" t="s">
        <v>131</v>
      </c>
      <c r="F66" s="203"/>
      <c r="G66" s="237" t="n">
        <f aca="false">+G11+G62+G64</f>
        <v>-2887837.51333333</v>
      </c>
      <c r="H66" s="201"/>
      <c r="I66" s="236" t="n">
        <f aca="false">+I11+I62+I64</f>
        <v>-2443772.37666667</v>
      </c>
      <c r="J66" s="201" t="n">
        <f aca="false">+-I66/C66</f>
        <v>-0.458355436178896</v>
      </c>
      <c r="K66" s="203"/>
      <c r="L66" s="238"/>
      <c r="M66" s="8"/>
      <c r="X66" s="213"/>
    </row>
    <row r="67" customFormat="false" ht="12.75" hidden="false" customHeight="false" outlineLevel="0" collapsed="false">
      <c r="A67" s="6"/>
      <c r="B67" s="127"/>
      <c r="C67" s="127"/>
      <c r="D67" s="127"/>
      <c r="E67" s="191"/>
      <c r="F67" s="191"/>
      <c r="G67" s="191"/>
      <c r="H67" s="191"/>
      <c r="I67" s="7"/>
      <c r="J67" s="7"/>
      <c r="K67" s="7"/>
      <c r="L67" s="7"/>
      <c r="M67" s="8"/>
      <c r="X67" s="213"/>
    </row>
    <row r="68" customFormat="false" ht="13.5" hidden="false" customHeight="false" outlineLevel="0" collapsed="false">
      <c r="A68" s="14"/>
      <c r="B68" s="239"/>
      <c r="C68" s="239"/>
      <c r="D68" s="239"/>
      <c r="E68" s="240"/>
      <c r="F68" s="240"/>
      <c r="G68" s="240"/>
      <c r="H68" s="15"/>
      <c r="I68" s="241"/>
      <c r="J68" s="241"/>
      <c r="K68" s="241"/>
      <c r="L68" s="241"/>
      <c r="M68" s="18"/>
      <c r="X68" s="177"/>
    </row>
    <row r="69" customFormat="false" ht="12.75" hidden="false" customHeight="false" outlineLevel="0" collapsed="false">
      <c r="B69" s="242"/>
      <c r="C69" s="242"/>
      <c r="D69" s="242"/>
      <c r="E69" s="242"/>
      <c r="F69" s="242"/>
      <c r="G69" s="242"/>
      <c r="AA69" s="213"/>
    </row>
  </sheetData>
  <mergeCells count="4">
    <mergeCell ref="B8:B9"/>
    <mergeCell ref="C8:C9"/>
    <mergeCell ref="G8:G9"/>
    <mergeCell ref="I8:I9"/>
  </mergeCells>
  <printOptions headings="false" gridLines="false" gridLinesSet="true" horizontalCentered="false" verticalCentered="false"/>
  <pageMargins left="0.240277777777778" right="0.157638888888889" top="0.429861111111111" bottom="0.590277777777778" header="0.511811023622047" footer="0.459722222222222"/>
  <pageSetup paperSize="9" scale="100" fitToWidth="1" fitToHeight="1" pageOrder="downThenOver" orientation="landscape" blackAndWhite="false" draft="false" cellComments="none" horizontalDpi="300" verticalDpi="300" copies="1"/>
  <headerFooter differentFirst="false" differentOddEven="false">
    <oddHeader/>
    <oddFooter>&amp;L&amp;9Page 2&amp;C&amp;9Source: Financial Planning and Analysis&amp;R&amp;9Printed : &amp;D  &amp;T</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F120"/>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9" activeCellId="0" sqref="C9"/>
    </sheetView>
  </sheetViews>
  <sheetFormatPr defaultColWidth="9.0546875" defaultRowHeight="12.75" customHeight="true" zeroHeight="false" outlineLevelRow="1" outlineLevelCol="2"/>
  <cols>
    <col collapsed="false" customWidth="true" hidden="false" outlineLevel="0" max="2" min="2" style="243" width="4.41"/>
    <col collapsed="false" customWidth="true" hidden="false" outlineLevel="0" max="3" min="3" style="0" width="13.85"/>
    <col collapsed="false" customWidth="true" hidden="false" outlineLevel="0" max="4" min="4" style="0" width="44.28"/>
    <col collapsed="false" customWidth="true" hidden="false" outlineLevel="0" max="5" min="5" style="0" width="14.85"/>
    <col collapsed="false" customWidth="true" hidden="false" outlineLevel="0" max="6" min="6" style="0" width="14.56"/>
    <col collapsed="false" customWidth="true" hidden="true" outlineLevel="1" max="7" min="7" style="0" width="12.56"/>
    <col collapsed="false" customWidth="true" hidden="true" outlineLevel="1" max="8" min="8" style="244" width="16.7"/>
    <col collapsed="false" customWidth="true" hidden="true" outlineLevel="1" max="9" min="9" style="244" width="23.85"/>
    <col collapsed="false" customWidth="true" hidden="false" outlineLevel="0" max="10" min="10" style="0" width="19.28"/>
    <col collapsed="false" customWidth="true" hidden="false" outlineLevel="0" max="11" min="11" style="0" width="13.7"/>
    <col collapsed="false" customWidth="true" hidden="false" outlineLevel="0" max="12" min="12" style="0" width="3.28"/>
    <col collapsed="false" customWidth="true" hidden="false" outlineLevel="0" max="13" min="13" style="0" width="18.41"/>
    <col collapsed="false" customWidth="true" hidden="false" outlineLevel="0" max="14" min="14" style="0" width="17.85"/>
    <col collapsed="false" customWidth="true" hidden="false" outlineLevel="0" max="15" min="15" style="23" width="25.28"/>
    <col collapsed="false" customWidth="true" hidden="false" outlineLevel="0" max="16" min="16" style="245" width="13.56"/>
    <col collapsed="false" customWidth="true" hidden="false" outlineLevel="0" max="17" min="17" style="246" width="3.42"/>
    <col collapsed="false" customWidth="true" hidden="false" outlineLevel="0" max="18" min="18" style="0" width="12.99"/>
    <col collapsed="false" customWidth="true" hidden="false" outlineLevel="0" max="19" min="19" style="0" width="15.28"/>
    <col collapsed="false" customWidth="true" hidden="false" outlineLevel="0" max="20" min="20" style="0" width="14.7"/>
    <col collapsed="false" customWidth="true" hidden="false" outlineLevel="0" max="21" min="21" style="247" width="13.7"/>
    <col collapsed="false" customWidth="true" hidden="false" outlineLevel="0" max="22" min="22" style="248" width="4.56"/>
    <col collapsed="false" customWidth="true" hidden="false" outlineLevel="0" max="23" min="23" style="11" width="3.28"/>
    <col collapsed="false" customWidth="true" hidden="true" outlineLevel="0" max="24" min="24" style="0" width="16.7"/>
    <col collapsed="false" customWidth="true" hidden="false" outlineLevel="0" max="25" min="25" style="0" width="14.28"/>
    <col collapsed="false" customWidth="true" hidden="true" outlineLevel="1" max="27" min="26" style="0" width="19.28"/>
    <col collapsed="false" customWidth="true" hidden="true" outlineLevel="2" max="28" min="28" style="0" width="14.14"/>
    <col collapsed="false" customWidth="true" hidden="true" outlineLevel="1" max="29" min="29" style="0" width="13.85"/>
    <col collapsed="false" customWidth="false" hidden="true" outlineLevel="1" max="31" min="30" style="0" width="9.06"/>
    <col collapsed="false" customWidth="true" hidden="false" outlineLevel="0" max="32" min="32" style="0" width="9.14"/>
  </cols>
  <sheetData>
    <row r="1" customFormat="false" ht="13.5" hidden="false" customHeight="false" outlineLevel="0" collapsed="false">
      <c r="P1" s="243"/>
      <c r="Q1" s="11"/>
    </row>
    <row r="2" customFormat="false" ht="12.75" hidden="false" customHeight="false" outlineLevel="0" collapsed="false">
      <c r="A2" s="1"/>
      <c r="B2" s="3"/>
      <c r="C2" s="249"/>
      <c r="D2" s="250"/>
      <c r="E2" s="249"/>
      <c r="F2" s="4"/>
      <c r="G2" s="4"/>
      <c r="H2" s="4"/>
      <c r="I2" s="4"/>
      <c r="J2" s="4"/>
      <c r="K2" s="4"/>
      <c r="L2" s="4"/>
      <c r="M2" s="4"/>
      <c r="N2" s="4"/>
      <c r="O2" s="4"/>
      <c r="P2" s="4"/>
      <c r="Q2" s="4"/>
      <c r="R2" s="4"/>
      <c r="S2" s="4"/>
      <c r="T2" s="4"/>
      <c r="U2" s="4"/>
      <c r="V2" s="5"/>
      <c r="W2" s="1"/>
      <c r="X2" s="1"/>
      <c r="Y2" s="1"/>
      <c r="Z2" s="1"/>
      <c r="AA2" s="1"/>
      <c r="AB2" s="1"/>
      <c r="AC2" s="1"/>
      <c r="AD2" s="1"/>
      <c r="AE2" s="1"/>
      <c r="AF2" s="1"/>
    </row>
    <row r="3" customFormat="false" ht="12.75" hidden="false" customHeight="false" outlineLevel="0" collapsed="false">
      <c r="A3" s="1"/>
      <c r="B3" s="6"/>
      <c r="C3" s="251"/>
      <c r="D3" s="252"/>
      <c r="E3" s="251"/>
      <c r="F3" s="7"/>
      <c r="G3" s="7"/>
      <c r="H3" s="7"/>
      <c r="I3" s="7"/>
      <c r="J3" s="7"/>
      <c r="K3" s="7"/>
      <c r="L3" s="7"/>
      <c r="M3" s="7"/>
      <c r="N3" s="7"/>
      <c r="O3" s="7"/>
      <c r="P3" s="7"/>
      <c r="Q3" s="7"/>
      <c r="R3" s="7"/>
      <c r="S3" s="7"/>
      <c r="T3" s="7"/>
      <c r="U3" s="7"/>
      <c r="V3" s="8"/>
      <c r="W3" s="1"/>
      <c r="X3" s="1"/>
      <c r="Y3" s="1"/>
      <c r="Z3" s="1"/>
      <c r="AA3" s="1"/>
      <c r="AB3" s="1"/>
      <c r="AC3" s="1"/>
      <c r="AD3" s="1"/>
      <c r="AE3" s="1"/>
      <c r="AF3" s="1"/>
    </row>
    <row r="4" customFormat="false" ht="12.75" hidden="false" customHeight="false" outlineLevel="0" collapsed="false">
      <c r="A4" s="1"/>
      <c r="B4" s="6"/>
      <c r="C4" s="251"/>
      <c r="D4" s="252"/>
      <c r="E4" s="251"/>
      <c r="F4" s="7"/>
      <c r="G4" s="7"/>
      <c r="H4" s="7"/>
      <c r="I4" s="7"/>
      <c r="J4" s="7"/>
      <c r="K4" s="7"/>
      <c r="L4" s="7"/>
      <c r="M4" s="7"/>
      <c r="N4" s="7"/>
      <c r="O4" s="7"/>
      <c r="P4" s="7"/>
      <c r="Q4" s="7"/>
      <c r="R4" s="7"/>
      <c r="S4" s="7"/>
      <c r="T4" s="7"/>
      <c r="U4" s="7"/>
      <c r="V4" s="8"/>
      <c r="W4" s="1"/>
      <c r="X4" s="1"/>
      <c r="Y4" s="1"/>
      <c r="Z4" s="1"/>
      <c r="AA4" s="1"/>
      <c r="AB4" s="1"/>
      <c r="AC4" s="1"/>
      <c r="AD4" s="1"/>
      <c r="AE4" s="1"/>
      <c r="AF4" s="1"/>
    </row>
    <row r="5" customFormat="false" ht="12.75" hidden="false" customHeight="false" outlineLevel="0" collapsed="false">
      <c r="A5" s="1"/>
      <c r="B5" s="6"/>
      <c r="C5" s="251"/>
      <c r="D5" s="252"/>
      <c r="E5" s="251"/>
      <c r="F5" s="7"/>
      <c r="G5" s="7"/>
      <c r="H5" s="7"/>
      <c r="I5" s="7"/>
      <c r="J5" s="7"/>
      <c r="K5" s="7"/>
      <c r="L5" s="7"/>
      <c r="M5" s="7"/>
      <c r="N5" s="7"/>
      <c r="O5" s="7"/>
      <c r="P5" s="7"/>
      <c r="Q5" s="7"/>
      <c r="R5" s="7"/>
      <c r="S5" s="7"/>
      <c r="T5" s="7"/>
      <c r="U5" s="7"/>
      <c r="V5" s="8"/>
      <c r="W5" s="1"/>
      <c r="X5" s="1"/>
      <c r="Y5" s="1"/>
      <c r="Z5" s="1"/>
      <c r="AA5" s="1"/>
      <c r="AB5" s="1"/>
      <c r="AC5" s="1"/>
      <c r="AD5" s="1"/>
      <c r="AE5" s="1"/>
      <c r="AF5" s="1"/>
    </row>
    <row r="6" customFormat="false" ht="12.75" hidden="false" customHeight="false" outlineLevel="0" collapsed="false">
      <c r="A6" s="1"/>
      <c r="B6" s="6"/>
      <c r="C6" s="251"/>
      <c r="D6" s="252"/>
      <c r="E6" s="251"/>
      <c r="F6" s="7"/>
      <c r="G6" s="7"/>
      <c r="H6" s="7"/>
      <c r="I6" s="7"/>
      <c r="J6" s="7"/>
      <c r="K6" s="7"/>
      <c r="L6" s="7"/>
      <c r="M6" s="7"/>
      <c r="N6" s="7"/>
      <c r="O6" s="7"/>
      <c r="P6" s="7"/>
      <c r="Q6" s="7"/>
      <c r="R6" s="7"/>
      <c r="S6" s="7"/>
      <c r="T6" s="7"/>
      <c r="U6" s="7"/>
      <c r="V6" s="8"/>
      <c r="W6" s="1"/>
      <c r="X6" s="1"/>
      <c r="Y6" s="1"/>
      <c r="Z6" s="1"/>
      <c r="AA6" s="1"/>
      <c r="AB6" s="1"/>
      <c r="AC6" s="1"/>
      <c r="AD6" s="1"/>
      <c r="AE6" s="1"/>
      <c r="AF6" s="1"/>
    </row>
    <row r="7" customFormat="false" ht="12.75" hidden="false" customHeight="false" outlineLevel="0" collapsed="false">
      <c r="A7" s="1"/>
      <c r="B7" s="6"/>
      <c r="C7" s="251"/>
      <c r="D7" s="252"/>
      <c r="E7" s="251"/>
      <c r="F7" s="7"/>
      <c r="G7" s="7"/>
      <c r="H7" s="7"/>
      <c r="I7" s="7"/>
      <c r="J7" s="7"/>
      <c r="K7" s="7"/>
      <c r="L7" s="7"/>
      <c r="M7" s="7"/>
      <c r="N7" s="7"/>
      <c r="O7" s="7"/>
      <c r="P7" s="253"/>
      <c r="Q7" s="7"/>
      <c r="R7" s="7"/>
      <c r="S7" s="7"/>
      <c r="T7" s="7"/>
      <c r="U7" s="7"/>
      <c r="V7" s="8"/>
      <c r="W7" s="1"/>
      <c r="X7" s="1"/>
      <c r="Y7" s="1"/>
      <c r="Z7" s="1"/>
      <c r="AA7" s="1"/>
      <c r="AB7" s="1"/>
      <c r="AC7" s="1"/>
      <c r="AD7" s="1"/>
      <c r="AE7" s="1"/>
      <c r="AF7" s="1"/>
    </row>
    <row r="8" customFormat="false" ht="26.25" hidden="false" customHeight="false" outlineLevel="0" collapsed="false">
      <c r="B8" s="50"/>
      <c r="C8" s="254"/>
      <c r="D8" s="255" t="s">
        <v>132</v>
      </c>
      <c r="E8" s="256" t="s">
        <v>133</v>
      </c>
      <c r="F8" s="257" t="s">
        <v>134</v>
      </c>
      <c r="G8" s="257" t="s">
        <v>135</v>
      </c>
      <c r="H8" s="257"/>
      <c r="I8" s="258" t="s">
        <v>136</v>
      </c>
      <c r="J8" s="258" t="s">
        <v>137</v>
      </c>
      <c r="K8" s="259" t="s">
        <v>138</v>
      </c>
      <c r="L8" s="260"/>
      <c r="M8" s="261" t="s">
        <v>139</v>
      </c>
      <c r="N8" s="261" t="s">
        <v>140</v>
      </c>
      <c r="O8" s="262"/>
      <c r="P8" s="263" t="s">
        <v>141</v>
      </c>
      <c r="Q8" s="262"/>
      <c r="R8" s="264" t="s">
        <v>142</v>
      </c>
      <c r="S8" s="265" t="s">
        <v>143</v>
      </c>
      <c r="T8" s="265" t="s">
        <v>144</v>
      </c>
      <c r="U8" s="265" t="s">
        <v>145</v>
      </c>
      <c r="V8" s="266"/>
      <c r="AC8" s="262"/>
    </row>
    <row r="9" customFormat="false" ht="12.75" hidden="false" customHeight="false" outlineLevel="0" collapsed="false">
      <c r="B9" s="50"/>
      <c r="C9" s="267" t="n">
        <v>1</v>
      </c>
      <c r="D9" s="11" t="s">
        <v>146</v>
      </c>
      <c r="E9" s="268" t="n">
        <v>180628</v>
      </c>
      <c r="F9" s="11" t="s">
        <v>147</v>
      </c>
      <c r="G9" s="11"/>
      <c r="H9" s="269"/>
      <c r="I9" s="269"/>
      <c r="J9" s="270" t="s">
        <v>148</v>
      </c>
      <c r="K9" s="271" t="n">
        <f aca="false">+E9/12</f>
        <v>15052.3333333333</v>
      </c>
      <c r="L9" s="272"/>
      <c r="M9" s="273" t="n">
        <f aca="false">+K9</f>
        <v>15052.3333333333</v>
      </c>
      <c r="N9" s="273" t="n">
        <f aca="false">+K9</f>
        <v>15052.3333333333</v>
      </c>
      <c r="O9" s="272"/>
      <c r="P9" s="274" t="n">
        <f aca="false">+E9</f>
        <v>180628</v>
      </c>
      <c r="Q9" s="272"/>
      <c r="R9" s="275" t="n">
        <f aca="false">+P9</f>
        <v>180628</v>
      </c>
      <c r="S9" s="276"/>
      <c r="T9" s="276"/>
      <c r="U9" s="276"/>
      <c r="V9" s="266"/>
      <c r="Y9" s="272"/>
      <c r="AC9" s="277"/>
    </row>
    <row r="10" customFormat="false" ht="12.75" hidden="false" customHeight="false" outlineLevel="0" collapsed="false">
      <c r="B10" s="50"/>
      <c r="C10" s="267" t="n">
        <v>2</v>
      </c>
      <c r="D10" s="11" t="s">
        <v>149</v>
      </c>
      <c r="E10" s="268" t="n">
        <v>180628</v>
      </c>
      <c r="F10" s="11" t="s">
        <v>147</v>
      </c>
      <c r="G10" s="11"/>
      <c r="H10" s="269"/>
      <c r="I10" s="269" t="s">
        <v>150</v>
      </c>
      <c r="J10" s="270" t="s">
        <v>148</v>
      </c>
      <c r="K10" s="271" t="n">
        <f aca="false">+E10/12</f>
        <v>15052.3333333333</v>
      </c>
      <c r="L10" s="272"/>
      <c r="M10" s="273" t="n">
        <f aca="false">+K10</f>
        <v>15052.3333333333</v>
      </c>
      <c r="N10" s="273"/>
      <c r="O10" s="272"/>
      <c r="P10" s="278"/>
      <c r="Q10" s="279"/>
      <c r="R10" s="275"/>
      <c r="S10" s="276"/>
      <c r="T10" s="276"/>
      <c r="U10" s="280"/>
      <c r="V10" s="266"/>
      <c r="Y10" s="272"/>
      <c r="AC10" s="281"/>
    </row>
    <row r="11" customFormat="false" ht="12.75" hidden="false" customHeight="false" outlineLevel="0" collapsed="false">
      <c r="B11" s="50"/>
      <c r="C11" s="267" t="n">
        <v>3</v>
      </c>
      <c r="D11" s="11" t="s">
        <v>151</v>
      </c>
      <c r="E11" s="268" t="n">
        <v>180628</v>
      </c>
      <c r="F11" s="11" t="s">
        <v>147</v>
      </c>
      <c r="G11" s="11"/>
      <c r="H11" s="269"/>
      <c r="I11" s="269"/>
      <c r="J11" s="269" t="s">
        <v>148</v>
      </c>
      <c r="K11" s="271" t="n">
        <f aca="false">+E11/12</f>
        <v>15052.3333333333</v>
      </c>
      <c r="L11" s="272"/>
      <c r="M11" s="273" t="n">
        <f aca="false">+K11</f>
        <v>15052.3333333333</v>
      </c>
      <c r="N11" s="273" t="n">
        <f aca="false">+K11</f>
        <v>15052.3333333333</v>
      </c>
      <c r="O11" s="272"/>
      <c r="P11" s="274" t="n">
        <f aca="false">+E11</f>
        <v>180628</v>
      </c>
      <c r="Q11" s="272"/>
      <c r="R11" s="275" t="n">
        <f aca="false">+P11</f>
        <v>180628</v>
      </c>
      <c r="S11" s="276"/>
      <c r="T11" s="276"/>
      <c r="U11" s="276"/>
      <c r="V11" s="266"/>
      <c r="Y11" s="272"/>
      <c r="AC11" s="277"/>
    </row>
    <row r="12" customFormat="false" ht="12.75" hidden="false" customHeight="false" outlineLevel="0" collapsed="false">
      <c r="B12" s="50"/>
      <c r="C12" s="267" t="n">
        <v>4</v>
      </c>
      <c r="D12" s="11" t="s">
        <v>152</v>
      </c>
      <c r="E12" s="268" t="n">
        <v>190146</v>
      </c>
      <c r="F12" s="11" t="s">
        <v>147</v>
      </c>
      <c r="G12" s="11"/>
      <c r="H12" s="269"/>
      <c r="I12" s="269" t="s">
        <v>153</v>
      </c>
      <c r="J12" s="269" t="s">
        <v>154</v>
      </c>
      <c r="K12" s="271" t="n">
        <f aca="false">+E12/12</f>
        <v>15845.5</v>
      </c>
      <c r="L12" s="272"/>
      <c r="M12" s="273" t="n">
        <f aca="false">+K12</f>
        <v>15845.5</v>
      </c>
      <c r="N12" s="273"/>
      <c r="O12" s="272"/>
      <c r="P12" s="274"/>
      <c r="Q12" s="272"/>
      <c r="R12" s="275"/>
      <c r="S12" s="276"/>
      <c r="T12" s="276"/>
      <c r="U12" s="276"/>
      <c r="V12" s="266"/>
      <c r="Y12" s="272"/>
      <c r="AC12" s="277"/>
    </row>
    <row r="13" customFormat="false" ht="12.75" hidden="false" customHeight="false" outlineLevel="0" collapsed="false">
      <c r="B13" s="50"/>
      <c r="C13" s="267" t="n">
        <v>5</v>
      </c>
      <c r="D13" s="11" t="s">
        <v>155</v>
      </c>
      <c r="E13" s="268" t="n">
        <v>171110</v>
      </c>
      <c r="F13" s="11" t="s">
        <v>147</v>
      </c>
      <c r="G13" s="11"/>
      <c r="H13" s="269"/>
      <c r="I13" s="269"/>
      <c r="J13" s="270" t="s">
        <v>148</v>
      </c>
      <c r="K13" s="271" t="n">
        <f aca="false">+E13/12</f>
        <v>14259.1666666667</v>
      </c>
      <c r="L13" s="272"/>
      <c r="M13" s="273" t="n">
        <f aca="false">+K13</f>
        <v>14259.1666666667</v>
      </c>
      <c r="N13" s="273" t="n">
        <f aca="false">+K13</f>
        <v>14259.1666666667</v>
      </c>
      <c r="O13" s="272"/>
      <c r="P13" s="274" t="n">
        <f aca="false">+E13</f>
        <v>171110</v>
      </c>
      <c r="Q13" s="272"/>
      <c r="R13" s="275" t="n">
        <f aca="false">+P13</f>
        <v>171110</v>
      </c>
      <c r="S13" s="276"/>
      <c r="T13" s="276"/>
      <c r="U13" s="276"/>
      <c r="V13" s="266"/>
      <c r="Y13" s="272"/>
      <c r="AC13" s="277"/>
    </row>
    <row r="14" customFormat="false" ht="12.75" hidden="false" customHeight="false" outlineLevel="0" collapsed="false">
      <c r="B14" s="50"/>
      <c r="C14" s="267" t="n">
        <v>6</v>
      </c>
      <c r="D14" s="11" t="s">
        <v>156</v>
      </c>
      <c r="E14" s="268" t="n">
        <v>142555</v>
      </c>
      <c r="F14" s="11" t="s">
        <v>147</v>
      </c>
      <c r="G14" s="11"/>
      <c r="H14" s="269"/>
      <c r="I14" s="269"/>
      <c r="J14" s="270" t="s">
        <v>148</v>
      </c>
      <c r="K14" s="271" t="n">
        <f aca="false">+E14/12</f>
        <v>11879.5833333333</v>
      </c>
      <c r="L14" s="272"/>
      <c r="M14" s="273" t="n">
        <f aca="false">+K14</f>
        <v>11879.5833333333</v>
      </c>
      <c r="N14" s="273" t="n">
        <f aca="false">+K14</f>
        <v>11879.5833333333</v>
      </c>
      <c r="O14" s="272"/>
      <c r="P14" s="274" t="n">
        <f aca="false">+E14</f>
        <v>142555</v>
      </c>
      <c r="Q14" s="272"/>
      <c r="R14" s="275" t="n">
        <f aca="false">+P14</f>
        <v>142555</v>
      </c>
      <c r="S14" s="276"/>
      <c r="T14" s="276"/>
      <c r="U14" s="276"/>
      <c r="V14" s="266"/>
      <c r="Y14" s="272"/>
      <c r="AC14" s="277"/>
    </row>
    <row r="15" customFormat="false" ht="12.75" hidden="false" customHeight="false" outlineLevel="0" collapsed="false">
      <c r="B15" s="50"/>
      <c r="C15" s="267" t="n">
        <v>7</v>
      </c>
      <c r="D15" s="11" t="s">
        <v>157</v>
      </c>
      <c r="E15" s="272" t="n">
        <v>106789</v>
      </c>
      <c r="F15" s="11" t="s">
        <v>147</v>
      </c>
      <c r="G15" s="11"/>
      <c r="H15" s="269"/>
      <c r="I15" s="269"/>
      <c r="J15" s="269" t="s">
        <v>158</v>
      </c>
      <c r="K15" s="271" t="n">
        <f aca="false">+E15/12</f>
        <v>8899.08333333333</v>
      </c>
      <c r="L15" s="272"/>
      <c r="M15" s="273" t="n">
        <f aca="false">+K15</f>
        <v>8899.08333333333</v>
      </c>
      <c r="N15" s="273" t="n">
        <f aca="false">+K15</f>
        <v>8899.08333333333</v>
      </c>
      <c r="O15" s="272"/>
      <c r="P15" s="274" t="n">
        <f aca="false">+E15</f>
        <v>106789</v>
      </c>
      <c r="Q15" s="272"/>
      <c r="R15" s="275" t="n">
        <f aca="false">+P15</f>
        <v>106789</v>
      </c>
      <c r="S15" s="276"/>
      <c r="T15" s="276"/>
      <c r="U15" s="276"/>
      <c r="V15" s="266"/>
      <c r="Y15" s="272"/>
      <c r="AC15" s="277"/>
    </row>
    <row r="16" customFormat="false" ht="12.75" hidden="false" customHeight="false" outlineLevel="0" collapsed="false">
      <c r="B16" s="50"/>
      <c r="C16" s="267" t="n">
        <v>8</v>
      </c>
      <c r="D16" s="11" t="s">
        <v>159</v>
      </c>
      <c r="E16" s="272" t="n">
        <v>99175</v>
      </c>
      <c r="F16" s="11" t="s">
        <v>147</v>
      </c>
      <c r="G16" s="11"/>
      <c r="H16" s="269"/>
      <c r="I16" s="269"/>
      <c r="J16" s="269" t="s">
        <v>158</v>
      </c>
      <c r="K16" s="271" t="n">
        <f aca="false">+E16/12</f>
        <v>8264.58333333333</v>
      </c>
      <c r="L16" s="272"/>
      <c r="M16" s="273" t="n">
        <f aca="false">+K16</f>
        <v>8264.58333333333</v>
      </c>
      <c r="N16" s="273" t="n">
        <f aca="false">+K16</f>
        <v>8264.58333333333</v>
      </c>
      <c r="O16" s="272"/>
      <c r="P16" s="274" t="n">
        <f aca="false">+E16</f>
        <v>99175</v>
      </c>
      <c r="Q16" s="272"/>
      <c r="R16" s="275" t="n">
        <f aca="false">+P16</f>
        <v>99175</v>
      </c>
      <c r="S16" s="276"/>
      <c r="T16" s="276"/>
      <c r="U16" s="276"/>
      <c r="V16" s="266"/>
      <c r="Y16" s="272"/>
      <c r="AC16" s="277"/>
    </row>
    <row r="17" customFormat="false" ht="12.75" hidden="false" customHeight="false" outlineLevel="0" collapsed="false">
      <c r="B17" s="50"/>
      <c r="C17" s="267" t="n">
        <v>9</v>
      </c>
      <c r="D17" s="11" t="s">
        <v>160</v>
      </c>
      <c r="E17" s="268" t="n">
        <v>95182</v>
      </c>
      <c r="F17" s="11" t="s">
        <v>147</v>
      </c>
      <c r="G17" s="11"/>
      <c r="H17" s="269"/>
      <c r="I17" s="269"/>
      <c r="J17" s="270" t="s">
        <v>161</v>
      </c>
      <c r="K17" s="271" t="n">
        <f aca="false">+E17/12</f>
        <v>7931.83333333333</v>
      </c>
      <c r="L17" s="272"/>
      <c r="M17" s="273" t="n">
        <f aca="false">+K17</f>
        <v>7931.83333333333</v>
      </c>
      <c r="N17" s="273" t="n">
        <f aca="false">+K17</f>
        <v>7931.83333333333</v>
      </c>
      <c r="O17" s="272"/>
      <c r="P17" s="274"/>
      <c r="Q17" s="272"/>
      <c r="R17" s="275"/>
      <c r="S17" s="276"/>
      <c r="T17" s="276"/>
      <c r="U17" s="276"/>
      <c r="V17" s="266"/>
      <c r="Y17" s="272"/>
      <c r="AC17" s="277"/>
    </row>
    <row r="18" customFormat="false" ht="12.75" hidden="false" customHeight="false" outlineLevel="0" collapsed="false">
      <c r="B18" s="50"/>
      <c r="C18" s="267" t="n">
        <v>10</v>
      </c>
      <c r="D18" s="11" t="s">
        <v>162</v>
      </c>
      <c r="E18" s="272" t="n">
        <v>57109</v>
      </c>
      <c r="F18" s="11" t="s">
        <v>147</v>
      </c>
      <c r="G18" s="11"/>
      <c r="H18" s="269"/>
      <c r="I18" s="269"/>
      <c r="J18" s="269" t="s">
        <v>163</v>
      </c>
      <c r="K18" s="271" t="n">
        <f aca="false">+E18/12</f>
        <v>4759.08333333333</v>
      </c>
      <c r="L18" s="272"/>
      <c r="M18" s="273" t="n">
        <f aca="false">+K18</f>
        <v>4759.08333333333</v>
      </c>
      <c r="N18" s="273" t="n">
        <f aca="false">+K18</f>
        <v>4759.08333333333</v>
      </c>
      <c r="O18" s="272"/>
      <c r="P18" s="274"/>
      <c r="Q18" s="272"/>
      <c r="R18" s="275"/>
      <c r="S18" s="276"/>
      <c r="T18" s="276"/>
      <c r="U18" s="276"/>
      <c r="V18" s="266"/>
      <c r="Y18" s="272"/>
      <c r="AC18" s="277"/>
    </row>
    <row r="19" customFormat="false" ht="12.75" hidden="false" customHeight="false" outlineLevel="0" collapsed="false">
      <c r="B19" s="50"/>
      <c r="C19" s="267" t="n">
        <v>11</v>
      </c>
      <c r="D19" s="11" t="s">
        <v>164</v>
      </c>
      <c r="E19" s="268" t="n">
        <v>52540</v>
      </c>
      <c r="F19" s="11" t="s">
        <v>147</v>
      </c>
      <c r="G19" s="11"/>
      <c r="H19" s="269"/>
      <c r="I19" s="269"/>
      <c r="J19" s="270" t="s">
        <v>165</v>
      </c>
      <c r="K19" s="271" t="n">
        <f aca="false">+E19/12</f>
        <v>4378.33333333333</v>
      </c>
      <c r="L19" s="272"/>
      <c r="M19" s="273" t="n">
        <f aca="false">+K19</f>
        <v>4378.33333333333</v>
      </c>
      <c r="N19" s="273" t="n">
        <f aca="false">+K19</f>
        <v>4378.33333333333</v>
      </c>
      <c r="O19" s="272"/>
      <c r="P19" s="274"/>
      <c r="Q19" s="272"/>
      <c r="R19" s="275"/>
      <c r="S19" s="276"/>
      <c r="T19" s="276"/>
      <c r="U19" s="276"/>
      <c r="V19" s="266"/>
      <c r="Y19" s="272"/>
      <c r="AC19" s="277"/>
    </row>
    <row r="20" customFormat="false" ht="12.75" hidden="false" customHeight="false" outlineLevel="0" collapsed="false">
      <c r="B20" s="50"/>
      <c r="C20" s="267" t="n">
        <v>12</v>
      </c>
      <c r="D20" s="11" t="s">
        <v>166</v>
      </c>
      <c r="E20" s="268" t="n">
        <v>45687</v>
      </c>
      <c r="F20" s="11" t="s">
        <v>147</v>
      </c>
      <c r="G20" s="11"/>
      <c r="H20" s="269"/>
      <c r="I20" s="269"/>
      <c r="J20" s="270" t="s">
        <v>165</v>
      </c>
      <c r="K20" s="271" t="n">
        <f aca="false">+E20/12</f>
        <v>3807.25</v>
      </c>
      <c r="L20" s="272"/>
      <c r="M20" s="273" t="n">
        <f aca="false">+K20</f>
        <v>3807.25</v>
      </c>
      <c r="N20" s="273" t="n">
        <f aca="false">+K20</f>
        <v>3807.25</v>
      </c>
      <c r="O20" s="272"/>
      <c r="P20" s="274"/>
      <c r="Q20" s="272"/>
      <c r="R20" s="275"/>
      <c r="S20" s="276"/>
      <c r="T20" s="276"/>
      <c r="U20" s="276"/>
      <c r="V20" s="266"/>
      <c r="Y20" s="272"/>
      <c r="AC20" s="277"/>
    </row>
    <row r="21" customFormat="false" ht="12.75" hidden="false" customHeight="false" outlineLevel="0" collapsed="false">
      <c r="B21" s="50"/>
      <c r="C21" s="267" t="n">
        <v>13</v>
      </c>
      <c r="D21" s="11" t="s">
        <v>167</v>
      </c>
      <c r="E21" s="268" t="n">
        <v>50446</v>
      </c>
      <c r="F21" s="11" t="s">
        <v>147</v>
      </c>
      <c r="G21" s="11"/>
      <c r="H21" s="269"/>
      <c r="I21" s="269"/>
      <c r="J21" s="269" t="s">
        <v>168</v>
      </c>
      <c r="K21" s="271" t="n">
        <f aca="false">+E21/12</f>
        <v>4203.83333333333</v>
      </c>
      <c r="L21" s="272"/>
      <c r="M21" s="273" t="n">
        <f aca="false">+K21</f>
        <v>4203.83333333333</v>
      </c>
      <c r="N21" s="273" t="n">
        <f aca="false">+K21</f>
        <v>4203.83333333333</v>
      </c>
      <c r="O21" s="272"/>
      <c r="P21" s="274"/>
      <c r="Q21" s="272"/>
      <c r="R21" s="275"/>
      <c r="S21" s="276"/>
      <c r="T21" s="276"/>
      <c r="U21" s="276"/>
      <c r="V21" s="266"/>
      <c r="Y21" s="272"/>
      <c r="AC21" s="277"/>
    </row>
    <row r="22" customFormat="false" ht="15" hidden="false" customHeight="true" outlineLevel="0" collapsed="false">
      <c r="B22" s="50"/>
      <c r="C22" s="267" t="n">
        <v>14</v>
      </c>
      <c r="D22" s="11" t="s">
        <v>169</v>
      </c>
      <c r="E22" s="268" t="n">
        <v>51398</v>
      </c>
      <c r="F22" s="11" t="s">
        <v>147</v>
      </c>
      <c r="G22" s="11"/>
      <c r="H22" s="269"/>
      <c r="I22" s="269"/>
      <c r="J22" s="270" t="s">
        <v>168</v>
      </c>
      <c r="K22" s="271" t="n">
        <f aca="false">+E22/12</f>
        <v>4283.16666666667</v>
      </c>
      <c r="L22" s="272"/>
      <c r="M22" s="273" t="n">
        <f aca="false">+K22</f>
        <v>4283.16666666667</v>
      </c>
      <c r="N22" s="273" t="n">
        <f aca="false">+K22</f>
        <v>4283.16666666667</v>
      </c>
      <c r="O22" s="272"/>
      <c r="P22" s="274" t="n">
        <f aca="false">+E22</f>
        <v>51398</v>
      </c>
      <c r="Q22" s="272"/>
      <c r="R22" s="275" t="n">
        <f aca="false">+P22</f>
        <v>51398</v>
      </c>
      <c r="S22" s="276"/>
      <c r="T22" s="276"/>
      <c r="U22" s="276"/>
      <c r="V22" s="266"/>
      <c r="X22" s="243"/>
      <c r="Y22" s="272"/>
      <c r="Z22" s="243"/>
      <c r="AA22" s="243"/>
      <c r="AB22" s="243"/>
      <c r="AC22" s="277"/>
    </row>
    <row r="23" customFormat="false" ht="12.75" hidden="false" customHeight="false" outlineLevel="0" collapsed="false">
      <c r="B23" s="50"/>
      <c r="C23" s="267" t="n">
        <v>15</v>
      </c>
      <c r="D23" s="11" t="s">
        <v>170</v>
      </c>
      <c r="E23" s="268" t="n">
        <v>38073</v>
      </c>
      <c r="F23" s="11" t="s">
        <v>147</v>
      </c>
      <c r="G23" s="11"/>
      <c r="H23" s="269"/>
      <c r="I23" s="269"/>
      <c r="J23" s="270" t="s">
        <v>168</v>
      </c>
      <c r="K23" s="271" t="n">
        <f aca="false">+E23/12</f>
        <v>3172.75</v>
      </c>
      <c r="L23" s="272"/>
      <c r="M23" s="273" t="n">
        <f aca="false">+K23</f>
        <v>3172.75</v>
      </c>
      <c r="N23" s="273" t="n">
        <f aca="false">+K23</f>
        <v>3172.75</v>
      </c>
      <c r="O23" s="272"/>
      <c r="P23" s="274"/>
      <c r="Q23" s="272"/>
      <c r="R23" s="275"/>
      <c r="S23" s="276"/>
      <c r="T23" s="276"/>
      <c r="U23" s="276"/>
      <c r="V23" s="266"/>
      <c r="Y23" s="272"/>
      <c r="AC23" s="277"/>
    </row>
    <row r="24" customFormat="false" ht="12.75" hidden="false" customHeight="false" outlineLevel="0" collapsed="false">
      <c r="A24" s="243"/>
      <c r="B24" s="50"/>
      <c r="C24" s="267" t="n">
        <v>16</v>
      </c>
      <c r="D24" s="11" t="s">
        <v>171</v>
      </c>
      <c r="E24" s="268" t="n">
        <v>231623</v>
      </c>
      <c r="F24" s="11" t="s">
        <v>172</v>
      </c>
      <c r="G24" s="11"/>
      <c r="H24" s="11"/>
      <c r="I24" s="269"/>
      <c r="J24" s="269" t="s">
        <v>173</v>
      </c>
      <c r="K24" s="271" t="n">
        <f aca="false">+E24/12</f>
        <v>19301.9166666667</v>
      </c>
      <c r="L24" s="272"/>
      <c r="M24" s="273" t="n">
        <f aca="false">+K24</f>
        <v>19301.9166666667</v>
      </c>
      <c r="N24" s="273" t="n">
        <f aca="false">+K24</f>
        <v>19301.9166666667</v>
      </c>
      <c r="O24" s="272"/>
      <c r="P24" s="274" t="n">
        <f aca="false">+E24</f>
        <v>231623</v>
      </c>
      <c r="Q24" s="272"/>
      <c r="R24" s="275" t="n">
        <f aca="false">+P24</f>
        <v>231623</v>
      </c>
      <c r="S24" s="276"/>
      <c r="T24" s="276"/>
      <c r="U24" s="276"/>
      <c r="V24" s="52"/>
      <c r="X24" s="243"/>
      <c r="Y24" s="272"/>
      <c r="Z24" s="243"/>
      <c r="AA24" s="243"/>
      <c r="AB24" s="243"/>
      <c r="AC24" s="277"/>
    </row>
    <row r="25" customFormat="false" ht="12.75" hidden="false" customHeight="false" outlineLevel="0" collapsed="false">
      <c r="B25" s="50"/>
      <c r="C25" s="267" t="n">
        <v>18</v>
      </c>
      <c r="D25" s="11" t="s">
        <v>174</v>
      </c>
      <c r="E25" s="268" t="n">
        <v>39205</v>
      </c>
      <c r="F25" s="11" t="s">
        <v>172</v>
      </c>
      <c r="G25" s="11"/>
      <c r="H25" s="269"/>
      <c r="I25" s="269"/>
      <c r="J25" s="270" t="s">
        <v>175</v>
      </c>
      <c r="K25" s="271" t="n">
        <f aca="false">+E25/12</f>
        <v>3267.08333333333</v>
      </c>
      <c r="L25" s="272"/>
      <c r="M25" s="273" t="n">
        <f aca="false">+K25</f>
        <v>3267.08333333333</v>
      </c>
      <c r="N25" s="273" t="n">
        <f aca="false">+K25</f>
        <v>3267.08333333333</v>
      </c>
      <c r="O25" s="272"/>
      <c r="P25" s="274"/>
      <c r="Q25" s="272"/>
      <c r="R25" s="275"/>
      <c r="S25" s="276"/>
      <c r="T25" s="276"/>
      <c r="U25" s="276"/>
      <c r="V25" s="266"/>
      <c r="Y25" s="272"/>
      <c r="AC25" s="277"/>
    </row>
    <row r="26" customFormat="false" ht="12.75" hidden="false" customHeight="false" outlineLevel="0" collapsed="false">
      <c r="B26" s="50"/>
      <c r="C26" s="267" t="n">
        <v>17</v>
      </c>
      <c r="D26" s="11" t="s">
        <v>176</v>
      </c>
      <c r="E26" s="272" t="n">
        <v>39641</v>
      </c>
      <c r="F26" s="11" t="s">
        <v>172</v>
      </c>
      <c r="G26" s="11"/>
      <c r="H26" s="269"/>
      <c r="I26" s="269"/>
      <c r="J26" s="269" t="s">
        <v>168</v>
      </c>
      <c r="K26" s="271" t="n">
        <f aca="false">+E26/12</f>
        <v>3303.41666666667</v>
      </c>
      <c r="L26" s="272"/>
      <c r="M26" s="273" t="n">
        <f aca="false">+K26</f>
        <v>3303.41666666667</v>
      </c>
      <c r="N26" s="273" t="n">
        <f aca="false">+K26</f>
        <v>3303.41666666667</v>
      </c>
      <c r="O26" s="272"/>
      <c r="P26" s="274" t="n">
        <f aca="false">+E26</f>
        <v>39641</v>
      </c>
      <c r="Q26" s="272"/>
      <c r="R26" s="275" t="n">
        <f aca="false">+P26</f>
        <v>39641</v>
      </c>
      <c r="S26" s="276"/>
      <c r="T26" s="276"/>
      <c r="U26" s="276"/>
      <c r="V26" s="266"/>
      <c r="Y26" s="272"/>
      <c r="AC26" s="277"/>
    </row>
    <row r="27" customFormat="false" ht="12.75" hidden="false" customHeight="false" outlineLevel="0" collapsed="false">
      <c r="B27" s="50"/>
      <c r="C27" s="267" t="n">
        <v>19</v>
      </c>
      <c r="D27" s="11" t="s">
        <v>177</v>
      </c>
      <c r="E27" s="268" t="n">
        <v>180628</v>
      </c>
      <c r="F27" s="11" t="s">
        <v>178</v>
      </c>
      <c r="G27" s="11"/>
      <c r="H27" s="269"/>
      <c r="I27" s="269"/>
      <c r="J27" s="270" t="s">
        <v>148</v>
      </c>
      <c r="K27" s="271" t="n">
        <f aca="false">+E27/12</f>
        <v>15052.3333333333</v>
      </c>
      <c r="L27" s="272"/>
      <c r="M27" s="273" t="n">
        <f aca="false">+K27</f>
        <v>15052.3333333333</v>
      </c>
      <c r="N27" s="273" t="n">
        <f aca="false">+K27</f>
        <v>15052.3333333333</v>
      </c>
      <c r="O27" s="272"/>
      <c r="P27" s="274" t="n">
        <f aca="false">+E27</f>
        <v>180628</v>
      </c>
      <c r="Q27" s="272"/>
      <c r="R27" s="275" t="n">
        <f aca="false">+P27</f>
        <v>180628</v>
      </c>
      <c r="S27" s="276"/>
      <c r="T27" s="276"/>
      <c r="U27" s="276"/>
      <c r="V27" s="266"/>
      <c r="Y27" s="272"/>
      <c r="AC27" s="277"/>
    </row>
    <row r="28" customFormat="false" ht="12.75" hidden="false" customHeight="false" outlineLevel="0" collapsed="false">
      <c r="B28" s="50"/>
      <c r="C28" s="267" t="n">
        <v>20</v>
      </c>
      <c r="D28" s="11" t="s">
        <v>179</v>
      </c>
      <c r="E28" s="272" t="n">
        <v>42774</v>
      </c>
      <c r="F28" s="11" t="s">
        <v>178</v>
      </c>
      <c r="G28" s="11"/>
      <c r="H28" s="269"/>
      <c r="I28" s="269" t="s">
        <v>180</v>
      </c>
      <c r="J28" s="269" t="s">
        <v>175</v>
      </c>
      <c r="K28" s="271" t="n">
        <f aca="false">+E28/12</f>
        <v>3564.5</v>
      </c>
      <c r="L28" s="272"/>
      <c r="M28" s="273" t="n">
        <f aca="false">+K28</f>
        <v>3564.5</v>
      </c>
      <c r="N28" s="273"/>
      <c r="O28" s="272"/>
      <c r="P28" s="274"/>
      <c r="Q28" s="272"/>
      <c r="R28" s="275"/>
      <c r="S28" s="276"/>
      <c r="T28" s="276"/>
      <c r="U28" s="276"/>
      <c r="V28" s="266"/>
      <c r="Y28" s="272"/>
      <c r="AC28" s="277"/>
    </row>
    <row r="29" customFormat="false" ht="12.75" hidden="false" customHeight="false" outlineLevel="0" collapsed="false">
      <c r="B29" s="50"/>
      <c r="C29" s="267" t="n">
        <v>21</v>
      </c>
      <c r="D29" s="11" t="s">
        <v>181</v>
      </c>
      <c r="E29" s="272" t="n">
        <v>125515</v>
      </c>
      <c r="F29" s="11" t="s">
        <v>182</v>
      </c>
      <c r="G29" s="11"/>
      <c r="H29" s="269"/>
      <c r="I29" s="269"/>
      <c r="J29" s="270" t="s">
        <v>158</v>
      </c>
      <c r="K29" s="271" t="n">
        <f aca="false">+E29/12</f>
        <v>10459.5833333333</v>
      </c>
      <c r="L29" s="272"/>
      <c r="M29" s="273" t="n">
        <f aca="false">+K29</f>
        <v>10459.5833333333</v>
      </c>
      <c r="N29" s="273" t="n">
        <f aca="false">+K29</f>
        <v>10459.5833333333</v>
      </c>
      <c r="O29" s="272"/>
      <c r="P29" s="274"/>
      <c r="Q29" s="272"/>
      <c r="R29" s="275"/>
      <c r="S29" s="276"/>
      <c r="T29" s="276"/>
      <c r="U29" s="276"/>
      <c r="V29" s="266"/>
      <c r="Y29" s="272"/>
      <c r="AC29" s="277"/>
    </row>
    <row r="30" customFormat="false" ht="12.75" hidden="false" customHeight="false" outlineLevel="0" collapsed="false">
      <c r="B30" s="50"/>
      <c r="C30" s="267" t="n">
        <v>22</v>
      </c>
      <c r="D30" s="11" t="s">
        <v>183</v>
      </c>
      <c r="E30" s="268" t="n">
        <f aca="false">+E28/5*2</f>
        <v>17109.6</v>
      </c>
      <c r="F30" s="11" t="s">
        <v>182</v>
      </c>
      <c r="G30" s="11"/>
      <c r="H30" s="269"/>
      <c r="I30" s="269"/>
      <c r="J30" s="269" t="s">
        <v>175</v>
      </c>
      <c r="K30" s="271" t="n">
        <f aca="false">+E30/12</f>
        <v>1425.8</v>
      </c>
      <c r="L30" s="272"/>
      <c r="M30" s="273" t="n">
        <f aca="false">+K30</f>
        <v>1425.8</v>
      </c>
      <c r="N30" s="273" t="n">
        <f aca="false">+K30</f>
        <v>1425.8</v>
      </c>
      <c r="O30" s="272"/>
      <c r="P30" s="274"/>
      <c r="Q30" s="272"/>
      <c r="R30" s="282"/>
      <c r="S30" s="276"/>
      <c r="T30" s="283"/>
      <c r="U30" s="276"/>
      <c r="V30" s="266"/>
      <c r="X30" s="243"/>
      <c r="Y30" s="11"/>
      <c r="Z30" s="243"/>
      <c r="AA30" s="243"/>
      <c r="AB30" s="243"/>
    </row>
    <row r="31" customFormat="false" ht="18.75" hidden="false" customHeight="true" outlineLevel="0" collapsed="false">
      <c r="A31" s="284"/>
      <c r="B31" s="285"/>
      <c r="C31" s="286"/>
      <c r="D31" s="287" t="s">
        <v>184</v>
      </c>
      <c r="E31" s="287"/>
      <c r="F31" s="288"/>
      <c r="G31" s="287"/>
      <c r="H31" s="287"/>
      <c r="I31" s="289"/>
      <c r="J31" s="289"/>
      <c r="K31" s="290"/>
      <c r="L31" s="291"/>
      <c r="M31" s="292" t="n">
        <f aca="false">SUM(M9:M30)</f>
        <v>193215.8</v>
      </c>
      <c r="N31" s="292" t="n">
        <f aca="false">SUM(N9:N30)</f>
        <v>158753.466666667</v>
      </c>
      <c r="O31" s="293"/>
      <c r="P31" s="294" t="n">
        <f aca="false">SUM(P9:P30)</f>
        <v>1384175</v>
      </c>
      <c r="Q31" s="293"/>
      <c r="R31" s="295" t="n">
        <f aca="false">SUM(R9:R30)</f>
        <v>1384175</v>
      </c>
      <c r="S31" s="296" t="n">
        <f aca="false">SUM(S9:S30)</f>
        <v>0</v>
      </c>
      <c r="T31" s="296" t="n">
        <f aca="false">SUM(T9:T30)</f>
        <v>0</v>
      </c>
      <c r="U31" s="296" t="n">
        <f aca="false">SUM(U9:U30)</f>
        <v>0</v>
      </c>
      <c r="V31" s="297"/>
      <c r="W31" s="298"/>
      <c r="X31" s="299"/>
      <c r="Y31" s="299"/>
      <c r="Z31" s="299"/>
      <c r="AA31" s="299"/>
      <c r="AB31" s="299"/>
      <c r="AC31" s="300"/>
      <c r="AD31" s="284"/>
      <c r="AE31" s="284"/>
      <c r="AF31" s="284"/>
    </row>
    <row r="32" customFormat="false" ht="12.75" hidden="false" customHeight="false" outlineLevel="0" collapsed="false">
      <c r="B32" s="50"/>
      <c r="C32" s="11"/>
      <c r="D32" s="301" t="s">
        <v>185</v>
      </c>
      <c r="E32" s="11"/>
      <c r="F32" s="11"/>
      <c r="G32" s="11"/>
      <c r="H32" s="269"/>
      <c r="I32" s="269"/>
      <c r="J32" s="11"/>
      <c r="K32" s="11"/>
      <c r="L32" s="11"/>
      <c r="M32" s="302" t="n">
        <f aca="false">COUNT(M9:M30)</f>
        <v>22</v>
      </c>
      <c r="N32" s="302" t="n">
        <f aca="false">COUNT(N9:N30)</f>
        <v>19</v>
      </c>
      <c r="O32" s="11"/>
      <c r="P32" s="302" t="n">
        <f aca="false">COUNT(P9:P30)</f>
        <v>10</v>
      </c>
      <c r="Q32" s="279"/>
      <c r="R32" s="302" t="n">
        <f aca="false">COUNT(R9:R30)</f>
        <v>10</v>
      </c>
      <c r="S32" s="302"/>
      <c r="T32" s="37"/>
      <c r="U32" s="37"/>
      <c r="V32" s="266"/>
      <c r="X32" s="243"/>
      <c r="Y32" s="243"/>
      <c r="Z32" s="243"/>
      <c r="AA32" s="243"/>
      <c r="AB32" s="243"/>
      <c r="AC32" s="303"/>
    </row>
    <row r="33" customFormat="false" ht="12.75" hidden="false" customHeight="false" outlineLevel="0" collapsed="false">
      <c r="B33" s="50"/>
      <c r="C33" s="11"/>
      <c r="D33" s="301" t="s">
        <v>186</v>
      </c>
      <c r="E33" s="11"/>
      <c r="F33" s="11"/>
      <c r="G33" s="11"/>
      <c r="H33" s="269"/>
      <c r="I33" s="269"/>
      <c r="J33" s="11"/>
      <c r="K33" s="11"/>
      <c r="L33" s="11"/>
      <c r="M33" s="302" t="n">
        <v>4</v>
      </c>
      <c r="N33" s="302" t="n">
        <v>4</v>
      </c>
      <c r="O33" s="279"/>
      <c r="P33" s="302" t="n">
        <v>2</v>
      </c>
      <c r="Q33" s="279"/>
      <c r="R33" s="302" t="n">
        <v>2</v>
      </c>
      <c r="S33" s="302"/>
      <c r="T33" s="37"/>
      <c r="U33" s="37"/>
      <c r="V33" s="266"/>
      <c r="AC33" s="303"/>
    </row>
    <row r="34" customFormat="false" ht="12.75" hidden="true" customHeight="false" outlineLevel="1" collapsed="false">
      <c r="B34" s="50"/>
      <c r="C34" s="11"/>
      <c r="D34" s="301" t="s">
        <v>187</v>
      </c>
      <c r="E34" s="11"/>
      <c r="F34" s="11"/>
      <c r="G34" s="11"/>
      <c r="H34" s="269"/>
      <c r="I34" s="269"/>
      <c r="J34" s="11"/>
      <c r="K34" s="11"/>
      <c r="L34" s="11"/>
      <c r="M34" s="11"/>
      <c r="N34" s="11" t="e">
        <f aca="false">+#REF!-#REF!</f>
        <v>#REF!</v>
      </c>
      <c r="O34" s="304"/>
      <c r="P34" s="304" t="e">
        <f aca="false">+#REF!-#REF!</f>
        <v>#REF!</v>
      </c>
      <c r="Q34" s="304"/>
      <c r="R34" s="304" t="e">
        <f aca="false">+#REF!-#REF!</f>
        <v>#REF!</v>
      </c>
      <c r="S34" s="304" t="e">
        <f aca="false">+#REF!-#REF!</f>
        <v>#REF!</v>
      </c>
      <c r="T34" s="304" t="e">
        <f aca="false">+#REF!-#REF!</f>
        <v>#REF!</v>
      </c>
      <c r="U34" s="304" t="e">
        <f aca="false">+#REF!-#REF!</f>
        <v>#REF!</v>
      </c>
      <c r="V34" s="266"/>
      <c r="AC34" s="305"/>
    </row>
    <row r="35" customFormat="false" ht="12.75" hidden="true" customHeight="false" outlineLevel="1" collapsed="false">
      <c r="B35" s="50"/>
      <c r="C35" s="11"/>
      <c r="D35" s="301" t="s">
        <v>188</v>
      </c>
      <c r="E35" s="11"/>
      <c r="F35" s="11"/>
      <c r="G35" s="11"/>
      <c r="H35" s="269"/>
      <c r="I35" s="269"/>
      <c r="J35" s="11"/>
      <c r="K35" s="11"/>
      <c r="L35" s="11"/>
      <c r="M35" s="11"/>
      <c r="N35" s="11" t="e">
        <f aca="false">+N34/#REF!</f>
        <v>#REF!</v>
      </c>
      <c r="O35" s="306"/>
      <c r="P35" s="306" t="e">
        <f aca="false">+P34/#REF!</f>
        <v>#REF!</v>
      </c>
      <c r="Q35" s="306"/>
      <c r="R35" s="306" t="e">
        <f aca="false">+R34/#REF!</f>
        <v>#REF!</v>
      </c>
      <c r="S35" s="306" t="e">
        <f aca="false">+S34/#REF!</f>
        <v>#REF!</v>
      </c>
      <c r="T35" s="306" t="e">
        <f aca="false">+T34/#REF!</f>
        <v>#REF!</v>
      </c>
      <c r="U35" s="306" t="e">
        <f aca="false">+U34/#REF!</f>
        <v>#REF!</v>
      </c>
      <c r="V35" s="266"/>
    </row>
    <row r="36" customFormat="false" ht="12.75" hidden="true" customHeight="false" outlineLevel="1" collapsed="false">
      <c r="B36" s="50"/>
      <c r="C36" s="11"/>
      <c r="D36" s="301" t="s">
        <v>189</v>
      </c>
      <c r="E36" s="11"/>
      <c r="F36" s="11"/>
      <c r="G36" s="11"/>
      <c r="H36" s="269"/>
      <c r="I36" s="269"/>
      <c r="J36" s="11"/>
      <c r="K36" s="11"/>
      <c r="L36" s="11"/>
      <c r="M36" s="11"/>
      <c r="N36" s="11"/>
      <c r="O36" s="279"/>
      <c r="P36" s="304" t="e">
        <f aca="false">+#REF!-#REF!</f>
        <v>#REF!</v>
      </c>
      <c r="Q36" s="304"/>
      <c r="R36" s="304" t="e">
        <f aca="false">+#REF!-#REF!</f>
        <v>#REF!</v>
      </c>
      <c r="S36" s="304" t="e">
        <f aca="false">+#REF!-#REF!</f>
        <v>#REF!</v>
      </c>
      <c r="T36" s="304" t="e">
        <f aca="false">+#REF!-#REF!</f>
        <v>#REF!</v>
      </c>
      <c r="U36" s="304" t="e">
        <f aca="false">+#REF!-#REF!</f>
        <v>#REF!</v>
      </c>
      <c r="V36" s="266"/>
    </row>
    <row r="37" customFormat="false" ht="12.75" hidden="true" customHeight="false" outlineLevel="1" collapsed="false">
      <c r="B37" s="50"/>
      <c r="C37" s="11"/>
      <c r="D37" s="301" t="s">
        <v>190</v>
      </c>
      <c r="E37" s="11"/>
      <c r="F37" s="11"/>
      <c r="G37" s="11"/>
      <c r="H37" s="269"/>
      <c r="I37" s="269"/>
      <c r="J37" s="11"/>
      <c r="K37" s="11"/>
      <c r="L37" s="11"/>
      <c r="M37" s="11"/>
      <c r="N37" s="11"/>
      <c r="O37" s="279"/>
      <c r="P37" s="306" t="e">
        <f aca="false">+P36/#REF!</f>
        <v>#REF!</v>
      </c>
      <c r="Q37" s="306"/>
      <c r="R37" s="306" t="e">
        <f aca="false">+R36/#REF!</f>
        <v>#REF!</v>
      </c>
      <c r="S37" s="306" t="e">
        <f aca="false">+S36/#REF!</f>
        <v>#REF!</v>
      </c>
      <c r="T37" s="306" t="e">
        <f aca="false">+T36/#REF!</f>
        <v>#REF!</v>
      </c>
      <c r="U37" s="306" t="e">
        <f aca="false">+U36/#REF!</f>
        <v>#REF!</v>
      </c>
      <c r="V37" s="266"/>
    </row>
    <row r="38" customFormat="false" ht="12.75" hidden="false" customHeight="false" outlineLevel="1" collapsed="false">
      <c r="B38" s="50"/>
      <c r="C38" s="11"/>
      <c r="D38" s="301"/>
      <c r="E38" s="11"/>
      <c r="F38" s="11"/>
      <c r="G38" s="11"/>
      <c r="H38" s="269"/>
      <c r="I38" s="269"/>
      <c r="J38" s="11"/>
      <c r="K38" s="11"/>
      <c r="L38" s="11"/>
      <c r="M38" s="11"/>
      <c r="N38" s="11"/>
      <c r="O38" s="279"/>
      <c r="P38" s="306"/>
      <c r="Q38" s="306"/>
      <c r="R38" s="306"/>
      <c r="S38" s="306"/>
      <c r="T38" s="306"/>
      <c r="U38" s="306"/>
      <c r="V38" s="266"/>
    </row>
    <row r="39" customFormat="false" ht="12.75" hidden="false" customHeight="false" outlineLevel="0" collapsed="false">
      <c r="B39" s="50"/>
      <c r="C39" s="11"/>
      <c r="D39" s="301"/>
      <c r="E39" s="11"/>
      <c r="F39" s="11"/>
      <c r="G39" s="11"/>
      <c r="H39" s="269"/>
      <c r="I39" s="269"/>
      <c r="J39" s="11"/>
      <c r="K39" s="11"/>
      <c r="L39" s="11"/>
      <c r="M39" s="11"/>
      <c r="N39" s="11"/>
      <c r="O39" s="11"/>
      <c r="P39" s="307" t="s">
        <v>191</v>
      </c>
      <c r="Q39" s="307"/>
      <c r="R39" s="307"/>
      <c r="S39" s="307"/>
      <c r="T39" s="307"/>
      <c r="U39" s="307"/>
      <c r="V39" s="266"/>
    </row>
    <row r="40" customFormat="false" ht="39" hidden="false" customHeight="true" outlineLevel="0" collapsed="false">
      <c r="B40" s="50"/>
      <c r="C40" s="11"/>
      <c r="D40" s="11"/>
      <c r="E40" s="308" t="s">
        <v>192</v>
      </c>
      <c r="F40" s="308"/>
      <c r="G40" s="309"/>
      <c r="H40" s="269"/>
      <c r="I40" s="269"/>
      <c r="J40" s="23"/>
      <c r="K40" s="23"/>
      <c r="L40" s="37"/>
      <c r="M40" s="308" t="s">
        <v>193</v>
      </c>
      <c r="N40" s="308"/>
      <c r="O40" s="310"/>
      <c r="P40" s="11" t="s">
        <v>194</v>
      </c>
      <c r="Q40" s="11"/>
      <c r="R40" s="311" t="s">
        <v>195</v>
      </c>
      <c r="S40" s="11"/>
      <c r="T40" s="37"/>
      <c r="U40" s="37"/>
      <c r="V40" s="266"/>
    </row>
    <row r="41" customFormat="false" ht="61.5" hidden="false" customHeight="true" outlineLevel="0" collapsed="false">
      <c r="A41" s="312"/>
      <c r="B41" s="131"/>
      <c r="C41" s="313"/>
      <c r="D41" s="298"/>
      <c r="E41" s="314" t="s">
        <v>196</v>
      </c>
      <c r="F41" s="315" t="s">
        <v>197</v>
      </c>
      <c r="G41" s="316"/>
      <c r="H41" s="316"/>
      <c r="I41" s="316"/>
      <c r="J41" s="317"/>
      <c r="K41" s="318" t="s">
        <v>198</v>
      </c>
      <c r="L41" s="319"/>
      <c r="M41" s="320" t="s">
        <v>199</v>
      </c>
      <c r="N41" s="321" t="s">
        <v>200</v>
      </c>
      <c r="O41" s="322" t="s">
        <v>198</v>
      </c>
      <c r="P41" s="323" t="s">
        <v>141</v>
      </c>
      <c r="Q41" s="324"/>
      <c r="R41" s="325" t="str">
        <f aca="false">+R8</f>
        <v>Scenario 2</v>
      </c>
      <c r="S41" s="326" t="str">
        <f aca="false">+S8</f>
        <v>Scenario 3</v>
      </c>
      <c r="T41" s="326" t="str">
        <f aca="false">+T8</f>
        <v>Scenario 4</v>
      </c>
      <c r="U41" s="327" t="s">
        <v>145</v>
      </c>
      <c r="V41" s="328"/>
      <c r="W41" s="316"/>
      <c r="X41" s="312"/>
      <c r="Y41" s="312"/>
      <c r="Z41" s="312"/>
      <c r="AA41" s="312"/>
      <c r="AB41" s="312"/>
      <c r="AC41" s="312"/>
      <c r="AD41" s="312"/>
      <c r="AE41" s="312"/>
      <c r="AF41" s="312"/>
    </row>
    <row r="42" customFormat="false" ht="13.5" hidden="false" customHeight="false" outlineLevel="0" collapsed="false">
      <c r="B42" s="50"/>
      <c r="C42" s="11"/>
      <c r="D42" s="301"/>
      <c r="E42" s="329"/>
      <c r="F42" s="330"/>
      <c r="G42" s="37"/>
      <c r="H42" s="302"/>
      <c r="I42" s="302"/>
      <c r="J42" s="23"/>
      <c r="K42" s="303"/>
      <c r="L42" s="37"/>
      <c r="M42" s="329"/>
      <c r="N42" s="330"/>
      <c r="O42" s="37"/>
      <c r="P42" s="331"/>
      <c r="Q42" s="37"/>
      <c r="R42" s="332"/>
      <c r="S42" s="333"/>
      <c r="T42" s="333"/>
      <c r="U42" s="334"/>
      <c r="V42" s="335"/>
      <c r="W42" s="37"/>
    </row>
    <row r="43" customFormat="false" ht="12.75" hidden="false" customHeight="false" outlineLevel="0" collapsed="false">
      <c r="B43" s="50"/>
      <c r="C43" s="11"/>
      <c r="D43" s="301" t="s">
        <v>201</v>
      </c>
      <c r="E43" s="336" t="n">
        <v>1823528</v>
      </c>
      <c r="F43" s="337" t="n">
        <f aca="false">+E43/8*12</f>
        <v>2735292</v>
      </c>
      <c r="G43" s="304"/>
      <c r="H43" s="304"/>
      <c r="I43" s="304"/>
      <c r="J43" s="23"/>
      <c r="K43" s="303" t="s">
        <v>202</v>
      </c>
      <c r="L43" s="304"/>
      <c r="M43" s="336" t="n">
        <f aca="false">+M31*12</f>
        <v>2318589.6</v>
      </c>
      <c r="N43" s="337" t="n">
        <f aca="false">+N31*12</f>
        <v>1905041.6</v>
      </c>
      <c r="O43" s="338" t="s">
        <v>202</v>
      </c>
      <c r="P43" s="339" t="n">
        <f aca="false">+P31</f>
        <v>1384175</v>
      </c>
      <c r="Q43" s="304"/>
      <c r="R43" s="332" t="n">
        <f aca="false">+$P43</f>
        <v>1384175</v>
      </c>
      <c r="S43" s="340" t="n">
        <v>0</v>
      </c>
      <c r="T43" s="340" t="n">
        <v>0</v>
      </c>
      <c r="U43" s="340" t="n">
        <v>0</v>
      </c>
      <c r="V43" s="341"/>
      <c r="W43" s="37"/>
      <c r="Z43" s="19"/>
      <c r="AA43" s="342" t="s">
        <v>203</v>
      </c>
      <c r="AB43" s="342" t="s">
        <v>204</v>
      </c>
      <c r="AC43" s="343" t="s">
        <v>205</v>
      </c>
    </row>
    <row r="44" customFormat="false" ht="12.75" hidden="false" customHeight="false" outlineLevel="0" collapsed="false">
      <c r="B44" s="50"/>
      <c r="C44" s="11"/>
      <c r="D44" s="301"/>
      <c r="E44" s="329"/>
      <c r="F44" s="330"/>
      <c r="G44" s="37"/>
      <c r="H44" s="302"/>
      <c r="I44" s="302"/>
      <c r="J44" s="23"/>
      <c r="K44" s="303"/>
      <c r="L44" s="37"/>
      <c r="M44" s="329"/>
      <c r="N44" s="330"/>
      <c r="O44" s="37"/>
      <c r="P44" s="331"/>
      <c r="Q44" s="37"/>
      <c r="R44" s="344"/>
      <c r="S44" s="333"/>
      <c r="T44" s="333"/>
      <c r="U44" s="345"/>
      <c r="V44" s="346"/>
      <c r="W44" s="37"/>
      <c r="Z44" s="22" t="s">
        <v>206</v>
      </c>
      <c r="AA44" s="23" t="n">
        <v>1</v>
      </c>
      <c r="AB44" s="23"/>
      <c r="AC44" s="24" t="n">
        <v>10000</v>
      </c>
    </row>
    <row r="45" customFormat="false" ht="12.75" hidden="true" customHeight="false" outlineLevel="1" collapsed="false">
      <c r="B45" s="50"/>
      <c r="C45" s="11"/>
      <c r="D45" s="347" t="s">
        <v>207</v>
      </c>
      <c r="E45" s="348" t="n">
        <v>8939</v>
      </c>
      <c r="F45" s="349" t="n">
        <f aca="false">+E45/8*12</f>
        <v>13408.5</v>
      </c>
      <c r="G45" s="350"/>
      <c r="H45" s="350"/>
      <c r="I45" s="350"/>
      <c r="J45" s="23"/>
      <c r="K45" s="303"/>
      <c r="L45" s="351"/>
      <c r="M45" s="352"/>
      <c r="N45" s="353"/>
      <c r="O45" s="351"/>
      <c r="P45" s="354" t="n">
        <v>12000</v>
      </c>
      <c r="Q45" s="351"/>
      <c r="R45" s="355" t="n">
        <f aca="false">1000*12</f>
        <v>12000</v>
      </c>
      <c r="S45" s="356"/>
      <c r="T45" s="356" t="n">
        <f aca="false">1000*12</f>
        <v>12000</v>
      </c>
      <c r="U45" s="357" t="n">
        <f aca="false">1000*12</f>
        <v>12000</v>
      </c>
      <c r="V45" s="341"/>
      <c r="Z45" s="22" t="s">
        <v>208</v>
      </c>
      <c r="AA45" s="23"/>
      <c r="AB45" s="23"/>
      <c r="AC45" s="24" t="n">
        <v>9000</v>
      </c>
    </row>
    <row r="46" customFormat="false" ht="25.5" hidden="true" customHeight="true" outlineLevel="1" collapsed="false">
      <c r="B46" s="50"/>
      <c r="C46" s="11"/>
      <c r="D46" s="347" t="s">
        <v>209</v>
      </c>
      <c r="E46" s="348" t="n">
        <f aca="false">218940+11979</f>
        <v>230919</v>
      </c>
      <c r="F46" s="349" t="n">
        <f aca="false">+E46/8*12</f>
        <v>346378.5</v>
      </c>
      <c r="G46" s="350"/>
      <c r="H46" s="350"/>
      <c r="I46" s="350"/>
      <c r="J46" s="23"/>
      <c r="K46" s="303"/>
      <c r="L46" s="351"/>
      <c r="M46" s="352"/>
      <c r="N46" s="353"/>
      <c r="O46" s="351"/>
      <c r="P46" s="354" t="n">
        <v>334000</v>
      </c>
      <c r="Q46" s="351"/>
      <c r="R46" s="355" t="e">
        <f aca="false">+#REF!</f>
        <v>#REF!</v>
      </c>
      <c r="S46" s="356"/>
      <c r="T46" s="356" t="e">
        <f aca="false">+#REF!</f>
        <v>#REF!</v>
      </c>
      <c r="U46" s="357" t="e">
        <f aca="false">+#REF!</f>
        <v>#REF!</v>
      </c>
      <c r="V46" s="341"/>
      <c r="Z46" s="22" t="s">
        <v>210</v>
      </c>
      <c r="AA46" s="23"/>
      <c r="AB46" s="23"/>
      <c r="AC46" s="24" t="n">
        <v>9000</v>
      </c>
    </row>
    <row r="47" customFormat="false" ht="12.75" hidden="true" customHeight="false" outlineLevel="1" collapsed="false">
      <c r="B47" s="50"/>
      <c r="C47" s="11"/>
      <c r="D47" s="347" t="s">
        <v>211</v>
      </c>
      <c r="E47" s="348" t="n">
        <v>17523</v>
      </c>
      <c r="F47" s="349" t="n">
        <f aca="false">+E47/8*12</f>
        <v>26284.5</v>
      </c>
      <c r="G47" s="350"/>
      <c r="H47" s="350"/>
      <c r="I47" s="350"/>
      <c r="J47" s="23"/>
      <c r="K47" s="303"/>
      <c r="L47" s="351"/>
      <c r="M47" s="352"/>
      <c r="N47" s="353"/>
      <c r="O47" s="351"/>
      <c r="P47" s="354" t="n">
        <v>12000</v>
      </c>
      <c r="Q47" s="351"/>
      <c r="R47" s="355" t="n">
        <v>12000</v>
      </c>
      <c r="S47" s="356"/>
      <c r="T47" s="356" t="n">
        <v>12002</v>
      </c>
      <c r="U47" s="357" t="n">
        <v>12003</v>
      </c>
      <c r="V47" s="358"/>
      <c r="Z47" s="22" t="s">
        <v>212</v>
      </c>
      <c r="AA47" s="23" t="n">
        <f aca="false">5*5</f>
        <v>25</v>
      </c>
      <c r="AB47" s="23" t="n">
        <v>185</v>
      </c>
      <c r="AC47" s="24" t="n">
        <f aca="false">+AA47*AB47</f>
        <v>4625</v>
      </c>
    </row>
    <row r="48" customFormat="false" ht="20.25" hidden="false" customHeight="true" outlineLevel="0" collapsed="false">
      <c r="B48" s="50"/>
      <c r="C48" s="11"/>
      <c r="D48" s="359" t="s">
        <v>213</v>
      </c>
      <c r="E48" s="360" t="n">
        <f aca="false">+SUM(E45:E47)</f>
        <v>257381</v>
      </c>
      <c r="F48" s="337" t="n">
        <f aca="false">+E48/8*12</f>
        <v>386071.5</v>
      </c>
      <c r="G48" s="361"/>
      <c r="H48" s="361"/>
      <c r="I48" s="361"/>
      <c r="J48" s="23"/>
      <c r="K48" s="303" t="s">
        <v>214</v>
      </c>
      <c r="L48" s="362"/>
      <c r="M48" s="363" t="n">
        <f aca="false">+F48</f>
        <v>386071.5</v>
      </c>
      <c r="N48" s="364" t="n">
        <f aca="false">+M48</f>
        <v>386071.5</v>
      </c>
      <c r="O48" s="365" t="s">
        <v>215</v>
      </c>
      <c r="P48" s="366" t="n">
        <f aca="false">+J106</f>
        <v>271775</v>
      </c>
      <c r="Q48" s="362"/>
      <c r="R48" s="332" t="n">
        <f aca="false">+$P48</f>
        <v>271775</v>
      </c>
      <c r="S48" s="367" t="n">
        <v>0</v>
      </c>
      <c r="T48" s="367" t="n">
        <v>0</v>
      </c>
      <c r="U48" s="368" t="n">
        <v>0</v>
      </c>
      <c r="V48" s="341"/>
      <c r="W48" s="37"/>
      <c r="X48" s="369"/>
      <c r="Y48" s="369"/>
      <c r="Z48" s="22" t="s">
        <v>216</v>
      </c>
      <c r="AA48" s="23" t="n">
        <v>5</v>
      </c>
      <c r="AB48" s="23" t="n">
        <v>1030</v>
      </c>
      <c r="AC48" s="24" t="n">
        <f aca="false">+AA48*AB48</f>
        <v>5150</v>
      </c>
    </row>
    <row r="49" customFormat="false" ht="12.75" hidden="false" customHeight="false" outlineLevel="0" collapsed="false">
      <c r="B49" s="50"/>
      <c r="C49" s="11"/>
      <c r="D49" s="347"/>
      <c r="E49" s="348"/>
      <c r="F49" s="349"/>
      <c r="G49" s="350"/>
      <c r="H49" s="370"/>
      <c r="I49" s="370"/>
      <c r="J49" s="23"/>
      <c r="K49" s="303"/>
      <c r="L49" s="351"/>
      <c r="M49" s="352"/>
      <c r="N49" s="353"/>
      <c r="O49" s="351"/>
      <c r="P49" s="354"/>
      <c r="Q49" s="351"/>
      <c r="R49" s="355"/>
      <c r="S49" s="356"/>
      <c r="T49" s="356"/>
      <c r="U49" s="357"/>
      <c r="V49" s="358"/>
      <c r="Z49" s="22" t="s">
        <v>217</v>
      </c>
      <c r="AA49" s="23" t="n">
        <f aca="false">5*45</f>
        <v>225</v>
      </c>
      <c r="AB49" s="23" t="n">
        <v>630</v>
      </c>
      <c r="AC49" s="24" t="n">
        <f aca="false">+AA49*AB49</f>
        <v>141750</v>
      </c>
    </row>
    <row r="50" customFormat="false" ht="12.75" hidden="true" customHeight="false" outlineLevel="1" collapsed="false">
      <c r="B50" s="50"/>
      <c r="C50" s="11"/>
      <c r="D50" s="347" t="s">
        <v>218</v>
      </c>
      <c r="E50" s="348"/>
      <c r="F50" s="349"/>
      <c r="G50" s="350"/>
      <c r="H50" s="370"/>
      <c r="I50" s="370"/>
      <c r="J50" s="23"/>
      <c r="K50" s="303"/>
      <c r="L50" s="351"/>
      <c r="M50" s="352" t="n">
        <v>0</v>
      </c>
      <c r="N50" s="353" t="n">
        <v>0</v>
      </c>
      <c r="O50" s="351"/>
      <c r="P50" s="354" t="n">
        <v>0</v>
      </c>
      <c r="Q50" s="351"/>
      <c r="R50" s="355" t="n">
        <v>0</v>
      </c>
      <c r="S50" s="356"/>
      <c r="T50" s="356"/>
      <c r="U50" s="357"/>
      <c r="V50" s="358"/>
      <c r="Z50" s="22"/>
      <c r="AA50" s="23"/>
      <c r="AB50" s="23"/>
      <c r="AC50" s="24" t="n">
        <f aca="false">+AA50*AB50</f>
        <v>0</v>
      </c>
    </row>
    <row r="51" customFormat="false" ht="12.75" hidden="true" customHeight="false" outlineLevel="1" collapsed="false">
      <c r="B51" s="50"/>
      <c r="C51" s="11"/>
      <c r="D51" s="347" t="s">
        <v>219</v>
      </c>
      <c r="E51" s="348" t="n">
        <v>21016</v>
      </c>
      <c r="F51" s="349" t="n">
        <f aca="false">+E51/8*12</f>
        <v>31524</v>
      </c>
      <c r="G51" s="350"/>
      <c r="H51" s="370"/>
      <c r="I51" s="370"/>
      <c r="J51" s="23"/>
      <c r="K51" s="303"/>
      <c r="L51" s="351"/>
      <c r="M51" s="352" t="n">
        <v>0</v>
      </c>
      <c r="N51" s="353" t="n">
        <v>0</v>
      </c>
      <c r="O51" s="351"/>
      <c r="P51" s="354" t="n">
        <v>0</v>
      </c>
      <c r="Q51" s="351"/>
      <c r="R51" s="355" t="n">
        <v>0</v>
      </c>
      <c r="S51" s="356"/>
      <c r="T51" s="356"/>
      <c r="U51" s="357"/>
      <c r="V51" s="358"/>
      <c r="Z51" s="22"/>
      <c r="AA51" s="23"/>
      <c r="AB51" s="23"/>
      <c r="AC51" s="24" t="n">
        <f aca="false">+AA51*AB51</f>
        <v>0</v>
      </c>
    </row>
    <row r="52" customFormat="false" ht="12.75" hidden="true" customHeight="false" outlineLevel="1" collapsed="false">
      <c r="B52" s="50"/>
      <c r="C52" s="11"/>
      <c r="D52" s="347" t="s">
        <v>220</v>
      </c>
      <c r="E52" s="348"/>
      <c r="F52" s="349"/>
      <c r="G52" s="350"/>
      <c r="H52" s="370"/>
      <c r="I52" s="370"/>
      <c r="J52" s="23"/>
      <c r="K52" s="303"/>
      <c r="L52" s="351"/>
      <c r="M52" s="352" t="n">
        <v>0</v>
      </c>
      <c r="N52" s="353" t="n">
        <v>0</v>
      </c>
      <c r="O52" s="351"/>
      <c r="P52" s="354" t="n">
        <v>0</v>
      </c>
      <c r="Q52" s="351"/>
      <c r="R52" s="355" t="n">
        <v>0</v>
      </c>
      <c r="S52" s="356"/>
      <c r="T52" s="356"/>
      <c r="U52" s="357"/>
      <c r="V52" s="358"/>
      <c r="Z52" s="22"/>
      <c r="AA52" s="23"/>
      <c r="AB52" s="23"/>
      <c r="AC52" s="24" t="n">
        <f aca="false">+AA52*AB52</f>
        <v>0</v>
      </c>
    </row>
    <row r="53" customFormat="false" ht="12.75" hidden="true" customHeight="false" outlineLevel="1" collapsed="false">
      <c r="B53" s="50"/>
      <c r="C53" s="11"/>
      <c r="D53" s="347" t="s">
        <v>221</v>
      </c>
      <c r="E53" s="348" t="n">
        <v>1018</v>
      </c>
      <c r="F53" s="349" t="n">
        <f aca="false">+E53/8*12</f>
        <v>1527</v>
      </c>
      <c r="G53" s="350"/>
      <c r="H53" s="370"/>
      <c r="I53" s="370"/>
      <c r="J53" s="23"/>
      <c r="K53" s="303"/>
      <c r="L53" s="351"/>
      <c r="M53" s="352" t="n">
        <v>0</v>
      </c>
      <c r="N53" s="353" t="n">
        <v>0</v>
      </c>
      <c r="O53" s="351"/>
      <c r="P53" s="354" t="n">
        <v>0</v>
      </c>
      <c r="Q53" s="351"/>
      <c r="R53" s="355" t="n">
        <v>0</v>
      </c>
      <c r="S53" s="356"/>
      <c r="T53" s="356"/>
      <c r="U53" s="357"/>
      <c r="V53" s="358"/>
      <c r="Z53" s="22"/>
      <c r="AA53" s="23"/>
      <c r="AB53" s="23"/>
      <c r="AC53" s="24" t="n">
        <f aca="false">+AA53*AB53</f>
        <v>0</v>
      </c>
    </row>
    <row r="54" customFormat="false" ht="12.75" hidden="true" customHeight="false" outlineLevel="1" collapsed="false">
      <c r="B54" s="50"/>
      <c r="C54" s="11"/>
      <c r="D54" s="347" t="s">
        <v>222</v>
      </c>
      <c r="E54" s="371" t="n">
        <v>5099</v>
      </c>
      <c r="F54" s="349" t="n">
        <f aca="false">+E54/8*12</f>
        <v>7648.5</v>
      </c>
      <c r="G54" s="370"/>
      <c r="H54" s="370"/>
      <c r="I54" s="370"/>
      <c r="J54" s="23"/>
      <c r="K54" s="303"/>
      <c r="L54" s="351"/>
      <c r="M54" s="371"/>
      <c r="N54" s="372"/>
      <c r="O54" s="370"/>
      <c r="P54" s="373" t="n">
        <v>4481.33333333333</v>
      </c>
      <c r="Q54" s="370"/>
      <c r="R54" s="374" t="n">
        <f aca="false">53776/12</f>
        <v>4481.33333333333</v>
      </c>
      <c r="S54" s="375"/>
      <c r="T54" s="375"/>
      <c r="U54" s="376"/>
      <c r="V54" s="358"/>
      <c r="Z54" s="22"/>
      <c r="AA54" s="23"/>
      <c r="AB54" s="23"/>
      <c r="AC54" s="24" t="n">
        <f aca="false">+AA54*AB54</f>
        <v>0</v>
      </c>
    </row>
    <row r="55" customFormat="false" ht="12.75" hidden="true" customHeight="false" outlineLevel="1" collapsed="false">
      <c r="B55" s="50"/>
      <c r="C55" s="11"/>
      <c r="D55" s="347" t="s">
        <v>223</v>
      </c>
      <c r="E55" s="348"/>
      <c r="F55" s="349"/>
      <c r="G55" s="350"/>
      <c r="H55" s="370"/>
      <c r="I55" s="370"/>
      <c r="J55" s="23"/>
      <c r="K55" s="303"/>
      <c r="L55" s="351"/>
      <c r="M55" s="352" t="n">
        <v>0</v>
      </c>
      <c r="N55" s="353" t="n">
        <v>0</v>
      </c>
      <c r="O55" s="351"/>
      <c r="P55" s="354" t="n">
        <v>0</v>
      </c>
      <c r="Q55" s="351"/>
      <c r="R55" s="355" t="n">
        <v>0</v>
      </c>
      <c r="S55" s="356"/>
      <c r="T55" s="356"/>
      <c r="U55" s="357"/>
      <c r="V55" s="358"/>
      <c r="Z55" s="22"/>
      <c r="AA55" s="23"/>
      <c r="AB55" s="23"/>
      <c r="AC55" s="24" t="n">
        <f aca="false">+AA55*AB55</f>
        <v>0</v>
      </c>
    </row>
    <row r="56" customFormat="false" ht="12.75" hidden="true" customHeight="false" outlineLevel="1" collapsed="false">
      <c r="B56" s="50"/>
      <c r="C56" s="11"/>
      <c r="D56" s="347" t="s">
        <v>224</v>
      </c>
      <c r="E56" s="348"/>
      <c r="F56" s="349"/>
      <c r="G56" s="350"/>
      <c r="H56" s="370"/>
      <c r="I56" s="370"/>
      <c r="J56" s="23"/>
      <c r="K56" s="303"/>
      <c r="L56" s="351"/>
      <c r="M56" s="352" t="n">
        <v>0</v>
      </c>
      <c r="N56" s="353" t="n">
        <v>0</v>
      </c>
      <c r="O56" s="351"/>
      <c r="P56" s="354" t="n">
        <v>0</v>
      </c>
      <c r="Q56" s="351"/>
      <c r="R56" s="355" t="n">
        <v>0</v>
      </c>
      <c r="S56" s="356"/>
      <c r="T56" s="356"/>
      <c r="U56" s="357"/>
      <c r="V56" s="358"/>
      <c r="Z56" s="22"/>
      <c r="AA56" s="23"/>
      <c r="AB56" s="23"/>
      <c r="AC56" s="24" t="n">
        <f aca="false">+AA56*AB56</f>
        <v>0</v>
      </c>
    </row>
    <row r="57" customFormat="false" ht="12.75" hidden="true" customHeight="false" outlineLevel="1" collapsed="false">
      <c r="B57" s="50"/>
      <c r="C57" s="11"/>
      <c r="D57" s="347" t="s">
        <v>225</v>
      </c>
      <c r="E57" s="348"/>
      <c r="F57" s="349"/>
      <c r="G57" s="350"/>
      <c r="H57" s="370"/>
      <c r="I57" s="370"/>
      <c r="J57" s="23"/>
      <c r="K57" s="303"/>
      <c r="L57" s="351"/>
      <c r="M57" s="352" t="n">
        <v>0</v>
      </c>
      <c r="N57" s="353" t="n">
        <v>0</v>
      </c>
      <c r="O57" s="351"/>
      <c r="P57" s="354" t="n">
        <v>0</v>
      </c>
      <c r="Q57" s="351"/>
      <c r="R57" s="355" t="n">
        <v>0</v>
      </c>
      <c r="S57" s="356"/>
      <c r="T57" s="356"/>
      <c r="U57" s="357"/>
      <c r="V57" s="358"/>
      <c r="Z57" s="22"/>
      <c r="AA57" s="23"/>
      <c r="AB57" s="23"/>
      <c r="AC57" s="24" t="n">
        <f aca="false">+AA57*AB57</f>
        <v>0</v>
      </c>
    </row>
    <row r="58" customFormat="false" ht="12.75" hidden="true" customHeight="false" outlineLevel="1" collapsed="false">
      <c r="B58" s="50"/>
      <c r="C58" s="11"/>
      <c r="D58" s="347" t="s">
        <v>226</v>
      </c>
      <c r="E58" s="348"/>
      <c r="F58" s="349"/>
      <c r="G58" s="350"/>
      <c r="H58" s="370"/>
      <c r="I58" s="370"/>
      <c r="J58" s="23"/>
      <c r="K58" s="303"/>
      <c r="L58" s="351"/>
      <c r="M58" s="352" t="n">
        <v>0</v>
      </c>
      <c r="N58" s="353" t="n">
        <v>0</v>
      </c>
      <c r="O58" s="351"/>
      <c r="P58" s="354" t="n">
        <v>0</v>
      </c>
      <c r="Q58" s="351"/>
      <c r="R58" s="355" t="n">
        <v>0</v>
      </c>
      <c r="S58" s="356"/>
      <c r="T58" s="356"/>
      <c r="U58" s="357"/>
      <c r="V58" s="358"/>
      <c r="Z58" s="22"/>
      <c r="AA58" s="23"/>
      <c r="AB58" s="23"/>
      <c r="AC58" s="24" t="n">
        <f aca="false">+AA58*AB58</f>
        <v>0</v>
      </c>
    </row>
    <row r="59" customFormat="false" ht="12.75" hidden="true" customHeight="false" outlineLevel="1" collapsed="false">
      <c r="B59" s="50"/>
      <c r="C59" s="11"/>
      <c r="D59" s="347" t="s">
        <v>227</v>
      </c>
      <c r="E59" s="348" t="n">
        <v>7959</v>
      </c>
      <c r="F59" s="349" t="n">
        <f aca="false">+E59/8*12</f>
        <v>11938.5</v>
      </c>
      <c r="G59" s="350"/>
      <c r="H59" s="370"/>
      <c r="I59" s="370"/>
      <c r="J59" s="23"/>
      <c r="K59" s="303"/>
      <c r="L59" s="351"/>
      <c r="M59" s="352" t="n">
        <v>0</v>
      </c>
      <c r="N59" s="353" t="n">
        <v>0</v>
      </c>
      <c r="O59" s="351"/>
      <c r="P59" s="354" t="n">
        <v>0</v>
      </c>
      <c r="Q59" s="351"/>
      <c r="R59" s="355" t="n">
        <v>0</v>
      </c>
      <c r="S59" s="356"/>
      <c r="T59" s="356"/>
      <c r="U59" s="357"/>
      <c r="V59" s="358"/>
      <c r="Z59" s="22"/>
      <c r="AA59" s="23"/>
      <c r="AB59" s="23"/>
      <c r="AC59" s="24" t="n">
        <f aca="false">+AA59*AB59</f>
        <v>0</v>
      </c>
    </row>
    <row r="60" customFormat="false" ht="12.75" hidden="false" customHeight="false" outlineLevel="0" collapsed="false">
      <c r="B60" s="50"/>
      <c r="C60" s="11"/>
      <c r="D60" s="359" t="s">
        <v>228</v>
      </c>
      <c r="E60" s="360" t="n">
        <f aca="false">+SUM(E49:E59)-21000</f>
        <v>14092</v>
      </c>
      <c r="F60" s="337" t="n">
        <f aca="false">+E60/8*12</f>
        <v>21138</v>
      </c>
      <c r="G60" s="361"/>
      <c r="H60" s="377"/>
      <c r="I60" s="377"/>
      <c r="J60" s="23"/>
      <c r="K60" s="303" t="s">
        <v>214</v>
      </c>
      <c r="L60" s="362"/>
      <c r="M60" s="363" t="n">
        <f aca="false">+F60</f>
        <v>21138</v>
      </c>
      <c r="N60" s="364" t="n">
        <f aca="false">+M60</f>
        <v>21138</v>
      </c>
      <c r="O60" s="365" t="s">
        <v>229</v>
      </c>
      <c r="P60" s="366" t="n">
        <v>4481.33333333333</v>
      </c>
      <c r="Q60" s="362"/>
      <c r="R60" s="332" t="n">
        <f aca="false">+$P$60</f>
        <v>4481.33333333333</v>
      </c>
      <c r="S60" s="367" t="n">
        <v>0</v>
      </c>
      <c r="T60" s="367" t="n">
        <v>0</v>
      </c>
      <c r="U60" s="368" t="n">
        <v>0</v>
      </c>
      <c r="V60" s="341"/>
      <c r="W60" s="37"/>
      <c r="Z60" s="22" t="s">
        <v>230</v>
      </c>
      <c r="AA60" s="23" t="n">
        <f aca="false">2*5*45</f>
        <v>450</v>
      </c>
      <c r="AB60" s="23" t="n">
        <v>205</v>
      </c>
      <c r="AC60" s="24" t="n">
        <f aca="false">+AA60*AB60</f>
        <v>92250</v>
      </c>
    </row>
    <row r="61" customFormat="false" ht="13.5" hidden="false" customHeight="false" outlineLevel="0" collapsed="false">
      <c r="B61" s="50"/>
      <c r="C61" s="11"/>
      <c r="D61" s="347"/>
      <c r="E61" s="348"/>
      <c r="F61" s="349"/>
      <c r="G61" s="350"/>
      <c r="H61" s="370"/>
      <c r="I61" s="370"/>
      <c r="J61" s="23"/>
      <c r="K61" s="303"/>
      <c r="L61" s="351"/>
      <c r="M61" s="352"/>
      <c r="N61" s="353"/>
      <c r="O61" s="351"/>
      <c r="P61" s="354"/>
      <c r="Q61" s="351"/>
      <c r="R61" s="355"/>
      <c r="S61" s="356"/>
      <c r="T61" s="356"/>
      <c r="U61" s="357"/>
      <c r="V61" s="358"/>
      <c r="Z61" s="378" t="s">
        <v>205</v>
      </c>
      <c r="AA61" s="379"/>
      <c r="AB61" s="379"/>
      <c r="AC61" s="380" t="n">
        <f aca="false">SUM(AC44:AC60)</f>
        <v>271775</v>
      </c>
    </row>
    <row r="62" customFormat="false" ht="12.75" hidden="true" customHeight="false" outlineLevel="1" collapsed="false">
      <c r="B62" s="50"/>
      <c r="C62" s="11"/>
      <c r="D62" s="347" t="s">
        <v>231</v>
      </c>
      <c r="E62" s="348"/>
      <c r="F62" s="349"/>
      <c r="G62" s="350"/>
      <c r="H62" s="370"/>
      <c r="I62" s="370"/>
      <c r="J62" s="23"/>
      <c r="K62" s="303"/>
      <c r="L62" s="351"/>
      <c r="M62" s="352" t="n">
        <v>0</v>
      </c>
      <c r="N62" s="353" t="n">
        <v>0</v>
      </c>
      <c r="O62" s="351"/>
      <c r="P62" s="354" t="n">
        <v>0</v>
      </c>
      <c r="Q62" s="351"/>
      <c r="R62" s="355" t="n">
        <v>0</v>
      </c>
      <c r="S62" s="356"/>
      <c r="T62" s="356"/>
      <c r="U62" s="357"/>
      <c r="V62" s="358"/>
    </row>
    <row r="63" customFormat="false" ht="12.75" hidden="true" customHeight="false" outlineLevel="1" collapsed="false">
      <c r="B63" s="50"/>
      <c r="C63" s="11"/>
      <c r="D63" s="347" t="s">
        <v>232</v>
      </c>
      <c r="E63" s="348"/>
      <c r="F63" s="349"/>
      <c r="G63" s="350"/>
      <c r="H63" s="370"/>
      <c r="I63" s="370"/>
      <c r="J63" s="23"/>
      <c r="K63" s="303"/>
      <c r="L63" s="351"/>
      <c r="M63" s="352" t="n">
        <v>0</v>
      </c>
      <c r="N63" s="353" t="n">
        <v>0</v>
      </c>
      <c r="O63" s="351"/>
      <c r="P63" s="354" t="n">
        <v>0</v>
      </c>
      <c r="Q63" s="351"/>
      <c r="R63" s="355" t="n">
        <v>0</v>
      </c>
      <c r="S63" s="356"/>
      <c r="T63" s="356"/>
      <c r="U63" s="357"/>
      <c r="V63" s="358"/>
    </row>
    <row r="64" customFormat="false" ht="12.75" hidden="true" customHeight="false" outlineLevel="1" collapsed="false">
      <c r="B64" s="50"/>
      <c r="C64" s="11"/>
      <c r="D64" s="347" t="s">
        <v>233</v>
      </c>
      <c r="E64" s="348"/>
      <c r="F64" s="349"/>
      <c r="G64" s="350"/>
      <c r="H64" s="370"/>
      <c r="I64" s="370"/>
      <c r="J64" s="23"/>
      <c r="K64" s="303"/>
      <c r="L64" s="351"/>
      <c r="M64" s="352" t="n">
        <v>0</v>
      </c>
      <c r="N64" s="353" t="n">
        <v>0</v>
      </c>
      <c r="O64" s="351"/>
      <c r="P64" s="354" t="n">
        <v>0</v>
      </c>
      <c r="Q64" s="351"/>
      <c r="R64" s="355" t="n">
        <v>0</v>
      </c>
      <c r="S64" s="356"/>
      <c r="T64" s="356"/>
      <c r="U64" s="357"/>
      <c r="V64" s="358"/>
    </row>
    <row r="65" customFormat="false" ht="12.75" hidden="true" customHeight="false" outlineLevel="1" collapsed="false">
      <c r="B65" s="50"/>
      <c r="C65" s="11"/>
      <c r="D65" s="347" t="s">
        <v>234</v>
      </c>
      <c r="E65" s="348"/>
      <c r="F65" s="349"/>
      <c r="G65" s="350"/>
      <c r="H65" s="370"/>
      <c r="I65" s="370"/>
      <c r="J65" s="23"/>
      <c r="K65" s="303"/>
      <c r="L65" s="351"/>
      <c r="M65" s="352" t="n">
        <v>0</v>
      </c>
      <c r="N65" s="353" t="n">
        <v>0</v>
      </c>
      <c r="O65" s="351"/>
      <c r="P65" s="354" t="n">
        <v>0</v>
      </c>
      <c r="Q65" s="351"/>
      <c r="R65" s="355" t="n">
        <v>0</v>
      </c>
      <c r="S65" s="356"/>
      <c r="T65" s="356"/>
      <c r="U65" s="357"/>
      <c r="V65" s="358"/>
    </row>
    <row r="66" customFormat="false" ht="12.75" hidden="true" customHeight="false" outlineLevel="1" collapsed="false">
      <c r="B66" s="50"/>
      <c r="C66" s="11"/>
      <c r="D66" s="347" t="s">
        <v>235</v>
      </c>
      <c r="E66" s="348"/>
      <c r="F66" s="349"/>
      <c r="G66" s="350"/>
      <c r="H66" s="370"/>
      <c r="I66" s="370"/>
      <c r="J66" s="23"/>
      <c r="K66" s="303"/>
      <c r="L66" s="351"/>
      <c r="M66" s="352" t="n">
        <v>0</v>
      </c>
      <c r="N66" s="353" t="n">
        <v>0</v>
      </c>
      <c r="O66" s="351"/>
      <c r="P66" s="354" t="n">
        <v>0</v>
      </c>
      <c r="Q66" s="351"/>
      <c r="R66" s="355" t="n">
        <v>0</v>
      </c>
      <c r="S66" s="356"/>
      <c r="T66" s="356"/>
      <c r="U66" s="357"/>
      <c r="V66" s="341"/>
    </row>
    <row r="67" customFormat="false" ht="12.75" hidden="true" customHeight="false" outlineLevel="1" collapsed="false">
      <c r="B67" s="50"/>
      <c r="C67" s="11"/>
      <c r="D67" s="347" t="s">
        <v>236</v>
      </c>
      <c r="E67" s="371" t="n">
        <f aca="false">+'[1]Consultancy &amp; Legal'!Z27</f>
        <v>711362.25</v>
      </c>
      <c r="F67" s="349" t="n">
        <f aca="false">+E67/8*12</f>
        <v>1067043.375</v>
      </c>
      <c r="G67" s="370"/>
      <c r="H67" s="370"/>
      <c r="I67" s="370"/>
      <c r="J67" s="23"/>
      <c r="K67" s="303"/>
      <c r="L67" s="351"/>
      <c r="M67" s="371"/>
      <c r="N67" s="372"/>
      <c r="O67" s="370"/>
      <c r="P67" s="373" t="n">
        <v>500000</v>
      </c>
      <c r="Q67" s="370"/>
      <c r="R67" s="374" t="e">
        <f aca="false">+#REF!</f>
        <v>#REF!</v>
      </c>
      <c r="S67" s="375"/>
      <c r="T67" s="375"/>
      <c r="U67" s="376"/>
      <c r="V67" s="341"/>
    </row>
    <row r="68" customFormat="false" ht="12.75" hidden="false" customHeight="false" outlineLevel="0" collapsed="false">
      <c r="B68" s="50"/>
      <c r="C68" s="11"/>
      <c r="D68" s="359" t="s">
        <v>237</v>
      </c>
      <c r="E68" s="360" t="n">
        <f aca="false">+'[1]Consultancy &amp; Legal'!Y27</f>
        <v>840666.26</v>
      </c>
      <c r="F68" s="337" t="n">
        <f aca="false">+E68/8*12</f>
        <v>1260999.39</v>
      </c>
      <c r="G68" s="361"/>
      <c r="H68" s="377"/>
      <c r="I68" s="377"/>
      <c r="J68" s="23"/>
      <c r="K68" s="303" t="s">
        <v>214</v>
      </c>
      <c r="L68" s="362"/>
      <c r="M68" s="363" t="n">
        <f aca="false">+F68</f>
        <v>1260999.39</v>
      </c>
      <c r="N68" s="364" t="n">
        <f aca="false">+M68</f>
        <v>1260999.39</v>
      </c>
      <c r="O68" s="365" t="s">
        <v>238</v>
      </c>
      <c r="P68" s="366" t="n">
        <v>527000</v>
      </c>
      <c r="Q68" s="362"/>
      <c r="R68" s="332" t="n">
        <f aca="false">+$P$68</f>
        <v>527000</v>
      </c>
      <c r="S68" s="367" t="n">
        <v>0</v>
      </c>
      <c r="T68" s="367" t="n">
        <v>0</v>
      </c>
      <c r="U68" s="368" t="n">
        <v>0</v>
      </c>
      <c r="V68" s="341"/>
      <c r="W68" s="37"/>
    </row>
    <row r="69" customFormat="false" ht="12.75" hidden="false" customHeight="false" outlineLevel="0" collapsed="false">
      <c r="B69" s="50"/>
      <c r="C69" s="11"/>
      <c r="D69" s="347"/>
      <c r="E69" s="348"/>
      <c r="F69" s="349"/>
      <c r="G69" s="350"/>
      <c r="H69" s="370"/>
      <c r="I69" s="370"/>
      <c r="J69" s="23"/>
      <c r="K69" s="303"/>
      <c r="L69" s="351"/>
      <c r="M69" s="352"/>
      <c r="N69" s="353"/>
      <c r="O69" s="351"/>
      <c r="P69" s="354"/>
      <c r="Q69" s="351"/>
      <c r="R69" s="355"/>
      <c r="S69" s="356"/>
      <c r="T69" s="356"/>
      <c r="U69" s="357"/>
      <c r="V69" s="358"/>
    </row>
    <row r="70" customFormat="false" ht="12.75" hidden="true" customHeight="false" outlineLevel="1" collapsed="false">
      <c r="B70" s="50"/>
      <c r="C70" s="11"/>
      <c r="D70" s="347" t="s">
        <v>239</v>
      </c>
      <c r="E70" s="348"/>
      <c r="F70" s="349"/>
      <c r="G70" s="350"/>
      <c r="H70" s="370"/>
      <c r="I70" s="370"/>
      <c r="J70" s="23"/>
      <c r="K70" s="303"/>
      <c r="L70" s="351"/>
      <c r="M70" s="352" t="n">
        <v>0</v>
      </c>
      <c r="N70" s="353" t="n">
        <v>0</v>
      </c>
      <c r="O70" s="351"/>
      <c r="P70" s="354" t="n">
        <v>0</v>
      </c>
      <c r="Q70" s="351"/>
      <c r="R70" s="355" t="n">
        <v>0</v>
      </c>
      <c r="S70" s="356"/>
      <c r="T70" s="356"/>
      <c r="U70" s="357"/>
      <c r="V70" s="358"/>
    </row>
    <row r="71" customFormat="false" ht="12.75" hidden="true" customHeight="false" outlineLevel="1" collapsed="false">
      <c r="B71" s="50"/>
      <c r="C71" s="11"/>
      <c r="D71" s="347" t="s">
        <v>240</v>
      </c>
      <c r="E71" s="348"/>
      <c r="F71" s="349"/>
      <c r="G71" s="350"/>
      <c r="H71" s="370"/>
      <c r="I71" s="370"/>
      <c r="J71" s="23"/>
      <c r="K71" s="303"/>
      <c r="L71" s="351"/>
      <c r="M71" s="352" t="n">
        <v>0</v>
      </c>
      <c r="N71" s="353" t="n">
        <v>0</v>
      </c>
      <c r="O71" s="351"/>
      <c r="P71" s="354" t="n">
        <v>0</v>
      </c>
      <c r="Q71" s="351"/>
      <c r="R71" s="355" t="n">
        <v>0</v>
      </c>
      <c r="S71" s="356"/>
      <c r="T71" s="356"/>
      <c r="U71" s="357"/>
      <c r="V71" s="358"/>
    </row>
    <row r="72" customFormat="false" ht="12.75" hidden="true" customHeight="false" outlineLevel="1" collapsed="false">
      <c r="B72" s="50"/>
      <c r="C72" s="11"/>
      <c r="D72" s="347" t="s">
        <v>241</v>
      </c>
      <c r="E72" s="348" t="n">
        <f aca="false">+'[1]Consultancy &amp; Legal'!Z40</f>
        <v>355976.28</v>
      </c>
      <c r="F72" s="349" t="n">
        <f aca="false">+E72/8*12</f>
        <v>533964.42</v>
      </c>
      <c r="G72" s="350"/>
      <c r="H72" s="350"/>
      <c r="I72" s="350"/>
      <c r="J72" s="23"/>
      <c r="K72" s="303"/>
      <c r="L72" s="351"/>
      <c r="M72" s="352"/>
      <c r="N72" s="353"/>
      <c r="O72" s="351"/>
      <c r="P72" s="354" t="n">
        <v>260000</v>
      </c>
      <c r="Q72" s="351"/>
      <c r="R72" s="355" t="e">
        <f aca="false">+#REF!</f>
        <v>#REF!</v>
      </c>
      <c r="S72" s="356"/>
      <c r="T72" s="356"/>
      <c r="U72" s="357"/>
      <c r="V72" s="341"/>
      <c r="W72" s="37"/>
    </row>
    <row r="73" customFormat="false" ht="12.75" hidden="false" customHeight="false" outlineLevel="0" collapsed="false">
      <c r="B73" s="50"/>
      <c r="C73" s="11"/>
      <c r="D73" s="359" t="s">
        <v>242</v>
      </c>
      <c r="E73" s="360" t="n">
        <v>255710</v>
      </c>
      <c r="F73" s="337" t="n">
        <f aca="false">+E73/8*12</f>
        <v>383565</v>
      </c>
      <c r="G73" s="361"/>
      <c r="H73" s="377"/>
      <c r="I73" s="377"/>
      <c r="J73" s="23"/>
      <c r="K73" s="303" t="s">
        <v>214</v>
      </c>
      <c r="L73" s="362"/>
      <c r="M73" s="363" t="n">
        <f aca="false">+F73</f>
        <v>383565</v>
      </c>
      <c r="N73" s="364" t="n">
        <f aca="false">+M73</f>
        <v>383565</v>
      </c>
      <c r="O73" s="365" t="s">
        <v>243</v>
      </c>
      <c r="P73" s="366" t="n">
        <f aca="false">+'[1]Consultancy &amp; Legal'!AE40</f>
        <v>245000</v>
      </c>
      <c r="Q73" s="362"/>
      <c r="R73" s="332" t="n">
        <f aca="false">+$P$73</f>
        <v>245000</v>
      </c>
      <c r="S73" s="367" t="n">
        <v>0</v>
      </c>
      <c r="T73" s="367" t="n">
        <v>0</v>
      </c>
      <c r="U73" s="368" t="n">
        <v>0</v>
      </c>
      <c r="V73" s="346"/>
      <c r="W73" s="301"/>
    </row>
    <row r="74" customFormat="false" ht="12.75" hidden="false" customHeight="false" outlineLevel="0" collapsed="false">
      <c r="B74" s="50"/>
      <c r="C74" s="11"/>
      <c r="D74" s="347"/>
      <c r="E74" s="348"/>
      <c r="F74" s="349"/>
      <c r="G74" s="350"/>
      <c r="H74" s="370"/>
      <c r="I74" s="370"/>
      <c r="J74" s="23"/>
      <c r="K74" s="303"/>
      <c r="L74" s="351"/>
      <c r="M74" s="352"/>
      <c r="N74" s="353"/>
      <c r="O74" s="351"/>
      <c r="P74" s="354"/>
      <c r="Q74" s="351"/>
      <c r="R74" s="355"/>
      <c r="S74" s="356"/>
      <c r="T74" s="356"/>
      <c r="U74" s="357"/>
      <c r="V74" s="358"/>
    </row>
    <row r="75" customFormat="false" ht="12.75" hidden="true" customHeight="false" outlineLevel="1" collapsed="false">
      <c r="B75" s="50"/>
      <c r="C75" s="11"/>
      <c r="D75" s="347" t="s">
        <v>244</v>
      </c>
      <c r="E75" s="348"/>
      <c r="F75" s="349"/>
      <c r="G75" s="350"/>
      <c r="H75" s="370"/>
      <c r="I75" s="370"/>
      <c r="J75" s="23"/>
      <c r="K75" s="303"/>
      <c r="L75" s="351"/>
      <c r="M75" s="352" t="n">
        <v>0</v>
      </c>
      <c r="N75" s="353" t="n">
        <v>0</v>
      </c>
      <c r="O75" s="351"/>
      <c r="P75" s="354" t="n">
        <v>0</v>
      </c>
      <c r="Q75" s="351"/>
      <c r="R75" s="355" t="n">
        <v>0</v>
      </c>
      <c r="S75" s="356"/>
      <c r="T75" s="356"/>
      <c r="U75" s="357"/>
      <c r="V75" s="358"/>
    </row>
    <row r="76" customFormat="false" ht="12.75" hidden="true" customHeight="false" outlineLevel="1" collapsed="false">
      <c r="B76" s="50"/>
      <c r="C76" s="11"/>
      <c r="D76" s="347" t="s">
        <v>245</v>
      </c>
      <c r="E76" s="348" t="n">
        <v>104658</v>
      </c>
      <c r="F76" s="349" t="n">
        <f aca="false">+E76/8*12</f>
        <v>156987</v>
      </c>
      <c r="G76" s="350"/>
      <c r="H76" s="350"/>
      <c r="I76" s="350"/>
      <c r="J76" s="23"/>
      <c r="K76" s="303"/>
      <c r="L76" s="351"/>
      <c r="M76" s="352"/>
      <c r="N76" s="353"/>
      <c r="O76" s="351"/>
      <c r="P76" s="354" t="n">
        <v>104136</v>
      </c>
      <c r="Q76" s="351"/>
      <c r="R76" s="355" t="e">
        <f aca="false">+#REF!</f>
        <v>#REF!</v>
      </c>
      <c r="S76" s="356"/>
      <c r="T76" s="356"/>
      <c r="U76" s="357"/>
      <c r="V76" s="341"/>
      <c r="W76" s="37"/>
    </row>
    <row r="77" customFormat="false" ht="25.5" hidden="false" customHeight="false" outlineLevel="0" collapsed="false">
      <c r="B77" s="50"/>
      <c r="C77" s="11"/>
      <c r="D77" s="359" t="s">
        <v>246</v>
      </c>
      <c r="E77" s="360" t="n">
        <v>108346</v>
      </c>
      <c r="F77" s="337" t="n">
        <f aca="false">+E77/8*12</f>
        <v>162519</v>
      </c>
      <c r="G77" s="361"/>
      <c r="H77" s="377"/>
      <c r="I77" s="377"/>
      <c r="J77" s="23"/>
      <c r="K77" s="303" t="s">
        <v>214</v>
      </c>
      <c r="L77" s="362"/>
      <c r="M77" s="363" t="n">
        <f aca="false">+F77</f>
        <v>162519</v>
      </c>
      <c r="N77" s="364" t="n">
        <f aca="false">+M77</f>
        <v>162519</v>
      </c>
      <c r="O77" s="381" t="s">
        <v>247</v>
      </c>
      <c r="P77" s="366" t="n">
        <v>100000</v>
      </c>
      <c r="Q77" s="362"/>
      <c r="R77" s="332" t="n">
        <v>0</v>
      </c>
      <c r="S77" s="367" t="n">
        <v>0</v>
      </c>
      <c r="T77" s="367" t="n">
        <v>0</v>
      </c>
      <c r="U77" s="368" t="n">
        <v>0</v>
      </c>
      <c r="V77" s="346"/>
      <c r="W77" s="301"/>
    </row>
    <row r="78" customFormat="false" ht="12.75" hidden="false" customHeight="false" outlineLevel="0" collapsed="false">
      <c r="B78" s="50"/>
      <c r="C78" s="11"/>
      <c r="D78" s="347"/>
      <c r="E78" s="348"/>
      <c r="F78" s="349"/>
      <c r="G78" s="350"/>
      <c r="H78" s="370"/>
      <c r="I78" s="370"/>
      <c r="J78" s="23"/>
      <c r="K78" s="303"/>
      <c r="L78" s="351"/>
      <c r="M78" s="352"/>
      <c r="N78" s="353"/>
      <c r="O78" s="351"/>
      <c r="P78" s="354"/>
      <c r="Q78" s="351"/>
      <c r="R78" s="355"/>
      <c r="S78" s="356"/>
      <c r="T78" s="356"/>
      <c r="U78" s="357"/>
      <c r="V78" s="358"/>
    </row>
    <row r="79" customFormat="false" ht="12.75" hidden="true" customHeight="false" outlineLevel="1" collapsed="false">
      <c r="B79" s="50"/>
      <c r="C79" s="11"/>
      <c r="D79" s="347" t="s">
        <v>248</v>
      </c>
      <c r="E79" s="348" t="n">
        <f aca="false">1050+3297-3411</f>
        <v>936</v>
      </c>
      <c r="F79" s="349" t="n">
        <f aca="false">+E79/8*12</f>
        <v>1404</v>
      </c>
      <c r="G79" s="350"/>
      <c r="H79" s="370"/>
      <c r="I79" s="370"/>
      <c r="J79" s="23"/>
      <c r="K79" s="303"/>
      <c r="L79" s="351"/>
      <c r="M79" s="352" t="n">
        <v>0</v>
      </c>
      <c r="N79" s="353" t="n">
        <v>0</v>
      </c>
      <c r="O79" s="351"/>
      <c r="P79" s="354" t="n">
        <v>0</v>
      </c>
      <c r="Q79" s="351"/>
      <c r="R79" s="355" t="n">
        <v>0</v>
      </c>
      <c r="S79" s="356"/>
      <c r="T79" s="356"/>
      <c r="U79" s="357"/>
      <c r="V79" s="358"/>
    </row>
    <row r="80" customFormat="false" ht="12.75" hidden="true" customHeight="false" outlineLevel="1" collapsed="false">
      <c r="B80" s="50"/>
      <c r="C80" s="11"/>
      <c r="D80" s="347" t="s">
        <v>249</v>
      </c>
      <c r="E80" s="348" t="n">
        <v>104658</v>
      </c>
      <c r="F80" s="349" t="n">
        <f aca="false">+E80/8*12</f>
        <v>156987</v>
      </c>
      <c r="G80" s="350"/>
      <c r="H80" s="370"/>
      <c r="I80" s="370"/>
      <c r="J80" s="23"/>
      <c r="K80" s="303"/>
      <c r="L80" s="351"/>
      <c r="M80" s="352"/>
      <c r="N80" s="353"/>
      <c r="O80" s="351"/>
      <c r="P80" s="354" t="n">
        <v>105882.18</v>
      </c>
      <c r="Q80" s="351"/>
      <c r="R80" s="355" t="e">
        <f aca="false">+#REF!</f>
        <v>#REF!</v>
      </c>
      <c r="S80" s="356"/>
      <c r="T80" s="356"/>
      <c r="U80" s="357"/>
      <c r="V80" s="358"/>
    </row>
    <row r="81" customFormat="false" ht="12.75" hidden="true" customHeight="false" outlineLevel="1" collapsed="false">
      <c r="B81" s="50"/>
      <c r="C81" s="11"/>
      <c r="D81" s="347" t="s">
        <v>250</v>
      </c>
      <c r="E81" s="348"/>
      <c r="F81" s="349"/>
      <c r="G81" s="350"/>
      <c r="H81" s="350"/>
      <c r="I81" s="350"/>
      <c r="J81" s="23"/>
      <c r="K81" s="303"/>
      <c r="L81" s="351"/>
      <c r="M81" s="352" t="n">
        <v>0</v>
      </c>
      <c r="N81" s="353" t="n">
        <v>0</v>
      </c>
      <c r="O81" s="351"/>
      <c r="P81" s="354" t="n">
        <v>0</v>
      </c>
      <c r="Q81" s="351"/>
      <c r="R81" s="355" t="n">
        <v>0</v>
      </c>
      <c r="S81" s="356"/>
      <c r="T81" s="356"/>
      <c r="U81" s="357"/>
      <c r="V81" s="341"/>
    </row>
    <row r="82" customFormat="false" ht="12.75" hidden="true" customHeight="false" outlineLevel="1" collapsed="false">
      <c r="B82" s="50"/>
      <c r="C82" s="11"/>
      <c r="D82" s="347" t="s">
        <v>251</v>
      </c>
      <c r="E82" s="348"/>
      <c r="F82" s="349"/>
      <c r="G82" s="350"/>
      <c r="H82" s="350"/>
      <c r="I82" s="350"/>
      <c r="J82" s="23"/>
      <c r="K82" s="303"/>
      <c r="L82" s="351"/>
      <c r="M82" s="352" t="n">
        <v>0</v>
      </c>
      <c r="N82" s="353" t="n">
        <v>0</v>
      </c>
      <c r="O82" s="351"/>
      <c r="P82" s="354" t="n">
        <v>0</v>
      </c>
      <c r="Q82" s="351"/>
      <c r="R82" s="355" t="n">
        <v>0</v>
      </c>
      <c r="S82" s="356"/>
      <c r="T82" s="356"/>
      <c r="U82" s="357"/>
      <c r="V82" s="341"/>
    </row>
    <row r="83" customFormat="false" ht="12.75" hidden="true" customHeight="false" outlineLevel="1" collapsed="false">
      <c r="B83" s="50"/>
      <c r="C83" s="11"/>
      <c r="D83" s="347" t="s">
        <v>252</v>
      </c>
      <c r="E83" s="348" t="n">
        <v>35319</v>
      </c>
      <c r="F83" s="349" t="n">
        <f aca="false">+E83/8*12</f>
        <v>52978.5</v>
      </c>
      <c r="G83" s="350"/>
      <c r="H83" s="370"/>
      <c r="I83" s="370"/>
      <c r="J83" s="23"/>
      <c r="K83" s="303"/>
      <c r="L83" s="351"/>
      <c r="M83" s="352"/>
      <c r="N83" s="353"/>
      <c r="O83" s="351"/>
      <c r="P83" s="354" t="n">
        <v>10000</v>
      </c>
      <c r="Q83" s="351"/>
      <c r="R83" s="355" t="e">
        <f aca="false">+#REF!*R32</f>
        <v>#REF!</v>
      </c>
      <c r="S83" s="356"/>
      <c r="T83" s="356"/>
      <c r="U83" s="357"/>
      <c r="V83" s="358"/>
    </row>
    <row r="84" customFormat="false" ht="12.75" hidden="true" customHeight="false" outlineLevel="1" collapsed="false">
      <c r="B84" s="50"/>
      <c r="C84" s="11"/>
      <c r="D84" s="347" t="s">
        <v>253</v>
      </c>
      <c r="E84" s="348" t="n">
        <v>9868</v>
      </c>
      <c r="F84" s="349" t="n">
        <f aca="false">+E84/8*12</f>
        <v>14802</v>
      </c>
      <c r="G84" s="350"/>
      <c r="H84" s="370"/>
      <c r="I84" s="370"/>
      <c r="J84" s="23"/>
      <c r="K84" s="303"/>
      <c r="L84" s="351"/>
      <c r="M84" s="352" t="n">
        <v>0</v>
      </c>
      <c r="N84" s="353" t="n">
        <v>0</v>
      </c>
      <c r="O84" s="351"/>
      <c r="P84" s="354" t="n">
        <v>0</v>
      </c>
      <c r="Q84" s="351"/>
      <c r="R84" s="355" t="n">
        <v>0</v>
      </c>
      <c r="S84" s="356"/>
      <c r="T84" s="356"/>
      <c r="U84" s="357"/>
      <c r="V84" s="358"/>
    </row>
    <row r="85" customFormat="false" ht="12.75" hidden="true" customHeight="false" outlineLevel="1" collapsed="false">
      <c r="B85" s="50"/>
      <c r="C85" s="11"/>
      <c r="D85" s="347" t="s">
        <v>254</v>
      </c>
      <c r="E85" s="348" t="n">
        <v>1904</v>
      </c>
      <c r="F85" s="349" t="n">
        <f aca="false">+E85/8*12</f>
        <v>2856</v>
      </c>
      <c r="G85" s="350"/>
      <c r="H85" s="370"/>
      <c r="I85" s="370"/>
      <c r="J85" s="23"/>
      <c r="K85" s="303"/>
      <c r="L85" s="351"/>
      <c r="M85" s="352" t="n">
        <v>0</v>
      </c>
      <c r="N85" s="353" t="n">
        <v>0</v>
      </c>
      <c r="O85" s="351"/>
      <c r="P85" s="354" t="n">
        <v>0</v>
      </c>
      <c r="Q85" s="351"/>
      <c r="R85" s="355" t="n">
        <v>0</v>
      </c>
      <c r="S85" s="356"/>
      <c r="T85" s="356"/>
      <c r="U85" s="357"/>
      <c r="V85" s="358"/>
    </row>
    <row r="86" customFormat="false" ht="12.75" hidden="true" customHeight="false" outlineLevel="1" collapsed="false">
      <c r="B86" s="50"/>
      <c r="C86" s="11"/>
      <c r="D86" s="347" t="s">
        <v>255</v>
      </c>
      <c r="E86" s="348" t="n">
        <f aca="false">156303-152685</f>
        <v>3618</v>
      </c>
      <c r="F86" s="349" t="n">
        <f aca="false">+E86/8*12</f>
        <v>5427</v>
      </c>
      <c r="G86" s="350"/>
      <c r="H86" s="350"/>
      <c r="I86" s="350"/>
      <c r="J86" s="23"/>
      <c r="K86" s="303"/>
      <c r="L86" s="351"/>
      <c r="M86" s="352" t="n">
        <v>0</v>
      </c>
      <c r="N86" s="353" t="n">
        <v>0</v>
      </c>
      <c r="O86" s="351"/>
      <c r="P86" s="354" t="n">
        <v>0</v>
      </c>
      <c r="Q86" s="351"/>
      <c r="R86" s="355" t="n">
        <v>0</v>
      </c>
      <c r="S86" s="356"/>
      <c r="T86" s="356"/>
      <c r="U86" s="357"/>
      <c r="V86" s="341"/>
    </row>
    <row r="87" customFormat="false" ht="12.75" hidden="false" customHeight="false" outlineLevel="0" collapsed="false">
      <c r="B87" s="50"/>
      <c r="C87" s="11"/>
      <c r="D87" s="359" t="s">
        <v>256</v>
      </c>
      <c r="E87" s="360" t="n">
        <f aca="false">+SUM(E79:E86)</f>
        <v>156303</v>
      </c>
      <c r="F87" s="337" t="n">
        <v>195750</v>
      </c>
      <c r="G87" s="361"/>
      <c r="H87" s="377"/>
      <c r="I87" s="377"/>
      <c r="J87" s="23"/>
      <c r="K87" s="303" t="s">
        <v>214</v>
      </c>
      <c r="L87" s="362"/>
      <c r="M87" s="363" t="n">
        <f aca="false">+F87</f>
        <v>195750</v>
      </c>
      <c r="N87" s="364" t="n">
        <f aca="false">+M87</f>
        <v>195750</v>
      </c>
      <c r="O87" s="365" t="s">
        <v>257</v>
      </c>
      <c r="P87" s="366" t="n">
        <f aca="false">+'[1]Consultancy &amp; Legal'!AE55+20000</f>
        <v>122406.18</v>
      </c>
      <c r="Q87" s="362"/>
      <c r="R87" s="332" t="n">
        <f aca="false">+$P$87</f>
        <v>122406.18</v>
      </c>
      <c r="S87" s="367" t="n">
        <v>0</v>
      </c>
      <c r="T87" s="367" t="n">
        <v>0</v>
      </c>
      <c r="U87" s="368" t="n">
        <v>0</v>
      </c>
      <c r="V87" s="382"/>
      <c r="W87" s="37"/>
    </row>
    <row r="88" customFormat="false" ht="12.75" hidden="false" customHeight="false" outlineLevel="0" collapsed="false">
      <c r="B88" s="50"/>
      <c r="C88" s="11"/>
      <c r="D88" s="347"/>
      <c r="E88" s="348"/>
      <c r="F88" s="349"/>
      <c r="G88" s="350"/>
      <c r="H88" s="370"/>
      <c r="I88" s="370"/>
      <c r="J88" s="23"/>
      <c r="K88" s="303"/>
      <c r="L88" s="351"/>
      <c r="M88" s="352"/>
      <c r="N88" s="353"/>
      <c r="O88" s="351"/>
      <c r="P88" s="354"/>
      <c r="Q88" s="351"/>
      <c r="R88" s="355"/>
      <c r="S88" s="356"/>
      <c r="T88" s="356"/>
      <c r="U88" s="357"/>
      <c r="V88" s="358"/>
    </row>
    <row r="89" customFormat="false" ht="12.75" hidden="true" customHeight="false" outlineLevel="1" collapsed="false">
      <c r="B89" s="50"/>
      <c r="C89" s="11"/>
      <c r="D89" s="347" t="s">
        <v>258</v>
      </c>
      <c r="E89" s="348"/>
      <c r="F89" s="349"/>
      <c r="G89" s="350"/>
      <c r="H89" s="370"/>
      <c r="I89" s="370"/>
      <c r="J89" s="23"/>
      <c r="K89" s="303"/>
      <c r="L89" s="351"/>
      <c r="M89" s="352" t="n">
        <v>0</v>
      </c>
      <c r="N89" s="353" t="n">
        <v>0</v>
      </c>
      <c r="O89" s="351"/>
      <c r="P89" s="354" t="n">
        <v>0</v>
      </c>
      <c r="Q89" s="351"/>
      <c r="R89" s="355" t="n">
        <v>0</v>
      </c>
      <c r="S89" s="356"/>
      <c r="T89" s="356"/>
      <c r="U89" s="357"/>
      <c r="V89" s="358"/>
    </row>
    <row r="90" customFormat="false" ht="12.75" hidden="true" customHeight="false" outlineLevel="1" collapsed="false">
      <c r="B90" s="50"/>
      <c r="C90" s="11"/>
      <c r="D90" s="347" t="s">
        <v>259</v>
      </c>
      <c r="E90" s="348" t="n">
        <v>26850</v>
      </c>
      <c r="F90" s="349" t="n">
        <f aca="false">+E90/8*12</f>
        <v>40275</v>
      </c>
      <c r="G90" s="350"/>
      <c r="H90" s="350"/>
      <c r="I90" s="350"/>
      <c r="J90" s="23"/>
      <c r="K90" s="303"/>
      <c r="L90" s="351"/>
      <c r="M90" s="352"/>
      <c r="N90" s="353"/>
      <c r="O90" s="351"/>
      <c r="P90" s="354" t="n">
        <v>20000</v>
      </c>
      <c r="Q90" s="351"/>
      <c r="R90" s="355" t="n">
        <v>20000</v>
      </c>
      <c r="S90" s="356"/>
      <c r="T90" s="356"/>
      <c r="U90" s="357"/>
      <c r="V90" s="358"/>
    </row>
    <row r="91" customFormat="false" ht="12.75" hidden="false" customHeight="false" outlineLevel="0" collapsed="false">
      <c r="B91" s="50"/>
      <c r="C91" s="11"/>
      <c r="D91" s="359" t="s">
        <v>260</v>
      </c>
      <c r="E91" s="360" t="n">
        <v>26850</v>
      </c>
      <c r="F91" s="337" t="n">
        <f aca="false">+E91/8*12</f>
        <v>40275</v>
      </c>
      <c r="G91" s="361"/>
      <c r="H91" s="377"/>
      <c r="I91" s="377"/>
      <c r="J91" s="23"/>
      <c r="K91" s="303" t="s">
        <v>214</v>
      </c>
      <c r="L91" s="362"/>
      <c r="M91" s="363" t="n">
        <f aca="false">+F91</f>
        <v>40275</v>
      </c>
      <c r="N91" s="364" t="n">
        <f aca="false">+M91</f>
        <v>40275</v>
      </c>
      <c r="O91" s="381" t="s">
        <v>261</v>
      </c>
      <c r="P91" s="366" t="n">
        <f aca="false">20000</f>
        <v>20000</v>
      </c>
      <c r="Q91" s="362"/>
      <c r="R91" s="332" t="n">
        <f aca="false">+$P$91</f>
        <v>20000</v>
      </c>
      <c r="S91" s="367" t="n">
        <v>0</v>
      </c>
      <c r="T91" s="367" t="n">
        <v>0</v>
      </c>
      <c r="U91" s="368" t="n">
        <v>0</v>
      </c>
      <c r="V91" s="341"/>
      <c r="W91" s="37"/>
    </row>
    <row r="92" customFormat="false" ht="12.75" hidden="true" customHeight="false" outlineLevel="1" collapsed="false">
      <c r="B92" s="50"/>
      <c r="C92" s="11"/>
      <c r="D92" s="347" t="s">
        <v>262</v>
      </c>
      <c r="E92" s="348"/>
      <c r="F92" s="349"/>
      <c r="G92" s="350"/>
      <c r="H92" s="370"/>
      <c r="I92" s="370"/>
      <c r="J92" s="23"/>
      <c r="K92" s="303"/>
      <c r="L92" s="351"/>
      <c r="M92" s="352"/>
      <c r="N92" s="353"/>
      <c r="O92" s="351"/>
      <c r="P92" s="354"/>
      <c r="Q92" s="351"/>
      <c r="R92" s="355"/>
      <c r="S92" s="356"/>
      <c r="T92" s="356"/>
      <c r="U92" s="357"/>
      <c r="V92" s="358"/>
    </row>
    <row r="93" customFormat="false" ht="12.75" hidden="true" customHeight="false" outlineLevel="1" collapsed="false">
      <c r="B93" s="50"/>
      <c r="C93" s="11"/>
      <c r="D93" s="359" t="s">
        <v>263</v>
      </c>
      <c r="E93" s="360"/>
      <c r="F93" s="383"/>
      <c r="G93" s="361"/>
      <c r="H93" s="377"/>
      <c r="I93" s="377"/>
      <c r="J93" s="23"/>
      <c r="K93" s="303"/>
      <c r="L93" s="362"/>
      <c r="M93" s="363" t="n">
        <v>0</v>
      </c>
      <c r="N93" s="364" t="n">
        <v>0</v>
      </c>
      <c r="O93" s="362"/>
      <c r="P93" s="366" t="n">
        <v>0</v>
      </c>
      <c r="Q93" s="362"/>
      <c r="R93" s="332" t="n">
        <v>0</v>
      </c>
      <c r="S93" s="367"/>
      <c r="T93" s="367" t="n">
        <v>0</v>
      </c>
      <c r="U93" s="368" t="n">
        <v>0</v>
      </c>
      <c r="V93" s="346"/>
      <c r="W93" s="301"/>
    </row>
    <row r="94" customFormat="false" ht="12.75" hidden="false" customHeight="false" outlineLevel="0" collapsed="false">
      <c r="B94" s="50"/>
      <c r="C94" s="11"/>
      <c r="D94" s="347"/>
      <c r="E94" s="348"/>
      <c r="F94" s="349"/>
      <c r="G94" s="350"/>
      <c r="H94" s="370"/>
      <c r="I94" s="370"/>
      <c r="J94" s="23"/>
      <c r="K94" s="303"/>
      <c r="L94" s="351"/>
      <c r="M94" s="352"/>
      <c r="N94" s="353"/>
      <c r="O94" s="351"/>
      <c r="P94" s="354"/>
      <c r="Q94" s="351"/>
      <c r="R94" s="355"/>
      <c r="S94" s="356"/>
      <c r="T94" s="356"/>
      <c r="U94" s="384"/>
      <c r="V94" s="358"/>
    </row>
    <row r="95" customFormat="false" ht="13.5" hidden="false" customHeight="false" outlineLevel="0" collapsed="false">
      <c r="B95" s="50"/>
      <c r="C95" s="11"/>
      <c r="D95" s="359" t="s">
        <v>124</v>
      </c>
      <c r="E95" s="385" t="n">
        <f aca="false">+E91+E87+E77+E73+E68+E60+E48+E43</f>
        <v>3482876.26</v>
      </c>
      <c r="F95" s="386" t="n">
        <f aca="false">+F91+F87+F77+F73+F68+F60+F48+F43</f>
        <v>5185609.89</v>
      </c>
      <c r="G95" s="387"/>
      <c r="H95" s="388"/>
      <c r="I95" s="388"/>
      <c r="J95" s="23"/>
      <c r="K95" s="23"/>
      <c r="L95" s="389"/>
      <c r="M95" s="390" t="n">
        <f aca="false">M93+M91+M87+M77+M73+M68+M60+M48+M43</f>
        <v>4768907.49</v>
      </c>
      <c r="N95" s="391" t="n">
        <f aca="false">N93+N91+N87+N77+N73+N68+N60+N48+N43</f>
        <v>4355359.49</v>
      </c>
      <c r="O95" s="389"/>
      <c r="P95" s="392" t="n">
        <f aca="false">P93+P91+P87+P77+P73+P68+P60+P48+P43</f>
        <v>2674837.51333333</v>
      </c>
      <c r="Q95" s="389"/>
      <c r="R95" s="393" t="n">
        <f aca="false">R93+R91+R87+R77+R73+R68+R60+R48+R43</f>
        <v>2574837.51333333</v>
      </c>
      <c r="S95" s="394" t="n">
        <v>0</v>
      </c>
      <c r="T95" s="394" t="n">
        <f aca="false">T93+T91+T87+T77+T73+T68+T60+T48+T43</f>
        <v>0</v>
      </c>
      <c r="U95" s="395" t="n">
        <f aca="false">U93+U91+U87+U77+U73+U68+U60+U48+U43</f>
        <v>0</v>
      </c>
      <c r="V95" s="341"/>
      <c r="W95" s="359"/>
    </row>
    <row r="96" customFormat="false" ht="13.5" hidden="false" customHeight="false" outlineLevel="0" collapsed="false">
      <c r="B96" s="50"/>
      <c r="C96" s="11"/>
      <c r="D96" s="359"/>
      <c r="E96" s="396"/>
      <c r="F96" s="397"/>
      <c r="G96" s="387"/>
      <c r="H96" s="388"/>
      <c r="I96" s="388"/>
      <c r="J96" s="23"/>
      <c r="K96" s="23"/>
      <c r="L96" s="389"/>
      <c r="M96" s="398"/>
      <c r="N96" s="399"/>
      <c r="O96" s="389"/>
      <c r="P96" s="400"/>
      <c r="Q96" s="389"/>
      <c r="R96" s="401"/>
      <c r="S96" s="402"/>
      <c r="T96" s="402"/>
      <c r="U96" s="403"/>
      <c r="V96" s="341"/>
      <c r="W96" s="359"/>
    </row>
    <row r="97" customFormat="false" ht="13.5" hidden="false" customHeight="false" outlineLevel="0" collapsed="false">
      <c r="B97" s="50"/>
      <c r="C97" s="11"/>
      <c r="D97" s="359"/>
      <c r="E97" s="387"/>
      <c r="F97" s="387"/>
      <c r="G97" s="387"/>
      <c r="H97" s="388"/>
      <c r="I97" s="388"/>
      <c r="J97" s="23"/>
      <c r="K97" s="23"/>
      <c r="L97" s="389"/>
      <c r="M97" s="389"/>
      <c r="N97" s="389"/>
      <c r="O97" s="389"/>
      <c r="P97" s="389"/>
      <c r="Q97" s="389"/>
      <c r="R97" s="389"/>
      <c r="S97" s="389"/>
      <c r="T97" s="389"/>
      <c r="U97" s="389"/>
      <c r="V97" s="341"/>
      <c r="W97" s="359"/>
    </row>
    <row r="98" customFormat="false" ht="25.5" hidden="false" customHeight="true" outlineLevel="0" collapsed="false">
      <c r="B98" s="50"/>
      <c r="C98" s="11"/>
      <c r="D98" s="404" t="s">
        <v>264</v>
      </c>
      <c r="E98" s="405" t="s">
        <v>265</v>
      </c>
      <c r="F98" s="406" t="s">
        <v>204</v>
      </c>
      <c r="G98" s="406"/>
      <c r="H98" s="406"/>
      <c r="I98" s="406"/>
      <c r="J98" s="407" t="s">
        <v>266</v>
      </c>
      <c r="K98" s="23"/>
      <c r="L98" s="389"/>
      <c r="M98" s="389"/>
      <c r="N98" s="389"/>
      <c r="O98" s="408" t="s">
        <v>267</v>
      </c>
      <c r="P98" s="409"/>
      <c r="Q98" s="409"/>
      <c r="R98" s="410"/>
      <c r="S98" s="389"/>
      <c r="T98" s="389"/>
      <c r="U98" s="389"/>
      <c r="V98" s="341"/>
      <c r="W98" s="359"/>
    </row>
    <row r="99" customFormat="false" ht="12.75" hidden="false" customHeight="false" outlineLevel="0" collapsed="false">
      <c r="B99" s="50"/>
      <c r="C99" s="11"/>
      <c r="D99" s="50" t="s">
        <v>268</v>
      </c>
      <c r="E99" s="23" t="n">
        <v>1</v>
      </c>
      <c r="F99" s="411"/>
      <c r="G99" s="412"/>
      <c r="H99" s="413"/>
      <c r="I99" s="413"/>
      <c r="J99" s="414" t="n">
        <v>10000</v>
      </c>
      <c r="K99" s="23"/>
      <c r="L99" s="389"/>
      <c r="M99" s="389"/>
      <c r="N99" s="389"/>
      <c r="O99" s="415" t="s">
        <v>269</v>
      </c>
      <c r="P99" s="389" t="n">
        <f aca="false">+$M$95-P95</f>
        <v>2094069.97666667</v>
      </c>
      <c r="Q99" s="389"/>
      <c r="R99" s="416" t="n">
        <f aca="false">+$M$95-R95</f>
        <v>2194069.97666667</v>
      </c>
      <c r="S99" s="389"/>
      <c r="T99" s="389"/>
      <c r="U99" s="389"/>
      <c r="V99" s="341"/>
      <c r="W99" s="359"/>
    </row>
    <row r="100" customFormat="false" ht="12.75" hidden="false" customHeight="false" outlineLevel="0" collapsed="false">
      <c r="B100" s="50"/>
      <c r="C100" s="11"/>
      <c r="D100" s="50" t="s">
        <v>270</v>
      </c>
      <c r="E100" s="23"/>
      <c r="F100" s="411"/>
      <c r="G100" s="412"/>
      <c r="H100" s="413"/>
      <c r="I100" s="413"/>
      <c r="J100" s="414" t="n">
        <v>9000</v>
      </c>
      <c r="K100" s="23"/>
      <c r="L100" s="389"/>
      <c r="M100" s="389"/>
      <c r="N100" s="389"/>
      <c r="O100" s="415" t="s">
        <v>271</v>
      </c>
      <c r="P100" s="417" t="n">
        <f aca="false">+P99/$M$95</f>
        <v>0.439108953373022</v>
      </c>
      <c r="Q100" s="389"/>
      <c r="R100" s="418" t="n">
        <f aca="false">+R99/$M$95</f>
        <v>0.460078116689713</v>
      </c>
      <c r="S100" s="417"/>
      <c r="T100" s="389"/>
      <c r="U100" s="389"/>
      <c r="V100" s="341"/>
      <c r="W100" s="359"/>
    </row>
    <row r="101" customFormat="false" ht="12.75" hidden="false" customHeight="false" outlineLevel="0" collapsed="false">
      <c r="B101" s="50"/>
      <c r="C101" s="11"/>
      <c r="D101" s="50" t="s">
        <v>272</v>
      </c>
      <c r="E101" s="23"/>
      <c r="F101" s="411"/>
      <c r="G101" s="412"/>
      <c r="H101" s="413"/>
      <c r="I101" s="413"/>
      <c r="J101" s="414" t="n">
        <v>9000</v>
      </c>
      <c r="K101" s="23"/>
      <c r="L101" s="389"/>
      <c r="M101" s="389"/>
      <c r="N101" s="389"/>
      <c r="O101" s="415" t="s">
        <v>273</v>
      </c>
      <c r="P101" s="419" t="n">
        <f aca="false">+$N$95-P95</f>
        <v>1680521.97666667</v>
      </c>
      <c r="Q101" s="389"/>
      <c r="R101" s="420" t="n">
        <f aca="false">+$N$95-R95</f>
        <v>1780521.97666667</v>
      </c>
      <c r="S101" s="419"/>
      <c r="T101" s="389"/>
      <c r="U101" s="389"/>
      <c r="V101" s="341"/>
      <c r="W101" s="359"/>
    </row>
    <row r="102" customFormat="false" ht="12.75" hidden="false" customHeight="false" outlineLevel="0" collapsed="false">
      <c r="B102" s="50"/>
      <c r="C102" s="11"/>
      <c r="D102" s="50" t="s">
        <v>274</v>
      </c>
      <c r="E102" s="23" t="n">
        <v>25</v>
      </c>
      <c r="F102" s="411" t="n">
        <v>185</v>
      </c>
      <c r="G102" s="412"/>
      <c r="H102" s="413"/>
      <c r="I102" s="413"/>
      <c r="J102" s="414" t="n">
        <v>4625</v>
      </c>
      <c r="K102" s="23"/>
      <c r="L102" s="389"/>
      <c r="M102" s="389"/>
      <c r="N102" s="389"/>
      <c r="O102" s="415" t="s">
        <v>275</v>
      </c>
      <c r="P102" s="417" t="n">
        <f aca="false">+P101/$N$95</f>
        <v>0.385851496420716</v>
      </c>
      <c r="Q102" s="389"/>
      <c r="R102" s="418" t="n">
        <f aca="false">+R101/$N$95</f>
        <v>0.408811713649536</v>
      </c>
      <c r="S102" s="417"/>
      <c r="T102" s="389"/>
      <c r="U102" s="389"/>
      <c r="V102" s="341"/>
      <c r="W102" s="359"/>
    </row>
    <row r="103" customFormat="false" ht="12.75" hidden="false" customHeight="false" outlineLevel="0" collapsed="false">
      <c r="B103" s="50"/>
      <c r="C103" s="11"/>
      <c r="D103" s="50" t="s">
        <v>276</v>
      </c>
      <c r="E103" s="23" t="n">
        <v>5</v>
      </c>
      <c r="F103" s="411" t="n">
        <v>1030</v>
      </c>
      <c r="G103" s="412"/>
      <c r="H103" s="413"/>
      <c r="I103" s="413"/>
      <c r="J103" s="414" t="n">
        <v>5150</v>
      </c>
      <c r="K103" s="23"/>
      <c r="L103" s="389"/>
      <c r="M103" s="389"/>
      <c r="N103" s="389"/>
      <c r="O103" s="421"/>
      <c r="P103" s="389"/>
      <c r="Q103" s="389"/>
      <c r="R103" s="416"/>
      <c r="S103" s="389"/>
      <c r="T103" s="389"/>
      <c r="U103" s="389"/>
      <c r="V103" s="341"/>
      <c r="W103" s="359"/>
    </row>
    <row r="104" customFormat="false" ht="12.75" hidden="false" customHeight="false" outlineLevel="0" collapsed="false">
      <c r="B104" s="50"/>
      <c r="C104" s="11"/>
      <c r="D104" s="50" t="s">
        <v>277</v>
      </c>
      <c r="E104" s="23" t="n">
        <v>225</v>
      </c>
      <c r="F104" s="411" t="n">
        <v>630</v>
      </c>
      <c r="G104" s="412"/>
      <c r="H104" s="413"/>
      <c r="I104" s="413"/>
      <c r="J104" s="414" t="n">
        <v>141750</v>
      </c>
      <c r="K104" s="23"/>
      <c r="L104" s="389"/>
      <c r="M104" s="389"/>
      <c r="N104" s="389"/>
      <c r="O104" s="421"/>
      <c r="P104" s="389"/>
      <c r="Q104" s="389"/>
      <c r="R104" s="416"/>
      <c r="S104" s="389"/>
      <c r="T104" s="389"/>
      <c r="U104" s="389"/>
      <c r="V104" s="341"/>
      <c r="W104" s="359"/>
    </row>
    <row r="105" customFormat="false" ht="12.75" hidden="false" customHeight="false" outlineLevel="0" collapsed="false">
      <c r="B105" s="50"/>
      <c r="C105" s="11"/>
      <c r="D105" s="50" t="s">
        <v>278</v>
      </c>
      <c r="E105" s="23" t="n">
        <v>450</v>
      </c>
      <c r="F105" s="411" t="n">
        <v>205</v>
      </c>
      <c r="G105" s="412"/>
      <c r="H105" s="413"/>
      <c r="I105" s="413"/>
      <c r="J105" s="414" t="n">
        <v>92250</v>
      </c>
      <c r="K105" s="23"/>
      <c r="L105" s="389"/>
      <c r="M105" s="389"/>
      <c r="N105" s="389"/>
      <c r="O105" s="421"/>
      <c r="P105" s="389"/>
      <c r="Q105" s="389"/>
      <c r="R105" s="416"/>
      <c r="S105" s="389"/>
      <c r="T105" s="389"/>
      <c r="U105" s="389"/>
      <c r="V105" s="341"/>
      <c r="W105" s="359"/>
    </row>
    <row r="106" customFormat="false" ht="12.75" hidden="false" customHeight="false" outlineLevel="0" collapsed="false">
      <c r="B106" s="50"/>
      <c r="C106" s="11"/>
      <c r="D106" s="422" t="s">
        <v>205</v>
      </c>
      <c r="E106" s="61"/>
      <c r="F106" s="423"/>
      <c r="G106" s="412"/>
      <c r="H106" s="413"/>
      <c r="I106" s="413"/>
      <c r="J106" s="424" t="n">
        <v>271775</v>
      </c>
      <c r="K106" s="23"/>
      <c r="L106" s="389"/>
      <c r="M106" s="389"/>
      <c r="N106" s="389"/>
      <c r="O106" s="22"/>
      <c r="P106" s="11"/>
      <c r="Q106" s="11"/>
      <c r="R106" s="24"/>
      <c r="S106" s="23"/>
      <c r="T106" s="389"/>
      <c r="U106" s="389"/>
      <c r="V106" s="341"/>
      <c r="W106" s="359"/>
    </row>
    <row r="107" customFormat="false" ht="13.5" hidden="false" customHeight="false" outlineLevel="0" collapsed="false">
      <c r="B107" s="50"/>
      <c r="C107" s="11"/>
      <c r="D107" s="425"/>
      <c r="E107" s="426"/>
      <c r="F107" s="426"/>
      <c r="G107" s="426"/>
      <c r="H107" s="427"/>
      <c r="I107" s="427"/>
      <c r="J107" s="93"/>
      <c r="K107" s="23"/>
      <c r="L107" s="389"/>
      <c r="M107" s="389"/>
      <c r="N107" s="389"/>
      <c r="O107" s="378"/>
      <c r="P107" s="428"/>
      <c r="Q107" s="428"/>
      <c r="R107" s="93"/>
      <c r="S107" s="23"/>
      <c r="T107" s="417"/>
      <c r="U107" s="389"/>
      <c r="V107" s="341"/>
      <c r="W107" s="359"/>
    </row>
    <row r="108" customFormat="false" ht="12.75" hidden="false" customHeight="false" outlineLevel="0" collapsed="false">
      <c r="B108" s="50"/>
      <c r="C108" s="11"/>
      <c r="D108" s="359"/>
      <c r="E108" s="387"/>
      <c r="F108" s="387"/>
      <c r="G108" s="387"/>
      <c r="H108" s="388"/>
      <c r="I108" s="388"/>
      <c r="J108" s="23"/>
      <c r="K108" s="23"/>
      <c r="L108" s="389"/>
      <c r="M108" s="389"/>
      <c r="N108" s="389"/>
      <c r="P108" s="11"/>
      <c r="Q108" s="11"/>
      <c r="R108" s="23"/>
      <c r="S108" s="23"/>
      <c r="T108" s="419"/>
      <c r="U108" s="389"/>
      <c r="V108" s="341"/>
      <c r="W108" s="359"/>
    </row>
    <row r="109" customFormat="false" ht="14.25" hidden="false" customHeight="true" outlineLevel="0" collapsed="false">
      <c r="B109" s="429"/>
      <c r="C109" s="379"/>
      <c r="D109" s="428"/>
      <c r="E109" s="428"/>
      <c r="F109" s="428"/>
      <c r="G109" s="430"/>
      <c r="H109" s="431"/>
      <c r="I109" s="431"/>
      <c r="J109" s="432"/>
      <c r="K109" s="432"/>
      <c r="L109" s="432"/>
      <c r="M109" s="432"/>
      <c r="N109" s="432"/>
      <c r="O109" s="432"/>
      <c r="P109" s="432"/>
      <c r="Q109" s="432"/>
      <c r="R109" s="432"/>
      <c r="S109" s="432"/>
      <c r="T109" s="432"/>
      <c r="U109" s="432"/>
      <c r="V109" s="433"/>
    </row>
    <row r="110" customFormat="false" ht="12.75" hidden="false" customHeight="false" outlineLevel="1" collapsed="false">
      <c r="B110" s="11"/>
      <c r="C110" s="23"/>
      <c r="D110" s="23"/>
      <c r="E110" s="411"/>
      <c r="F110" s="411"/>
      <c r="G110" s="411"/>
      <c r="H110" s="434"/>
      <c r="I110" s="434"/>
      <c r="J110" s="411"/>
      <c r="K110" s="411"/>
      <c r="L110" s="411"/>
      <c r="M110" s="411"/>
      <c r="N110" s="411"/>
      <c r="O110" s="411"/>
      <c r="P110" s="268"/>
      <c r="Q110" s="268"/>
      <c r="R110" s="411"/>
      <c r="S110" s="411"/>
      <c r="T110" s="411"/>
      <c r="U110" s="303"/>
      <c r="V110" s="279"/>
    </row>
    <row r="111" customFormat="false" ht="12.75" hidden="false" customHeight="false" outlineLevel="1" collapsed="false">
      <c r="D111" s="23"/>
      <c r="E111" s="411"/>
      <c r="F111" s="411"/>
      <c r="G111" s="411"/>
      <c r="H111" s="434"/>
      <c r="I111" s="434"/>
      <c r="J111" s="411"/>
      <c r="K111" s="411"/>
      <c r="L111" s="411"/>
      <c r="M111" s="411"/>
      <c r="N111" s="411"/>
      <c r="O111" s="411"/>
      <c r="P111" s="268"/>
      <c r="Q111" s="268"/>
      <c r="R111" s="411"/>
      <c r="S111" s="411"/>
      <c r="T111" s="411"/>
      <c r="U111" s="303"/>
      <c r="V111" s="279"/>
    </row>
    <row r="112" customFormat="false" ht="12.75" hidden="false" customHeight="false" outlineLevel="0" collapsed="false">
      <c r="B112" s="11"/>
      <c r="C112" s="23"/>
      <c r="D112" s="23"/>
      <c r="E112" s="411"/>
      <c r="F112" s="411"/>
      <c r="G112" s="411"/>
      <c r="H112" s="434"/>
      <c r="I112" s="434"/>
      <c r="J112" s="411"/>
      <c r="K112" s="411"/>
      <c r="L112" s="411"/>
      <c r="M112" s="411"/>
      <c r="N112" s="411"/>
      <c r="O112" s="411"/>
      <c r="P112" s="268"/>
      <c r="Q112" s="268"/>
      <c r="R112" s="411"/>
      <c r="S112" s="411"/>
      <c r="T112" s="411"/>
      <c r="U112" s="435"/>
      <c r="V112" s="304"/>
      <c r="W112" s="436"/>
    </row>
    <row r="113" customFormat="false" ht="12.75" hidden="false" customHeight="false" outlineLevel="0" collapsed="false">
      <c r="B113" s="11"/>
      <c r="C113" s="23"/>
      <c r="D113" s="23"/>
      <c r="E113" s="23"/>
      <c r="F113" s="23"/>
      <c r="G113" s="23"/>
      <c r="H113" s="437"/>
      <c r="I113" s="437"/>
      <c r="J113" s="23"/>
      <c r="K113" s="23"/>
      <c r="L113" s="23"/>
      <c r="M113" s="23"/>
      <c r="N113" s="23"/>
      <c r="P113" s="243"/>
      <c r="Q113" s="11"/>
    </row>
    <row r="114" customFormat="false" ht="12.75" hidden="false" customHeight="false" outlineLevel="0" collapsed="false">
      <c r="P114" s="243"/>
      <c r="Q114" s="11"/>
    </row>
    <row r="115" customFormat="false" ht="12.75" hidden="false" customHeight="false" outlineLevel="0" collapsed="false">
      <c r="P115" s="243"/>
      <c r="Q115" s="11"/>
    </row>
    <row r="116" customFormat="false" ht="12.75" hidden="false" customHeight="false" outlineLevel="0" collapsed="false">
      <c r="P116" s="243"/>
      <c r="Q116" s="11"/>
    </row>
    <row r="117" customFormat="false" ht="12.75" hidden="false" customHeight="false" outlineLevel="0" collapsed="false">
      <c r="P117" s="243"/>
      <c r="Q117" s="11"/>
    </row>
    <row r="118" customFormat="false" ht="12.75" hidden="false" customHeight="false" outlineLevel="0" collapsed="false">
      <c r="P118" s="243"/>
      <c r="Q118" s="11"/>
    </row>
    <row r="119" customFormat="false" ht="12.75" hidden="false" customHeight="false" outlineLevel="0" collapsed="false">
      <c r="P119" s="243"/>
      <c r="Q119" s="11"/>
    </row>
    <row r="120" customFormat="false" ht="12.75" hidden="false" customHeight="false" outlineLevel="0" collapsed="false">
      <c r="P120" s="243"/>
      <c r="Q120" s="11"/>
    </row>
  </sheetData>
  <mergeCells count="4">
    <mergeCell ref="G8:H8"/>
    <mergeCell ref="P39:U39"/>
    <mergeCell ref="E40:F40"/>
    <mergeCell ref="M40:N40"/>
  </mergeCells>
  <printOptions headings="false" gridLines="false" gridLinesSet="true" horizontalCentered="false" verticalCentered="false"/>
  <pageMargins left="0.236111111111111" right="0" top="0.157638888888889" bottom="0.196527777777778" header="0.511811023622047" footer="0.196527777777778"/>
  <pageSetup paperSize="9" scale="100" fitToWidth="1" fitToHeight="1" pageOrder="downThenOver" orientation="landscape" blackAndWhite="false" draft="false" cellComments="none" horizontalDpi="300" verticalDpi="300" copies="1"/>
  <headerFooter differentFirst="false" differentOddEven="false">
    <oddHeader/>
    <oddFooter>&amp;LPage 3&amp;CSource : Financial Planning and Analysis&amp;RPrinted : &amp;D &amp;T</oddFooter>
  </headerFooter>
  <rowBreaks count="1" manualBreakCount="1">
    <brk id="39" man="true" max="16383" min="0"/>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I63"/>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9" activeCellId="0" sqref="C9"/>
    </sheetView>
  </sheetViews>
  <sheetFormatPr defaultColWidth="9.0546875" defaultRowHeight="12.75" customHeight="true" zeroHeight="false" outlineLevelRow="0" outlineLevelCol="1"/>
  <cols>
    <col collapsed="false" customWidth="true" hidden="false" outlineLevel="0" max="2" min="2" style="0" width="13.85"/>
    <col collapsed="false" customWidth="true" hidden="true" outlineLevel="0" max="3" min="3" style="0" width="12.14"/>
    <col collapsed="false" customWidth="true" hidden="true" outlineLevel="0" max="4" min="4" style="0" width="20.99"/>
    <col collapsed="false" customWidth="false" hidden="true" outlineLevel="0" max="5" min="5" style="0" width="9.06"/>
    <col collapsed="false" customWidth="true" hidden="true" outlineLevel="1" max="11" min="6" style="0" width="9.14"/>
    <col collapsed="false" customWidth="true" hidden="true" outlineLevel="1" max="13" min="12" style="0" width="11.28"/>
    <col collapsed="false" customWidth="true" hidden="true" outlineLevel="1" max="23" min="14" style="0" width="9.14"/>
    <col collapsed="false" customWidth="true" hidden="false" outlineLevel="0" max="24" min="24" style="0" width="27.28"/>
    <col collapsed="false" customWidth="true" hidden="true" outlineLevel="1" max="25" min="25" style="0" width="9.14"/>
    <col collapsed="false" customWidth="true" hidden="false" outlineLevel="0" max="26" min="26" style="0" width="9.14"/>
    <col collapsed="false" customWidth="true" hidden="true" outlineLevel="1" max="27" min="27" style="0" width="11.85"/>
    <col collapsed="false" customWidth="true" hidden="false" outlineLevel="0" max="28" min="28" style="0" width="3.85"/>
    <col collapsed="false" customWidth="true" hidden="false" outlineLevel="1" max="29" min="29" style="0" width="12.42"/>
    <col collapsed="false" customWidth="true" hidden="true" outlineLevel="1" max="30" min="30" style="0" width="11.13"/>
    <col collapsed="false" customWidth="true" hidden="false" outlineLevel="1" max="31" min="31" style="0" width="11.13"/>
    <col collapsed="false" customWidth="true" hidden="false" outlineLevel="0" max="32" min="32" style="0" width="11.85"/>
    <col collapsed="false" customWidth="true" hidden="false" outlineLevel="0" max="33" min="33" style="0" width="13.99"/>
    <col collapsed="false" customWidth="true" hidden="false" outlineLevel="0" max="34" min="34" style="0" width="70.7"/>
    <col collapsed="false" customWidth="true" hidden="false" outlineLevel="0" max="35" min="35" style="0" width="11.99"/>
  </cols>
  <sheetData>
    <row r="1" customFormat="false" ht="13.5" hidden="false" customHeight="false" outlineLevel="0" collapsed="false"/>
    <row r="2" customFormat="false" ht="18.75" hidden="false" customHeight="true" outlineLevel="0" collapsed="false">
      <c r="A2" s="438"/>
      <c r="B2" s="439"/>
      <c r="C2" s="440"/>
      <c r="D2" s="440"/>
      <c r="E2" s="440"/>
      <c r="F2" s="440"/>
      <c r="G2" s="440"/>
      <c r="H2" s="440"/>
      <c r="I2" s="440"/>
      <c r="J2" s="440"/>
      <c r="K2" s="440"/>
      <c r="L2" s="440"/>
      <c r="M2" s="441"/>
      <c r="N2" s="440"/>
      <c r="O2" s="440"/>
      <c r="P2" s="440"/>
      <c r="Q2" s="440"/>
      <c r="R2" s="440"/>
      <c r="S2" s="440"/>
      <c r="T2" s="440"/>
      <c r="U2" s="440"/>
      <c r="V2" s="440"/>
      <c r="W2" s="440"/>
      <c r="X2" s="440"/>
      <c r="Y2" s="440"/>
      <c r="Z2" s="440"/>
      <c r="AA2" s="440"/>
      <c r="AB2" s="440"/>
      <c r="AC2" s="440"/>
      <c r="AD2" s="440"/>
      <c r="AE2" s="440"/>
      <c r="AF2" s="440"/>
      <c r="AG2" s="440"/>
      <c r="AH2" s="440"/>
      <c r="AI2" s="441"/>
    </row>
    <row r="3" customFormat="false" ht="12.75" hidden="false" customHeight="false" outlineLevel="0" collapsed="false">
      <c r="A3" s="7"/>
      <c r="B3" s="442"/>
      <c r="C3" s="250"/>
      <c r="D3" s="249"/>
      <c r="E3" s="4"/>
      <c r="F3" s="4"/>
      <c r="G3" s="4"/>
      <c r="H3" s="4"/>
      <c r="I3" s="4"/>
      <c r="J3" s="4"/>
      <c r="K3" s="4"/>
      <c r="L3" s="4"/>
      <c r="M3" s="4"/>
      <c r="N3" s="5"/>
      <c r="O3" s="7"/>
      <c r="P3" s="7"/>
      <c r="Q3" s="7"/>
      <c r="R3" s="7"/>
      <c r="S3" s="7"/>
      <c r="T3" s="7"/>
      <c r="U3" s="7"/>
      <c r="V3" s="7"/>
      <c r="W3" s="7"/>
      <c r="X3" s="7"/>
      <c r="Y3" s="7"/>
      <c r="Z3" s="7"/>
      <c r="AA3" s="7"/>
      <c r="AB3" s="7"/>
      <c r="AC3" s="7"/>
      <c r="AD3" s="7"/>
      <c r="AE3" s="7"/>
      <c r="AF3" s="7"/>
      <c r="AG3" s="7"/>
      <c r="AH3" s="7"/>
      <c r="AI3" s="8"/>
    </row>
    <row r="4" customFormat="false" ht="12.75" hidden="false" customHeight="false" outlineLevel="0" collapsed="false">
      <c r="A4" s="7"/>
      <c r="B4" s="442"/>
      <c r="C4" s="252"/>
      <c r="D4" s="251"/>
      <c r="E4" s="7"/>
      <c r="F4" s="7"/>
      <c r="G4" s="7"/>
      <c r="H4" s="7"/>
      <c r="I4" s="7"/>
      <c r="J4" s="7"/>
      <c r="K4" s="7"/>
      <c r="L4" s="7"/>
      <c r="M4" s="7"/>
      <c r="N4" s="8"/>
      <c r="O4" s="7"/>
      <c r="P4" s="7"/>
      <c r="Q4" s="7"/>
      <c r="R4" s="7"/>
      <c r="S4" s="7"/>
      <c r="T4" s="7"/>
      <c r="U4" s="7"/>
      <c r="V4" s="7"/>
      <c r="W4" s="7"/>
      <c r="X4" s="7"/>
      <c r="Y4" s="7"/>
      <c r="Z4" s="7"/>
      <c r="AA4" s="7"/>
      <c r="AB4" s="7"/>
      <c r="AC4" s="7"/>
      <c r="AD4" s="7"/>
      <c r="AE4" s="7"/>
      <c r="AF4" s="7"/>
      <c r="AG4" s="7"/>
      <c r="AH4" s="7"/>
      <c r="AI4" s="8"/>
    </row>
    <row r="5" customFormat="false" ht="12.75" hidden="false" customHeight="false" outlineLevel="0" collapsed="false">
      <c r="A5" s="7"/>
      <c r="B5" s="442"/>
      <c r="C5" s="252"/>
      <c r="D5" s="251"/>
      <c r="E5" s="7"/>
      <c r="F5" s="7"/>
      <c r="G5" s="7"/>
      <c r="H5" s="7"/>
      <c r="I5" s="7"/>
      <c r="J5" s="7"/>
      <c r="K5" s="7"/>
      <c r="L5" s="7"/>
      <c r="M5" s="7"/>
      <c r="N5" s="8"/>
      <c r="O5" s="7"/>
      <c r="P5" s="7"/>
      <c r="Q5" s="7"/>
      <c r="R5" s="7"/>
      <c r="S5" s="7"/>
      <c r="T5" s="7"/>
      <c r="U5" s="7"/>
      <c r="V5" s="7"/>
      <c r="W5" s="7"/>
      <c r="X5" s="7"/>
      <c r="Y5" s="7"/>
      <c r="Z5" s="7"/>
      <c r="AA5" s="7"/>
      <c r="AB5" s="7"/>
      <c r="AC5" s="7"/>
      <c r="AD5" s="7"/>
      <c r="AE5" s="7"/>
      <c r="AF5" s="7"/>
      <c r="AG5" s="7"/>
      <c r="AH5" s="7"/>
      <c r="AI5" s="8"/>
    </row>
    <row r="6" customFormat="false" ht="12.75" hidden="false" customHeight="false" outlineLevel="0" collapsed="false">
      <c r="A6" s="7"/>
      <c r="B6" s="442"/>
      <c r="C6" s="252"/>
      <c r="D6" s="251"/>
      <c r="E6" s="7"/>
      <c r="F6" s="7"/>
      <c r="G6" s="7"/>
      <c r="H6" s="7"/>
      <c r="I6" s="7"/>
      <c r="J6" s="7"/>
      <c r="K6" s="7"/>
      <c r="L6" s="7"/>
      <c r="M6" s="7"/>
      <c r="N6" s="8"/>
      <c r="O6" s="7"/>
      <c r="P6" s="7"/>
      <c r="Q6" s="7"/>
      <c r="R6" s="7"/>
      <c r="S6" s="7"/>
      <c r="T6" s="7"/>
      <c r="U6" s="7"/>
      <c r="V6" s="7"/>
      <c r="W6" s="7"/>
      <c r="X6" s="7"/>
      <c r="Y6" s="7"/>
      <c r="Z6" s="7"/>
      <c r="AA6" s="7"/>
      <c r="AB6" s="7"/>
      <c r="AC6" s="7"/>
      <c r="AD6" s="7"/>
      <c r="AE6" s="7"/>
      <c r="AF6" s="7"/>
      <c r="AG6" s="7"/>
      <c r="AH6" s="7"/>
      <c r="AI6" s="8"/>
    </row>
    <row r="7" customFormat="false" ht="12.75" hidden="false" customHeight="false" outlineLevel="0" collapsed="false">
      <c r="A7" s="7"/>
      <c r="B7" s="22"/>
      <c r="C7" s="252"/>
      <c r="D7" s="251"/>
      <c r="E7" s="7"/>
      <c r="F7" s="7"/>
      <c r="G7" s="7"/>
      <c r="H7" s="7"/>
      <c r="I7" s="7"/>
      <c r="J7" s="7"/>
      <c r="K7" s="7"/>
      <c r="L7" s="7"/>
      <c r="M7" s="7"/>
      <c r="N7" s="8"/>
      <c r="O7" s="7"/>
      <c r="P7" s="7"/>
      <c r="Q7" s="7"/>
      <c r="R7" s="7"/>
      <c r="S7" s="7"/>
      <c r="T7" s="7"/>
      <c r="U7" s="7"/>
      <c r="V7" s="7"/>
      <c r="W7" s="7"/>
      <c r="X7" s="7"/>
      <c r="Y7" s="7"/>
      <c r="Z7" s="7"/>
      <c r="AA7" s="7"/>
      <c r="AB7" s="7"/>
      <c r="AC7" s="7"/>
      <c r="AD7" s="7"/>
      <c r="AE7" s="7"/>
      <c r="AF7" s="7"/>
      <c r="AG7" s="7"/>
      <c r="AH7" s="7"/>
      <c r="AI7" s="8"/>
    </row>
    <row r="8" customFormat="false" ht="12.75" hidden="false" customHeight="false" outlineLevel="0" collapsed="false">
      <c r="A8" s="7"/>
      <c r="B8" s="22"/>
      <c r="C8" s="252"/>
      <c r="D8" s="251"/>
      <c r="E8" s="7"/>
      <c r="F8" s="7"/>
      <c r="G8" s="7"/>
      <c r="H8" s="7"/>
      <c r="I8" s="7"/>
      <c r="J8" s="7"/>
      <c r="K8" s="7"/>
      <c r="L8" s="7"/>
      <c r="M8" s="7"/>
      <c r="N8" s="8"/>
      <c r="O8" s="7"/>
      <c r="P8" s="7"/>
      <c r="Q8" s="7"/>
      <c r="R8" s="7"/>
      <c r="S8" s="7"/>
      <c r="T8" s="7"/>
      <c r="U8" s="7"/>
      <c r="V8" s="7"/>
      <c r="W8" s="7"/>
      <c r="X8" s="7"/>
      <c r="Y8" s="7"/>
      <c r="Z8" s="7"/>
      <c r="AA8" s="7"/>
      <c r="AB8" s="7"/>
      <c r="AC8" s="7"/>
      <c r="AD8" s="7"/>
      <c r="AE8" s="7"/>
      <c r="AF8" s="7"/>
      <c r="AG8" s="7"/>
      <c r="AH8" s="7"/>
      <c r="AI8" s="8"/>
    </row>
    <row r="9" customFormat="false" ht="13.5" hidden="false" customHeight="false" outlineLevel="0" collapsed="false">
      <c r="A9" s="23"/>
      <c r="B9" s="22"/>
      <c r="C9" s="23"/>
      <c r="D9" s="23"/>
      <c r="E9" s="23"/>
      <c r="F9" s="443" t="s">
        <v>279</v>
      </c>
      <c r="G9" s="444"/>
      <c r="H9" s="444"/>
      <c r="I9" s="444"/>
      <c r="J9" s="444"/>
      <c r="K9" s="444"/>
      <c r="L9" s="444"/>
      <c r="M9" s="444"/>
      <c r="N9" s="444"/>
      <c r="O9" s="444"/>
      <c r="P9" s="444"/>
      <c r="Q9" s="444"/>
      <c r="R9" s="444"/>
      <c r="S9" s="444"/>
      <c r="T9" s="444"/>
      <c r="U9" s="444"/>
      <c r="V9" s="444"/>
      <c r="W9" s="445"/>
      <c r="X9" s="23"/>
      <c r="Y9" s="23"/>
      <c r="Z9" s="23"/>
      <c r="AA9" s="23"/>
      <c r="AB9" s="23"/>
      <c r="AC9" s="23"/>
      <c r="AD9" s="23"/>
      <c r="AE9" s="23"/>
      <c r="AF9" s="23"/>
      <c r="AG9" s="23"/>
      <c r="AH9" s="23"/>
      <c r="AI9" s="24"/>
    </row>
    <row r="10" customFormat="false" ht="33" hidden="false" customHeight="true" outlineLevel="0" collapsed="false">
      <c r="A10" s="23"/>
      <c r="B10" s="446" t="s">
        <v>237</v>
      </c>
      <c r="C10" s="23"/>
      <c r="D10" s="23"/>
      <c r="E10" s="23"/>
      <c r="F10" s="447" t="n">
        <v>36373</v>
      </c>
      <c r="G10" s="448" t="n">
        <v>36557</v>
      </c>
      <c r="H10" s="448" t="n">
        <v>36647</v>
      </c>
      <c r="I10" s="448" t="n">
        <v>36678</v>
      </c>
      <c r="J10" s="448" t="n">
        <v>36708</v>
      </c>
      <c r="K10" s="448" t="n">
        <v>36770</v>
      </c>
      <c r="L10" s="448" t="n">
        <v>36800</v>
      </c>
      <c r="M10" s="448" t="n">
        <v>36831</v>
      </c>
      <c r="N10" s="448" t="n">
        <v>36861</v>
      </c>
      <c r="O10" s="449" t="n">
        <v>36892</v>
      </c>
      <c r="P10" s="449" t="n">
        <v>36923</v>
      </c>
      <c r="Q10" s="449" t="n">
        <v>36951</v>
      </c>
      <c r="R10" s="449" t="n">
        <v>36982</v>
      </c>
      <c r="S10" s="449" t="n">
        <v>37012</v>
      </c>
      <c r="T10" s="449" t="n">
        <v>37043</v>
      </c>
      <c r="U10" s="449" t="n">
        <v>37073</v>
      </c>
      <c r="V10" s="449" t="n">
        <v>37104</v>
      </c>
      <c r="W10" s="450" t="s">
        <v>280</v>
      </c>
      <c r="X10" s="246"/>
      <c r="Y10" s="451" t="s">
        <v>281</v>
      </c>
      <c r="Z10" s="451" t="s">
        <v>282</v>
      </c>
      <c r="AA10" s="452" t="s">
        <v>196</v>
      </c>
      <c r="AB10" s="453"/>
      <c r="AC10" s="454" t="s">
        <v>283</v>
      </c>
      <c r="AD10" s="455" t="s">
        <v>284</v>
      </c>
      <c r="AE10" s="455"/>
      <c r="AF10" s="452" t="s">
        <v>42</v>
      </c>
      <c r="AG10" s="456" t="s">
        <v>285</v>
      </c>
      <c r="AH10" s="457" t="n">
        <v>2001</v>
      </c>
      <c r="AI10" s="458" t="s">
        <v>286</v>
      </c>
    </row>
    <row r="11" customFormat="false" ht="12.75" hidden="false" customHeight="false" outlineLevel="0" collapsed="false">
      <c r="A11" s="23"/>
      <c r="B11" s="22" t="s">
        <v>287</v>
      </c>
      <c r="C11" s="23"/>
      <c r="D11" s="23"/>
      <c r="E11" s="23"/>
      <c r="F11" s="459"/>
      <c r="G11" s="460"/>
      <c r="H11" s="460"/>
      <c r="I11" s="460"/>
      <c r="J11" s="460"/>
      <c r="K11" s="460"/>
      <c r="L11" s="460"/>
      <c r="M11" s="460"/>
      <c r="N11" s="460" t="n">
        <v>18748.86</v>
      </c>
      <c r="O11" s="461" t="n">
        <v>22288.32</v>
      </c>
      <c r="P11" s="461" t="n">
        <v>32650.15</v>
      </c>
      <c r="Q11" s="461" t="n">
        <v>28452.51</v>
      </c>
      <c r="R11" s="461"/>
      <c r="S11" s="461" t="n">
        <v>49793.28</v>
      </c>
      <c r="T11" s="461" t="n">
        <v>22855.67</v>
      </c>
      <c r="U11" s="461" t="n">
        <v>14183.38</v>
      </c>
      <c r="V11" s="461"/>
      <c r="W11" s="462" t="n">
        <v>188972.17</v>
      </c>
      <c r="X11" s="23"/>
      <c r="Y11" s="436" t="n">
        <f aca="false">+SUM(F11:N11)</f>
        <v>18748.86</v>
      </c>
      <c r="Z11" s="436" t="n">
        <f aca="false">+SUM(O11:V11)</f>
        <v>170223.31</v>
      </c>
      <c r="AA11" s="463" t="n">
        <f aca="false">+Y11+Z11</f>
        <v>188972.17</v>
      </c>
      <c r="AB11" s="436"/>
      <c r="AC11" s="463" t="n">
        <f aca="false">+Z11/8*12</f>
        <v>255334.965</v>
      </c>
      <c r="AD11" s="23"/>
      <c r="AE11" s="23"/>
      <c r="AF11" s="464" t="n">
        <v>120000</v>
      </c>
      <c r="AG11" s="23" t="s">
        <v>288</v>
      </c>
      <c r="AH11" s="23" t="s">
        <v>289</v>
      </c>
      <c r="AI11" s="24"/>
    </row>
    <row r="12" customFormat="false" ht="12.75" hidden="false" customHeight="false" outlineLevel="0" collapsed="false">
      <c r="A12" s="23"/>
      <c r="B12" s="22"/>
      <c r="C12" s="11"/>
      <c r="D12" s="11"/>
      <c r="E12" s="11"/>
      <c r="F12" s="356"/>
      <c r="G12" s="351"/>
      <c r="H12" s="351"/>
      <c r="I12" s="351"/>
      <c r="J12" s="351"/>
      <c r="K12" s="351"/>
      <c r="L12" s="351"/>
      <c r="M12" s="351"/>
      <c r="N12" s="351"/>
      <c r="O12" s="351"/>
      <c r="P12" s="351"/>
      <c r="Q12" s="351"/>
      <c r="R12" s="351" t="n">
        <v>15533.98</v>
      </c>
      <c r="S12" s="351" t="n">
        <v>86425.81</v>
      </c>
      <c r="T12" s="351" t="n">
        <v>571.9</v>
      </c>
      <c r="U12" s="351"/>
      <c r="V12" s="351"/>
      <c r="W12" s="357" t="n">
        <v>102531.69</v>
      </c>
      <c r="X12" s="11"/>
      <c r="Y12" s="351" t="n">
        <f aca="false">+SUM(F12:N12)</f>
        <v>0</v>
      </c>
      <c r="Z12" s="351" t="n">
        <f aca="false">+SUM(O12:V12)+20114</f>
        <v>122645.69</v>
      </c>
      <c r="AA12" s="463" t="n">
        <f aca="false">+Y12+Z12</f>
        <v>122645.69</v>
      </c>
      <c r="AB12" s="351"/>
      <c r="AC12" s="463" t="n">
        <f aca="false">+Z12/8*12</f>
        <v>183968.535</v>
      </c>
      <c r="AD12" s="23"/>
      <c r="AE12" s="23"/>
      <c r="AF12" s="463" t="n">
        <v>80000</v>
      </c>
      <c r="AG12" s="23" t="s">
        <v>290</v>
      </c>
      <c r="AH12" s="23" t="s">
        <v>291</v>
      </c>
      <c r="AI12" s="24"/>
    </row>
    <row r="13" customFormat="false" ht="54" hidden="false" customHeight="true" outlineLevel="0" collapsed="false">
      <c r="A13" s="23"/>
      <c r="B13" s="22" t="s">
        <v>292</v>
      </c>
      <c r="C13" s="23"/>
      <c r="D13" s="23"/>
      <c r="E13" s="23"/>
      <c r="F13" s="352"/>
      <c r="G13" s="465"/>
      <c r="H13" s="465"/>
      <c r="I13" s="465"/>
      <c r="J13" s="465"/>
      <c r="K13" s="465"/>
      <c r="L13" s="465" t="n">
        <v>28102.09</v>
      </c>
      <c r="M13" s="465"/>
      <c r="N13" s="465"/>
      <c r="O13" s="351" t="n">
        <v>28307.39</v>
      </c>
      <c r="P13" s="351" t="n">
        <v>38983.28</v>
      </c>
      <c r="Q13" s="351"/>
      <c r="R13" s="351"/>
      <c r="S13" s="351"/>
      <c r="T13" s="351"/>
      <c r="U13" s="351"/>
      <c r="V13" s="351"/>
      <c r="W13" s="357" t="n">
        <v>95392.76</v>
      </c>
      <c r="X13" s="23"/>
      <c r="Y13" s="436" t="n">
        <f aca="false">+SUM(F13:N13)+28307.39</f>
        <v>56409.48</v>
      </c>
      <c r="Z13" s="436" t="n">
        <f aca="false">+SUM(O13:V13)+154144-28307.39</f>
        <v>193127.28</v>
      </c>
      <c r="AA13" s="463" t="n">
        <f aca="false">+Y13+Z13</f>
        <v>249536.76</v>
      </c>
      <c r="AB13" s="436"/>
      <c r="AC13" s="463" t="n">
        <f aca="false">+Z13/8*12</f>
        <v>289690.92</v>
      </c>
      <c r="AD13" s="23"/>
      <c r="AE13" s="23"/>
      <c r="AF13" s="464" t="n">
        <v>120000</v>
      </c>
      <c r="AG13" s="23" t="s">
        <v>290</v>
      </c>
      <c r="AH13" s="466" t="s">
        <v>293</v>
      </c>
      <c r="AI13" s="24"/>
    </row>
    <row r="14" customFormat="false" ht="12.75" hidden="false" customHeight="false" outlineLevel="0" collapsed="false">
      <c r="A14" s="23"/>
      <c r="B14" s="22" t="s">
        <v>294</v>
      </c>
      <c r="C14" s="23"/>
      <c r="D14" s="23"/>
      <c r="E14" s="23"/>
      <c r="F14" s="352"/>
      <c r="G14" s="465"/>
      <c r="H14" s="465"/>
      <c r="I14" s="465"/>
      <c r="J14" s="465"/>
      <c r="K14" s="465"/>
      <c r="L14" s="465"/>
      <c r="M14" s="465"/>
      <c r="N14" s="465"/>
      <c r="O14" s="351"/>
      <c r="P14" s="351"/>
      <c r="Q14" s="351"/>
      <c r="R14" s="351" t="n">
        <v>68778.54</v>
      </c>
      <c r="S14" s="351" t="n">
        <v>4281.43</v>
      </c>
      <c r="T14" s="351"/>
      <c r="U14" s="351" t="n">
        <v>-14158.69</v>
      </c>
      <c r="V14" s="351"/>
      <c r="W14" s="357" t="n">
        <v>58901.28</v>
      </c>
      <c r="X14" s="23"/>
      <c r="Y14" s="436" t="n">
        <v>14436</v>
      </c>
      <c r="Z14" s="436" t="n">
        <f aca="false">+SUM(O14:V14)+17211</f>
        <v>76112.28</v>
      </c>
      <c r="AA14" s="463" t="n">
        <f aca="false">+Y14+Z14</f>
        <v>90548.28</v>
      </c>
      <c r="AB14" s="436"/>
      <c r="AC14" s="463" t="n">
        <f aca="false">+Z14/8*12</f>
        <v>114168.42</v>
      </c>
      <c r="AD14" s="23"/>
      <c r="AE14" s="23"/>
      <c r="AF14" s="464" t="n">
        <v>0</v>
      </c>
      <c r="AG14" s="23" t="s">
        <v>295</v>
      </c>
      <c r="AH14" s="23" t="s">
        <v>296</v>
      </c>
      <c r="AI14" s="24"/>
    </row>
    <row r="15" customFormat="false" ht="12.75" hidden="false" customHeight="false" outlineLevel="0" collapsed="false">
      <c r="B15" s="22" t="s">
        <v>297</v>
      </c>
      <c r="C15" s="23"/>
      <c r="D15" s="23"/>
      <c r="E15" s="23"/>
      <c r="F15" s="352"/>
      <c r="G15" s="465"/>
      <c r="H15" s="465"/>
      <c r="I15" s="465"/>
      <c r="J15" s="465"/>
      <c r="K15" s="465"/>
      <c r="L15" s="465"/>
      <c r="M15" s="465"/>
      <c r="N15" s="465" t="n">
        <v>11403.64</v>
      </c>
      <c r="O15" s="351" t="n">
        <v>25431.75</v>
      </c>
      <c r="P15" s="351" t="n">
        <v>0</v>
      </c>
      <c r="Q15" s="351"/>
      <c r="R15" s="351" t="n">
        <v>32.58</v>
      </c>
      <c r="S15" s="351" t="n">
        <v>11874.36</v>
      </c>
      <c r="T15" s="351" t="n">
        <v>11921.11</v>
      </c>
      <c r="U15" s="351"/>
      <c r="V15" s="351"/>
      <c r="W15" s="357" t="n">
        <v>60663.44</v>
      </c>
      <c r="X15" s="23"/>
      <c r="Y15" s="436" t="n">
        <f aca="false">+SUM(F15:N15)</f>
        <v>11403.64</v>
      </c>
      <c r="Z15" s="436" t="n">
        <f aca="false">+SUM(O15:V15)</f>
        <v>49259.8</v>
      </c>
      <c r="AA15" s="463" t="n">
        <f aca="false">+Y15+Z15</f>
        <v>60663.44</v>
      </c>
      <c r="AB15" s="436"/>
      <c r="AC15" s="463" t="n">
        <f aca="false">+Z15/8*12</f>
        <v>73889.7</v>
      </c>
      <c r="AD15" s="23"/>
      <c r="AE15" s="23"/>
      <c r="AF15" s="464" t="n">
        <v>0</v>
      </c>
      <c r="AG15" s="23" t="s">
        <v>298</v>
      </c>
      <c r="AH15" s="23" t="s">
        <v>299</v>
      </c>
      <c r="AI15" s="24"/>
    </row>
    <row r="16" customFormat="false" ht="24.75" hidden="false" customHeight="true" outlineLevel="0" collapsed="false">
      <c r="B16" s="22" t="s">
        <v>300</v>
      </c>
      <c r="C16" s="23"/>
      <c r="D16" s="23"/>
      <c r="E16" s="23"/>
      <c r="F16" s="352"/>
      <c r="G16" s="465"/>
      <c r="H16" s="465"/>
      <c r="I16" s="465"/>
      <c r="J16" s="465"/>
      <c r="K16" s="465"/>
      <c r="L16" s="465"/>
      <c r="M16" s="465"/>
      <c r="N16" s="465"/>
      <c r="O16" s="351" t="n">
        <v>9438.99</v>
      </c>
      <c r="P16" s="351" t="n">
        <v>13761.88</v>
      </c>
      <c r="Q16" s="351" t="n">
        <v>9579.68</v>
      </c>
      <c r="R16" s="351" t="n">
        <v>2974.71</v>
      </c>
      <c r="S16" s="351" t="n">
        <v>2003.25</v>
      </c>
      <c r="T16" s="351" t="n">
        <v>17808.16</v>
      </c>
      <c r="U16" s="351" t="n">
        <v>4124.51</v>
      </c>
      <c r="V16" s="351"/>
      <c r="W16" s="357" t="n">
        <v>59691.18</v>
      </c>
      <c r="X16" s="23"/>
      <c r="Y16" s="436" t="n">
        <f aca="false">+SUM(F16:N16)</f>
        <v>0</v>
      </c>
      <c r="Z16" s="436" t="n">
        <f aca="false">+SUM(O16:V16)</f>
        <v>59691.18</v>
      </c>
      <c r="AA16" s="463" t="n">
        <f aca="false">+Y16+Z16</f>
        <v>59691.18</v>
      </c>
      <c r="AB16" s="436"/>
      <c r="AC16" s="463" t="n">
        <f aca="false">+Z16/8*12</f>
        <v>89536.77</v>
      </c>
      <c r="AD16" s="23"/>
      <c r="AE16" s="23"/>
      <c r="AF16" s="464" t="n">
        <v>30000</v>
      </c>
      <c r="AG16" s="23" t="s">
        <v>298</v>
      </c>
      <c r="AH16" s="467" t="s">
        <v>301</v>
      </c>
      <c r="AI16" s="414" t="n">
        <v>60000</v>
      </c>
    </row>
    <row r="17" customFormat="false" ht="12.75" hidden="false" customHeight="false" outlineLevel="0" collapsed="false">
      <c r="B17" s="22" t="s">
        <v>302</v>
      </c>
      <c r="C17" s="23"/>
      <c r="D17" s="23"/>
      <c r="E17" s="23"/>
      <c r="F17" s="23"/>
      <c r="G17" s="23"/>
      <c r="H17" s="23"/>
      <c r="I17" s="23"/>
      <c r="J17" s="23"/>
      <c r="K17" s="23"/>
      <c r="L17" s="23"/>
      <c r="M17" s="352"/>
      <c r="N17" s="465"/>
      <c r="O17" s="351"/>
      <c r="P17" s="351"/>
      <c r="Q17" s="351"/>
      <c r="R17" s="351"/>
      <c r="S17" s="351"/>
      <c r="T17" s="351"/>
      <c r="U17" s="351"/>
      <c r="V17" s="351" t="n">
        <v>26130.79</v>
      </c>
      <c r="W17" s="357" t="n">
        <v>26130.79</v>
      </c>
      <c r="X17" s="23"/>
      <c r="Y17" s="436" t="n">
        <f aca="false">+SUM(F17:N17)</f>
        <v>0</v>
      </c>
      <c r="Z17" s="436" t="n">
        <f aca="false">+SUM(O17:V17)</f>
        <v>26130.79</v>
      </c>
      <c r="AA17" s="463" t="n">
        <f aca="false">+Y17+Z17</f>
        <v>26130.79</v>
      </c>
      <c r="AB17" s="436"/>
      <c r="AC17" s="463" t="n">
        <f aca="false">+Z17/8*12</f>
        <v>39196.185</v>
      </c>
      <c r="AD17" s="23"/>
      <c r="AE17" s="23"/>
      <c r="AF17" s="468" t="n">
        <v>0</v>
      </c>
      <c r="AG17" s="23" t="s">
        <v>290</v>
      </c>
      <c r="AH17" s="23" t="s">
        <v>303</v>
      </c>
      <c r="AI17" s="24"/>
    </row>
    <row r="18" customFormat="false" ht="12.75" hidden="false" customHeight="false" outlineLevel="0" collapsed="false">
      <c r="B18" s="22" t="s">
        <v>304</v>
      </c>
      <c r="C18" s="23"/>
      <c r="D18" s="23"/>
      <c r="E18" s="23"/>
      <c r="F18" s="352"/>
      <c r="G18" s="465"/>
      <c r="H18" s="465"/>
      <c r="I18" s="465"/>
      <c r="J18" s="465"/>
      <c r="K18" s="465"/>
      <c r="L18" s="465" t="n">
        <v>7706.7</v>
      </c>
      <c r="M18" s="465" t="n">
        <v>6434.21</v>
      </c>
      <c r="N18" s="465" t="n">
        <v>18312.79</v>
      </c>
      <c r="O18" s="351" t="n">
        <v>3476.69</v>
      </c>
      <c r="P18" s="351" t="n">
        <v>1442.51</v>
      </c>
      <c r="Q18" s="351" t="n">
        <v>4779.15</v>
      </c>
      <c r="R18" s="351" t="n">
        <v>392.76</v>
      </c>
      <c r="S18" s="351"/>
      <c r="T18" s="351" t="n">
        <v>6069.04</v>
      </c>
      <c r="U18" s="351"/>
      <c r="V18" s="351"/>
      <c r="W18" s="357" t="n">
        <v>48613.85</v>
      </c>
      <c r="X18" s="23"/>
      <c r="Y18" s="436" t="n">
        <f aca="false">+SUM(F18:N18)</f>
        <v>32453.7</v>
      </c>
      <c r="Z18" s="436" t="n">
        <f aca="false">+SUM(O18:V18)+7131</f>
        <v>23291.15</v>
      </c>
      <c r="AA18" s="463" t="n">
        <f aca="false">+Y18+Z18</f>
        <v>55744.85</v>
      </c>
      <c r="AB18" s="436"/>
      <c r="AC18" s="463" t="n">
        <f aca="false">+Z18/8*12</f>
        <v>34936.725</v>
      </c>
      <c r="AD18" s="23"/>
      <c r="AE18" s="23"/>
      <c r="AF18" s="464" t="n">
        <v>30000</v>
      </c>
      <c r="AG18" s="23"/>
      <c r="AH18" s="23" t="s">
        <v>305</v>
      </c>
      <c r="AI18" s="24"/>
    </row>
    <row r="19" customFormat="false" ht="12.75" hidden="false" customHeight="false" outlineLevel="0" collapsed="false">
      <c r="B19" s="22" t="s">
        <v>306</v>
      </c>
      <c r="C19" s="23"/>
      <c r="D19" s="23"/>
      <c r="E19" s="23"/>
      <c r="F19" s="352"/>
      <c r="G19" s="465" t="n">
        <v>2154.63</v>
      </c>
      <c r="H19" s="465" t="n">
        <v>4436.47</v>
      </c>
      <c r="I19" s="465"/>
      <c r="J19" s="465" t="n">
        <v>5526.98</v>
      </c>
      <c r="K19" s="465"/>
      <c r="L19" s="465" t="n">
        <v>4909.91</v>
      </c>
      <c r="M19" s="465" t="n">
        <v>2824.67</v>
      </c>
      <c r="N19" s="465" t="n">
        <v>5947.22</v>
      </c>
      <c r="O19" s="351" t="n">
        <v>5856.79</v>
      </c>
      <c r="P19" s="351" t="n">
        <v>2257.05</v>
      </c>
      <c r="Q19" s="351" t="n">
        <v>2441.43</v>
      </c>
      <c r="R19" s="351" t="n">
        <v>3202.51</v>
      </c>
      <c r="S19" s="351" t="n">
        <v>3624.82</v>
      </c>
      <c r="T19" s="351" t="n">
        <v>3255.43</v>
      </c>
      <c r="U19" s="351" t="n">
        <v>3521.19</v>
      </c>
      <c r="V19" s="351"/>
      <c r="W19" s="357" t="n">
        <v>49959.1</v>
      </c>
      <c r="X19" s="23"/>
      <c r="Y19" s="436" t="n">
        <f aca="false">+SUM(F19:N19)</f>
        <v>25799.88</v>
      </c>
      <c r="Z19" s="436" t="n">
        <f aca="false">+SUM(O19:V19)</f>
        <v>24159.22</v>
      </c>
      <c r="AA19" s="463" t="n">
        <f aca="false">+Y19+Z19</f>
        <v>49959.1</v>
      </c>
      <c r="AB19" s="436"/>
      <c r="AC19" s="463" t="n">
        <f aca="false">+Z19/8*12</f>
        <v>36238.83</v>
      </c>
      <c r="AD19" s="23"/>
      <c r="AE19" s="23"/>
      <c r="AF19" s="464" t="n">
        <v>18000</v>
      </c>
      <c r="AG19" s="23"/>
      <c r="AH19" s="23" t="s">
        <v>307</v>
      </c>
      <c r="AI19" s="24"/>
    </row>
    <row r="20" customFormat="false" ht="12.75" hidden="false" customHeight="false" outlineLevel="0" collapsed="false">
      <c r="B20" s="22" t="s">
        <v>308</v>
      </c>
      <c r="C20" s="23"/>
      <c r="D20" s="23"/>
      <c r="E20" s="23"/>
      <c r="F20" s="352"/>
      <c r="G20" s="465"/>
      <c r="H20" s="465"/>
      <c r="I20" s="465"/>
      <c r="J20" s="465"/>
      <c r="K20" s="465"/>
      <c r="L20" s="465"/>
      <c r="M20" s="465"/>
      <c r="N20" s="465"/>
      <c r="O20" s="351" t="n">
        <v>2260.16</v>
      </c>
      <c r="P20" s="351" t="n">
        <v>6598.82</v>
      </c>
      <c r="Q20" s="351" t="n">
        <v>6945.59</v>
      </c>
      <c r="R20" s="351"/>
      <c r="S20" s="351"/>
      <c r="T20" s="351"/>
      <c r="U20" s="351" t="n">
        <v>6470.53</v>
      </c>
      <c r="V20" s="351"/>
      <c r="W20" s="357" t="n">
        <v>22275.1</v>
      </c>
      <c r="X20" s="23"/>
      <c r="Y20" s="436" t="n">
        <f aca="false">+SUM(F20:N20)+13297+6751</f>
        <v>20048</v>
      </c>
      <c r="Z20" s="436" t="n">
        <f aca="false">+SUM(O20:V20)</f>
        <v>22275.1</v>
      </c>
      <c r="AA20" s="463" t="n">
        <f aca="false">+Y20+Z20</f>
        <v>42323.1</v>
      </c>
      <c r="AB20" s="436"/>
      <c r="AC20" s="463" t="n">
        <f aca="false">+Z20/8*12</f>
        <v>33412.65</v>
      </c>
      <c r="AD20" s="23" t="s">
        <v>309</v>
      </c>
      <c r="AE20" s="23"/>
      <c r="AF20" s="464" t="n">
        <v>34000</v>
      </c>
      <c r="AG20" s="61"/>
      <c r="AH20" s="469" t="s">
        <v>310</v>
      </c>
      <c r="AI20" s="24"/>
    </row>
    <row r="21" customFormat="false" ht="12.75" hidden="false" customHeight="false" outlineLevel="0" collapsed="false">
      <c r="B21" s="22" t="s">
        <v>311</v>
      </c>
      <c r="C21" s="23"/>
      <c r="D21" s="23"/>
      <c r="E21" s="23"/>
      <c r="F21" s="352"/>
      <c r="G21" s="465"/>
      <c r="H21" s="465"/>
      <c r="I21" s="465"/>
      <c r="J21" s="465"/>
      <c r="K21" s="465"/>
      <c r="L21" s="465"/>
      <c r="M21" s="465"/>
      <c r="N21" s="465" t="n">
        <v>9529.29</v>
      </c>
      <c r="O21" s="351"/>
      <c r="P21" s="351"/>
      <c r="Q21" s="351"/>
      <c r="R21" s="351"/>
      <c r="S21" s="351" t="n">
        <v>12636.39</v>
      </c>
      <c r="T21" s="351" t="n">
        <v>10860.42</v>
      </c>
      <c r="U21" s="351"/>
      <c r="V21" s="351"/>
      <c r="W21" s="357" t="n">
        <v>33026.1</v>
      </c>
      <c r="X21" s="23"/>
      <c r="Y21" s="436" t="n">
        <f aca="false">+SUM(F21:N21)</f>
        <v>9529.29</v>
      </c>
      <c r="Z21" s="436" t="n">
        <f aca="false">+SUM(O21:V21)</f>
        <v>23496.81</v>
      </c>
      <c r="AA21" s="463" t="n">
        <f aca="false">+Y21+Z21</f>
        <v>33026.1</v>
      </c>
      <c r="AB21" s="436"/>
      <c r="AC21" s="463" t="n">
        <f aca="false">+Z21/8*12</f>
        <v>35245.215</v>
      </c>
      <c r="AD21" s="23"/>
      <c r="AE21" s="23"/>
      <c r="AF21" s="468" t="n">
        <v>0</v>
      </c>
      <c r="AG21" s="23"/>
      <c r="AH21" s="469" t="s">
        <v>312</v>
      </c>
      <c r="AI21" s="24"/>
    </row>
    <row r="22" customFormat="false" ht="12.75" hidden="false" customHeight="false" outlineLevel="0" collapsed="false">
      <c r="B22" s="22" t="s">
        <v>313</v>
      </c>
      <c r="C22" s="23"/>
      <c r="D22" s="23"/>
      <c r="E22" s="23"/>
      <c r="F22" s="352"/>
      <c r="G22" s="465"/>
      <c r="H22" s="465"/>
      <c r="I22" s="465"/>
      <c r="J22" s="465" t="n">
        <v>2538.67</v>
      </c>
      <c r="K22" s="465"/>
      <c r="L22" s="465"/>
      <c r="M22" s="465" t="n">
        <v>615.67</v>
      </c>
      <c r="N22" s="465" t="n">
        <v>9540.31</v>
      </c>
      <c r="O22" s="351" t="n">
        <v>3040.98</v>
      </c>
      <c r="P22" s="351" t="n">
        <v>1229.08</v>
      </c>
      <c r="Q22" s="351" t="n">
        <v>1101.12</v>
      </c>
      <c r="R22" s="351" t="n">
        <v>129.76</v>
      </c>
      <c r="S22" s="351" t="n">
        <v>4039.82</v>
      </c>
      <c r="T22" s="351" t="n">
        <v>5425.95</v>
      </c>
      <c r="U22" s="351" t="n">
        <v>1265.58</v>
      </c>
      <c r="V22" s="351"/>
      <c r="W22" s="357" t="n">
        <v>28926.94</v>
      </c>
      <c r="X22" s="23"/>
      <c r="Y22" s="436" t="n">
        <f aca="false">+SUM(F22:N22)</f>
        <v>12694.65</v>
      </c>
      <c r="Z22" s="436" t="n">
        <f aca="false">+SUM(O22:V22)</f>
        <v>16232.29</v>
      </c>
      <c r="AA22" s="463" t="n">
        <f aca="false">+Y22+Z22</f>
        <v>28926.94</v>
      </c>
      <c r="AB22" s="436"/>
      <c r="AC22" s="463" t="n">
        <f aca="false">+Z22/8*12</f>
        <v>24348.435</v>
      </c>
      <c r="AD22" s="23"/>
      <c r="AE22" s="23"/>
      <c r="AF22" s="464" t="n">
        <v>20000</v>
      </c>
      <c r="AG22" s="23" t="s">
        <v>290</v>
      </c>
      <c r="AH22" s="23" t="s">
        <v>314</v>
      </c>
      <c r="AI22" s="24"/>
    </row>
    <row r="23" customFormat="false" ht="12.75" hidden="false" customHeight="false" outlineLevel="0" collapsed="false">
      <c r="B23" s="22" t="s">
        <v>315</v>
      </c>
      <c r="C23" s="23"/>
      <c r="D23" s="23"/>
      <c r="E23" s="23"/>
      <c r="F23" s="352"/>
      <c r="G23" s="465"/>
      <c r="H23" s="465"/>
      <c r="I23" s="465"/>
      <c r="J23" s="465"/>
      <c r="K23" s="465"/>
      <c r="L23" s="465"/>
      <c r="M23" s="465"/>
      <c r="N23" s="465"/>
      <c r="O23" s="351"/>
      <c r="P23" s="351" t="n">
        <v>7359.47</v>
      </c>
      <c r="Q23" s="351"/>
      <c r="R23" s="351"/>
      <c r="S23" s="351" t="n">
        <v>1554.45</v>
      </c>
      <c r="T23" s="351"/>
      <c r="U23" s="351"/>
      <c r="V23" s="351"/>
      <c r="W23" s="357" t="n">
        <v>8913.92</v>
      </c>
      <c r="X23" s="23"/>
      <c r="Y23" s="436" t="n">
        <f aca="false">+SUM(F23:N23)</f>
        <v>0</v>
      </c>
      <c r="Z23" s="436" t="n">
        <f aca="false">+SUM(O23:V23)</f>
        <v>8913.92</v>
      </c>
      <c r="AA23" s="463" t="n">
        <f aca="false">+Y23+Z23</f>
        <v>8913.92</v>
      </c>
      <c r="AB23" s="436"/>
      <c r="AC23" s="463" t="n">
        <f aca="false">+Z23/8*12</f>
        <v>13370.88</v>
      </c>
      <c r="AD23" s="23" t="s">
        <v>316</v>
      </c>
      <c r="AE23" s="23"/>
      <c r="AF23" s="468" t="n">
        <v>10000</v>
      </c>
      <c r="AG23" s="23" t="s">
        <v>298</v>
      </c>
      <c r="AH23" s="23" t="s">
        <v>317</v>
      </c>
      <c r="AI23" s="24"/>
    </row>
    <row r="24" customFormat="false" ht="12.75" hidden="false" customHeight="false" outlineLevel="0" collapsed="false">
      <c r="B24" s="22" t="s">
        <v>318</v>
      </c>
      <c r="C24" s="23"/>
      <c r="D24" s="23"/>
      <c r="E24" s="23"/>
      <c r="F24" s="352"/>
      <c r="G24" s="465"/>
      <c r="H24" s="465"/>
      <c r="I24" s="465"/>
      <c r="J24" s="465"/>
      <c r="K24" s="465"/>
      <c r="L24" s="465"/>
      <c r="M24" s="465" t="n">
        <v>4790.35</v>
      </c>
      <c r="N24" s="465"/>
      <c r="O24" s="351" t="n">
        <v>1107.44</v>
      </c>
      <c r="P24" s="351"/>
      <c r="Q24" s="351"/>
      <c r="R24" s="351"/>
      <c r="S24" s="351"/>
      <c r="T24" s="351"/>
      <c r="U24" s="351"/>
      <c r="V24" s="351"/>
      <c r="W24" s="357" t="n">
        <v>5897.79</v>
      </c>
      <c r="X24" s="23"/>
      <c r="Y24" s="436" t="n">
        <f aca="false">+SUM(F24:N24)</f>
        <v>4790.35</v>
      </c>
      <c r="Z24" s="436" t="n">
        <f aca="false">+SUM(O24:V24)</f>
        <v>1107.44</v>
      </c>
      <c r="AA24" s="463" t="n">
        <f aca="false">+Y24+Z24</f>
        <v>5897.79</v>
      </c>
      <c r="AB24" s="436"/>
      <c r="AC24" s="463" t="n">
        <f aca="false">+Z24/8*12</f>
        <v>1661.16</v>
      </c>
      <c r="AD24" s="23" t="s">
        <v>319</v>
      </c>
      <c r="AE24" s="23"/>
      <c r="AF24" s="468" t="n">
        <v>0</v>
      </c>
      <c r="AG24" s="23" t="s">
        <v>320</v>
      </c>
      <c r="AH24" s="23" t="s">
        <v>321</v>
      </c>
      <c r="AI24" s="24"/>
    </row>
    <row r="25" customFormat="false" ht="12.75" hidden="false" customHeight="false" outlineLevel="0" collapsed="false">
      <c r="B25" s="50" t="s">
        <v>322</v>
      </c>
      <c r="C25" s="23"/>
      <c r="D25" s="23"/>
      <c r="E25" s="23"/>
      <c r="F25" s="352"/>
      <c r="G25" s="465"/>
      <c r="H25" s="465"/>
      <c r="I25" s="465"/>
      <c r="J25" s="465"/>
      <c r="K25" s="465"/>
      <c r="L25" s="465"/>
      <c r="M25" s="465"/>
      <c r="N25" s="465"/>
      <c r="O25" s="351"/>
      <c r="P25" s="351"/>
      <c r="Q25" s="351"/>
      <c r="R25" s="351"/>
      <c r="S25" s="351"/>
      <c r="T25" s="351"/>
      <c r="U25" s="351"/>
      <c r="V25" s="351"/>
      <c r="W25" s="357"/>
      <c r="X25" s="23"/>
      <c r="Y25" s="436" t="n">
        <v>0</v>
      </c>
      <c r="Z25" s="436" t="n">
        <v>10000</v>
      </c>
      <c r="AA25" s="463"/>
      <c r="AB25" s="436"/>
      <c r="AC25" s="463" t="n">
        <f aca="false">+Z25/8*12</f>
        <v>15000</v>
      </c>
      <c r="AD25" s="23"/>
      <c r="AE25" s="23"/>
      <c r="AF25" s="468" t="n">
        <v>0</v>
      </c>
      <c r="AG25" s="23"/>
      <c r="AH25" s="23" t="s">
        <v>323</v>
      </c>
      <c r="AI25" s="24"/>
    </row>
    <row r="26" customFormat="false" ht="12.75" hidden="false" customHeight="false" outlineLevel="0" collapsed="false">
      <c r="B26" s="50" t="s">
        <v>324</v>
      </c>
      <c r="C26" s="23"/>
      <c r="D26" s="23"/>
      <c r="E26" s="23"/>
      <c r="F26" s="352"/>
      <c r="G26" s="465"/>
      <c r="H26" s="465"/>
      <c r="I26" s="465"/>
      <c r="J26" s="465"/>
      <c r="K26" s="465"/>
      <c r="L26" s="465"/>
      <c r="M26" s="465"/>
      <c r="N26" s="465"/>
      <c r="O26" s="351"/>
      <c r="P26" s="351"/>
      <c r="Q26" s="351"/>
      <c r="R26" s="351"/>
      <c r="S26" s="351"/>
      <c r="T26" s="351"/>
      <c r="U26" s="351"/>
      <c r="V26" s="351"/>
      <c r="W26" s="357"/>
      <c r="X26" s="23"/>
      <c r="Y26" s="436" t="n">
        <v>0</v>
      </c>
      <c r="Z26" s="436" t="n">
        <v>14000</v>
      </c>
      <c r="AA26" s="463"/>
      <c r="AB26" s="436"/>
      <c r="AC26" s="463" t="n">
        <f aca="false">+Z26/8*12</f>
        <v>21000</v>
      </c>
      <c r="AD26" s="23"/>
      <c r="AE26" s="23"/>
      <c r="AF26" s="468" t="n">
        <v>20000</v>
      </c>
      <c r="AG26" s="23"/>
      <c r="AH26" s="23" t="s">
        <v>325</v>
      </c>
      <c r="AI26" s="24"/>
    </row>
    <row r="27" customFormat="false" ht="13.5" hidden="false" customHeight="false" outlineLevel="0" collapsed="false">
      <c r="B27" s="22" t="s">
        <v>326</v>
      </c>
      <c r="C27" s="23"/>
      <c r="D27" s="23"/>
      <c r="E27" s="23"/>
      <c r="F27" s="352"/>
      <c r="G27" s="465"/>
      <c r="H27" s="465"/>
      <c r="I27" s="465"/>
      <c r="J27" s="465"/>
      <c r="K27" s="465"/>
      <c r="L27" s="465"/>
      <c r="M27" s="465"/>
      <c r="N27" s="465"/>
      <c r="O27" s="351"/>
      <c r="P27" s="351"/>
      <c r="Q27" s="351"/>
      <c r="R27" s="351"/>
      <c r="S27" s="351"/>
      <c r="T27" s="351"/>
      <c r="U27" s="351"/>
      <c r="V27" s="351"/>
      <c r="W27" s="357"/>
      <c r="X27" s="23"/>
      <c r="Y27" s="436"/>
      <c r="Z27" s="436" t="n">
        <v>0</v>
      </c>
      <c r="AA27" s="463" t="n">
        <f aca="false">+Y27+Z27</f>
        <v>0</v>
      </c>
      <c r="AB27" s="436"/>
      <c r="AC27" s="463" t="n">
        <f aca="false">+Z27/8*12</f>
        <v>0</v>
      </c>
      <c r="AD27" s="23"/>
      <c r="AE27" s="23"/>
      <c r="AF27" s="464" t="n">
        <v>45000</v>
      </c>
      <c r="AG27" s="23"/>
      <c r="AH27" s="11" t="s">
        <v>327</v>
      </c>
      <c r="AI27" s="24"/>
    </row>
    <row r="28" customFormat="false" ht="13.5" hidden="false" customHeight="false" outlineLevel="0" collapsed="false">
      <c r="B28" s="470" t="s">
        <v>280</v>
      </c>
      <c r="C28" s="23"/>
      <c r="D28" s="23"/>
      <c r="E28" s="23"/>
      <c r="F28" s="471" t="n">
        <v>2769.79</v>
      </c>
      <c r="G28" s="472" t="n">
        <v>2154.63</v>
      </c>
      <c r="H28" s="472" t="n">
        <v>4436.47</v>
      </c>
      <c r="I28" s="472" t="n">
        <v>-3149.82</v>
      </c>
      <c r="J28" s="472" t="n">
        <v>58652.08</v>
      </c>
      <c r="K28" s="472" t="n">
        <v>7298.5</v>
      </c>
      <c r="L28" s="472" t="n">
        <v>40718.7</v>
      </c>
      <c r="M28" s="472" t="n">
        <v>14960.12</v>
      </c>
      <c r="N28" s="472" t="n">
        <v>107713.08</v>
      </c>
      <c r="O28" s="473" t="n">
        <v>94732.37</v>
      </c>
      <c r="P28" s="473" t="n">
        <v>108423.46</v>
      </c>
      <c r="Q28" s="473" t="n">
        <v>-713.349999999991</v>
      </c>
      <c r="R28" s="473" t="n">
        <v>109284.19</v>
      </c>
      <c r="S28" s="473" t="n">
        <v>177212.4</v>
      </c>
      <c r="T28" s="473" t="n">
        <v>81962.54</v>
      </c>
      <c r="U28" s="473" t="n">
        <v>19257.22</v>
      </c>
      <c r="V28" s="473" t="n">
        <v>21885.97</v>
      </c>
      <c r="W28" s="474" t="n">
        <v>847598.35</v>
      </c>
      <c r="X28" s="23"/>
      <c r="Y28" s="475" t="n">
        <f aca="false">SUM(Y11:Y27)</f>
        <v>206313.85</v>
      </c>
      <c r="Z28" s="475" t="n">
        <f aca="false">SUM(Z11:Z27)</f>
        <v>840666.26</v>
      </c>
      <c r="AA28" s="476" t="n">
        <f aca="false">SUM(AA13:AA27)</f>
        <v>711362.25</v>
      </c>
      <c r="AB28" s="423"/>
      <c r="AC28" s="476" t="n">
        <f aca="false">SUM(AC11:AC27)</f>
        <v>1260999.39</v>
      </c>
      <c r="AD28" s="23"/>
      <c r="AE28" s="23"/>
      <c r="AF28" s="477" t="n">
        <f aca="false">+SUM(AF11:AF27)</f>
        <v>527000</v>
      </c>
      <c r="AG28" s="478" t="n">
        <f aca="false">+(AC28-AF28)/AC28</f>
        <v>0.582077513931232</v>
      </c>
      <c r="AH28" s="61" t="s">
        <v>328</v>
      </c>
      <c r="AI28" s="24"/>
    </row>
    <row r="29" customFormat="false" ht="12.75" hidden="false" customHeight="false" outlineLevel="0" collapsed="false">
      <c r="B29" s="22"/>
      <c r="C29" s="23"/>
      <c r="D29" s="23"/>
      <c r="E29" s="23"/>
      <c r="F29" s="23"/>
      <c r="G29" s="23"/>
      <c r="H29" s="23"/>
      <c r="I29" s="23"/>
      <c r="J29" s="23"/>
      <c r="K29" s="23"/>
      <c r="L29" s="23"/>
      <c r="M29" s="23"/>
      <c r="N29" s="23"/>
      <c r="O29" s="23"/>
      <c r="P29" s="23"/>
      <c r="Q29" s="23"/>
      <c r="R29" s="23"/>
      <c r="S29" s="23"/>
      <c r="T29" s="23"/>
      <c r="U29" s="23"/>
      <c r="V29" s="23"/>
      <c r="W29" s="23"/>
      <c r="X29" s="23"/>
      <c r="Y29" s="23"/>
      <c r="Z29" s="23"/>
      <c r="AA29" s="468"/>
      <c r="AB29" s="23"/>
      <c r="AC29" s="468"/>
      <c r="AD29" s="23"/>
      <c r="AE29" s="23"/>
      <c r="AF29" s="468"/>
      <c r="AG29" s="23"/>
      <c r="AH29" s="23"/>
      <c r="AI29" s="24"/>
    </row>
    <row r="30" customFormat="false" ht="26.25" hidden="false" customHeight="true" outlineLevel="0" collapsed="false">
      <c r="B30" s="446" t="s">
        <v>329</v>
      </c>
      <c r="C30" s="246"/>
      <c r="D30" s="246"/>
      <c r="E30" s="246"/>
      <c r="F30" s="246"/>
      <c r="G30" s="246"/>
      <c r="H30" s="246"/>
      <c r="I30" s="246"/>
      <c r="J30" s="246"/>
      <c r="K30" s="246"/>
      <c r="L30" s="246"/>
      <c r="M30" s="447" t="n">
        <v>36831</v>
      </c>
      <c r="N30" s="448" t="n">
        <v>36861</v>
      </c>
      <c r="O30" s="448" t="n">
        <v>36892</v>
      </c>
      <c r="P30" s="448" t="n">
        <v>36923</v>
      </c>
      <c r="Q30" s="448" t="n">
        <v>36951</v>
      </c>
      <c r="R30" s="448" t="n">
        <v>36982</v>
      </c>
      <c r="S30" s="448" t="n">
        <v>37012</v>
      </c>
      <c r="T30" s="448" t="n">
        <v>37043</v>
      </c>
      <c r="U30" s="448" t="n">
        <v>37073</v>
      </c>
      <c r="V30" s="448" t="n">
        <v>37104</v>
      </c>
      <c r="W30" s="479" t="s">
        <v>280</v>
      </c>
      <c r="X30" s="246"/>
      <c r="Y30" s="480" t="n">
        <v>2000</v>
      </c>
      <c r="Z30" s="481" t="n">
        <v>2001</v>
      </c>
      <c r="AA30" s="482" t="s">
        <v>196</v>
      </c>
      <c r="AB30" s="483"/>
      <c r="AC30" s="484" t="s">
        <v>330</v>
      </c>
      <c r="AD30" s="455"/>
      <c r="AE30" s="455"/>
      <c r="AF30" s="482" t="s">
        <v>42</v>
      </c>
      <c r="AG30" s="456"/>
      <c r="AH30" s="456"/>
      <c r="AI30" s="24"/>
    </row>
    <row r="31" customFormat="false" ht="12.75" hidden="false" customHeight="false" outlineLevel="0" collapsed="false">
      <c r="B31" s="22" t="s">
        <v>331</v>
      </c>
      <c r="C31" s="23"/>
      <c r="D31" s="23"/>
      <c r="E31" s="23"/>
      <c r="F31" s="23"/>
      <c r="G31" s="23"/>
      <c r="H31" s="23"/>
      <c r="I31" s="23"/>
      <c r="J31" s="23"/>
      <c r="K31" s="23"/>
      <c r="L31" s="23"/>
      <c r="M31" s="352"/>
      <c r="N31" s="465"/>
      <c r="O31" s="351"/>
      <c r="P31" s="351"/>
      <c r="Q31" s="351"/>
      <c r="R31" s="351"/>
      <c r="S31" s="351"/>
      <c r="T31" s="351"/>
      <c r="U31" s="351"/>
      <c r="V31" s="351" t="n">
        <v>79050.13</v>
      </c>
      <c r="W31" s="357" t="n">
        <v>79050.13</v>
      </c>
      <c r="X31" s="23"/>
      <c r="Y31" s="436" t="n">
        <f aca="false">+SUM(F31:N31)</f>
        <v>0</v>
      </c>
      <c r="Z31" s="436" t="n">
        <f aca="false">+SUM(O31:V31)+21915</f>
        <v>100965.13</v>
      </c>
      <c r="AA31" s="463" t="n">
        <f aca="false">+Y31+Z31</f>
        <v>100965.13</v>
      </c>
      <c r="AB31" s="436"/>
      <c r="AC31" s="463" t="n">
        <f aca="false">+Z31/8*12</f>
        <v>151447.695</v>
      </c>
      <c r="AD31" s="23"/>
      <c r="AE31" s="23"/>
      <c r="AF31" s="468" t="n">
        <v>50000</v>
      </c>
      <c r="AG31" s="23" t="s">
        <v>288</v>
      </c>
      <c r="AH31" s="23" t="s">
        <v>332</v>
      </c>
      <c r="AI31" s="24"/>
    </row>
    <row r="32" customFormat="false" ht="25.5" hidden="false" customHeight="true" outlineLevel="0" collapsed="false">
      <c r="B32" s="22" t="s">
        <v>333</v>
      </c>
      <c r="C32" s="23"/>
      <c r="D32" s="23"/>
      <c r="E32" s="23"/>
      <c r="F32" s="23"/>
      <c r="G32" s="23"/>
      <c r="H32" s="23"/>
      <c r="I32" s="23"/>
      <c r="J32" s="23"/>
      <c r="K32" s="23"/>
      <c r="L32" s="23"/>
      <c r="M32" s="352"/>
      <c r="N32" s="465"/>
      <c r="O32" s="351" t="n">
        <v>113122.17</v>
      </c>
      <c r="P32" s="351"/>
      <c r="Q32" s="351"/>
      <c r="R32" s="351"/>
      <c r="S32" s="351"/>
      <c r="T32" s="351"/>
      <c r="U32" s="351"/>
      <c r="V32" s="351"/>
      <c r="W32" s="357" t="n">
        <v>113122.17</v>
      </c>
      <c r="X32" s="23"/>
      <c r="Y32" s="436" t="n">
        <f aca="false">129270+15753</f>
        <v>145023</v>
      </c>
      <c r="Z32" s="436" t="n">
        <f aca="false">52367+25000</f>
        <v>77367</v>
      </c>
      <c r="AA32" s="463" t="n">
        <f aca="false">+Y32+Z32</f>
        <v>222390</v>
      </c>
      <c r="AB32" s="436"/>
      <c r="AC32" s="463" t="n">
        <f aca="false">+Z32/8*12</f>
        <v>116050.5</v>
      </c>
      <c r="AD32" s="23" t="s">
        <v>334</v>
      </c>
      <c r="AE32" s="23"/>
      <c r="AF32" s="464" t="n">
        <v>100000</v>
      </c>
      <c r="AG32" s="23" t="s">
        <v>290</v>
      </c>
      <c r="AH32" s="466" t="s">
        <v>335</v>
      </c>
      <c r="AI32" s="24"/>
    </row>
    <row r="33" customFormat="false" ht="12.75" hidden="true" customHeight="false" outlineLevel="0" collapsed="false">
      <c r="B33" s="22" t="s">
        <v>336</v>
      </c>
      <c r="C33" s="23"/>
      <c r="D33" s="23"/>
      <c r="E33" s="23"/>
      <c r="F33" s="23"/>
      <c r="G33" s="23"/>
      <c r="H33" s="23"/>
      <c r="I33" s="23"/>
      <c r="J33" s="23"/>
      <c r="K33" s="23"/>
      <c r="L33" s="23"/>
      <c r="M33" s="352"/>
      <c r="N33" s="465" t="n">
        <v>7878</v>
      </c>
      <c r="O33" s="351"/>
      <c r="P33" s="351" t="n">
        <v>1908.76</v>
      </c>
      <c r="Q33" s="351" t="n">
        <v>3775.94</v>
      </c>
      <c r="R33" s="351"/>
      <c r="S33" s="351" t="n">
        <v>35063.08</v>
      </c>
      <c r="T33" s="351"/>
      <c r="U33" s="351"/>
      <c r="V33" s="351" t="n">
        <v>-24995.07</v>
      </c>
      <c r="W33" s="357" t="n">
        <v>23630.71</v>
      </c>
      <c r="X33" s="23"/>
      <c r="Y33" s="436" t="n">
        <f aca="false">+SUM(F33:N33)</f>
        <v>7878</v>
      </c>
      <c r="Z33" s="436" t="n">
        <v>0</v>
      </c>
      <c r="AA33" s="463" t="n">
        <f aca="false">+Y33+Z33</f>
        <v>7878</v>
      </c>
      <c r="AB33" s="436"/>
      <c r="AC33" s="463" t="n">
        <f aca="false">+Z33/8*12</f>
        <v>0</v>
      </c>
      <c r="AD33" s="23" t="s">
        <v>337</v>
      </c>
      <c r="AE33" s="23"/>
      <c r="AF33" s="468" t="n">
        <v>0</v>
      </c>
      <c r="AG33" s="23"/>
      <c r="AH33" s="23"/>
      <c r="AI33" s="24"/>
    </row>
    <row r="34" customFormat="false" ht="12.75" hidden="false" customHeight="false" outlineLevel="0" collapsed="false">
      <c r="B34" s="22" t="s">
        <v>338</v>
      </c>
      <c r="C34" s="23"/>
      <c r="D34" s="23"/>
      <c r="E34" s="23"/>
      <c r="F34" s="23"/>
      <c r="G34" s="23"/>
      <c r="H34" s="23"/>
      <c r="I34" s="23"/>
      <c r="J34" s="23"/>
      <c r="K34" s="23"/>
      <c r="L34" s="23"/>
      <c r="M34" s="352"/>
      <c r="N34" s="465"/>
      <c r="O34" s="351" t="n">
        <v>5862.12</v>
      </c>
      <c r="P34" s="351"/>
      <c r="Q34" s="351"/>
      <c r="R34" s="351"/>
      <c r="S34" s="351"/>
      <c r="T34" s="351" t="n">
        <v>2085.84</v>
      </c>
      <c r="U34" s="351"/>
      <c r="V34" s="351" t="n">
        <v>7722</v>
      </c>
      <c r="W34" s="357" t="n">
        <v>15669.96</v>
      </c>
      <c r="X34" s="23"/>
      <c r="Y34" s="436" t="n">
        <f aca="false">+SUM(F34:N34)</f>
        <v>0</v>
      </c>
      <c r="Z34" s="436" t="n">
        <f aca="false">+SUM(O34:V34)</f>
        <v>15669.96</v>
      </c>
      <c r="AA34" s="463" t="n">
        <f aca="false">+Y34+Z34</f>
        <v>15669.96</v>
      </c>
      <c r="AB34" s="436"/>
      <c r="AC34" s="463" t="n">
        <f aca="false">+Z34/8*12</f>
        <v>23504.94</v>
      </c>
      <c r="AD34" s="23"/>
      <c r="AE34" s="23"/>
      <c r="AF34" s="468" t="n">
        <v>0</v>
      </c>
      <c r="AG34" s="23"/>
      <c r="AH34" s="61"/>
      <c r="AI34" s="24"/>
    </row>
    <row r="35" customFormat="false" ht="12.75" hidden="false" customHeight="false" outlineLevel="0" collapsed="false">
      <c r="B35" s="22" t="s">
        <v>339</v>
      </c>
      <c r="C35" s="23"/>
      <c r="D35" s="23"/>
      <c r="E35" s="23"/>
      <c r="F35" s="23"/>
      <c r="G35" s="23"/>
      <c r="H35" s="23"/>
      <c r="I35" s="23"/>
      <c r="J35" s="23"/>
      <c r="K35" s="23"/>
      <c r="L35" s="23"/>
      <c r="M35" s="352"/>
      <c r="N35" s="465" t="n">
        <v>8385.11</v>
      </c>
      <c r="O35" s="351" t="n">
        <v>283.97</v>
      </c>
      <c r="P35" s="351"/>
      <c r="Q35" s="351" t="n">
        <v>4136.56</v>
      </c>
      <c r="R35" s="351" t="n">
        <v>3700.14</v>
      </c>
      <c r="S35" s="351" t="n">
        <v>2554.74</v>
      </c>
      <c r="T35" s="351" t="n">
        <v>1138.28</v>
      </c>
      <c r="U35" s="351"/>
      <c r="V35" s="351"/>
      <c r="W35" s="357" t="n">
        <v>20198.8</v>
      </c>
      <c r="X35" s="23"/>
      <c r="Y35" s="436" t="n">
        <f aca="false">+SUM(F35:N35)</f>
        <v>8385.11</v>
      </c>
      <c r="Z35" s="436" t="n">
        <f aca="false">+SUM(O35:V35)</f>
        <v>11813.69</v>
      </c>
      <c r="AA35" s="463" t="n">
        <f aca="false">+Y35+Z35</f>
        <v>20198.8</v>
      </c>
      <c r="AB35" s="436"/>
      <c r="AC35" s="463" t="n">
        <f aca="false">+Z35/8*12</f>
        <v>17720.535</v>
      </c>
      <c r="AD35" s="23"/>
      <c r="AE35" s="23"/>
      <c r="AF35" s="468" t="n">
        <v>10000</v>
      </c>
      <c r="AG35" s="23" t="s">
        <v>298</v>
      </c>
      <c r="AH35" s="23" t="s">
        <v>340</v>
      </c>
      <c r="AI35" s="24"/>
    </row>
    <row r="36" customFormat="false" ht="12.75" hidden="false" customHeight="false" outlineLevel="0" collapsed="false">
      <c r="B36" s="22" t="s">
        <v>341</v>
      </c>
      <c r="C36" s="23"/>
      <c r="D36" s="23"/>
      <c r="E36" s="23"/>
      <c r="F36" s="23"/>
      <c r="G36" s="23"/>
      <c r="H36" s="23"/>
      <c r="I36" s="23"/>
      <c r="J36" s="23"/>
      <c r="K36" s="23"/>
      <c r="L36" s="23"/>
      <c r="M36" s="352"/>
      <c r="N36" s="465" t="n">
        <v>1980.21</v>
      </c>
      <c r="O36" s="351" t="n">
        <v>6767.39</v>
      </c>
      <c r="P36" s="351" t="n">
        <v>1655.78</v>
      </c>
      <c r="Q36" s="351"/>
      <c r="R36" s="351"/>
      <c r="S36" s="351" t="n">
        <v>2057.57</v>
      </c>
      <c r="T36" s="351"/>
      <c r="U36" s="351"/>
      <c r="V36" s="351"/>
      <c r="W36" s="357" t="n">
        <v>12460.95</v>
      </c>
      <c r="X36" s="23"/>
      <c r="Y36" s="436" t="n">
        <f aca="false">+SUM(F36:N36)</f>
        <v>1980.21</v>
      </c>
      <c r="Z36" s="436" t="n">
        <f aca="false">+SUM(O36:V36)</f>
        <v>10480.74</v>
      </c>
      <c r="AA36" s="463" t="n">
        <f aca="false">+Y36+Z36</f>
        <v>12460.95</v>
      </c>
      <c r="AB36" s="436"/>
      <c r="AC36" s="463" t="n">
        <f aca="false">+Z36/8*12</f>
        <v>15721.11</v>
      </c>
      <c r="AD36" s="23" t="s">
        <v>342</v>
      </c>
      <c r="AE36" s="23"/>
      <c r="AF36" s="468" t="n">
        <v>10000</v>
      </c>
      <c r="AG36" s="23" t="s">
        <v>298</v>
      </c>
      <c r="AH36" s="23" t="s">
        <v>343</v>
      </c>
      <c r="AI36" s="24"/>
    </row>
    <row r="37" customFormat="false" ht="12.75" hidden="true" customHeight="false" outlineLevel="0" collapsed="false">
      <c r="B37" s="22" t="s">
        <v>344</v>
      </c>
      <c r="C37" s="23"/>
      <c r="D37" s="23"/>
      <c r="E37" s="23"/>
      <c r="F37" s="23"/>
      <c r="G37" s="23"/>
      <c r="H37" s="23"/>
      <c r="I37" s="23"/>
      <c r="J37" s="23"/>
      <c r="K37" s="23"/>
      <c r="L37" s="23"/>
      <c r="M37" s="352" t="n">
        <v>10253.72</v>
      </c>
      <c r="N37" s="465"/>
      <c r="O37" s="351"/>
      <c r="P37" s="351"/>
      <c r="Q37" s="351"/>
      <c r="R37" s="351"/>
      <c r="S37" s="351"/>
      <c r="T37" s="351"/>
      <c r="U37" s="351"/>
      <c r="V37" s="351"/>
      <c r="W37" s="357" t="n">
        <v>10253.72</v>
      </c>
      <c r="X37" s="23"/>
      <c r="Y37" s="436" t="n">
        <f aca="false">+SUM(F37:N37)</f>
        <v>10253.72</v>
      </c>
      <c r="Z37" s="436" t="n">
        <f aca="false">+SUM(O37:V37)</f>
        <v>0</v>
      </c>
      <c r="AA37" s="463" t="n">
        <f aca="false">+Y37+Z37</f>
        <v>10253.72</v>
      </c>
      <c r="AB37" s="436"/>
      <c r="AC37" s="463" t="n">
        <f aca="false">+Z37/8*12</f>
        <v>0</v>
      </c>
      <c r="AD37" s="23"/>
      <c r="AE37" s="23"/>
      <c r="AF37" s="468" t="n">
        <v>0</v>
      </c>
      <c r="AG37" s="23"/>
      <c r="AH37" s="23"/>
      <c r="AI37" s="24"/>
    </row>
    <row r="38" customFormat="false" ht="12.75" hidden="false" customHeight="false" outlineLevel="0" collapsed="false">
      <c r="B38" s="22" t="s">
        <v>345</v>
      </c>
      <c r="C38" s="23"/>
      <c r="D38" s="23"/>
      <c r="E38" s="23"/>
      <c r="F38" s="352"/>
      <c r="G38" s="465"/>
      <c r="H38" s="465"/>
      <c r="I38" s="465"/>
      <c r="J38" s="465"/>
      <c r="K38" s="465" t="n">
        <v>738.42</v>
      </c>
      <c r="L38" s="465"/>
      <c r="M38" s="465"/>
      <c r="N38" s="465" t="n">
        <v>6950.21</v>
      </c>
      <c r="O38" s="351"/>
      <c r="P38" s="351"/>
      <c r="Q38" s="351"/>
      <c r="R38" s="351"/>
      <c r="S38" s="351"/>
      <c r="T38" s="351"/>
      <c r="U38" s="351"/>
      <c r="V38" s="351"/>
      <c r="W38" s="357" t="n">
        <v>7688.63</v>
      </c>
      <c r="X38" s="23"/>
      <c r="Y38" s="436" t="n">
        <f aca="false">+SUM(F38:N38)</f>
        <v>7688.63</v>
      </c>
      <c r="Z38" s="436" t="n">
        <v>6080</v>
      </c>
      <c r="AA38" s="463" t="n">
        <f aca="false">+Y38+Z38</f>
        <v>13768.63</v>
      </c>
      <c r="AB38" s="436"/>
      <c r="AC38" s="463" t="n">
        <f aca="false">+Z38/8*12</f>
        <v>9120</v>
      </c>
      <c r="AD38" s="23" t="s">
        <v>319</v>
      </c>
      <c r="AE38" s="23"/>
      <c r="AF38" s="468" t="n">
        <v>10000</v>
      </c>
      <c r="AG38" s="23" t="s">
        <v>346</v>
      </c>
      <c r="AH38" s="23" t="s">
        <v>347</v>
      </c>
      <c r="AI38" s="24"/>
    </row>
    <row r="39" customFormat="false" ht="12.75" hidden="false" customHeight="false" outlineLevel="0" collapsed="false">
      <c r="B39" s="22" t="s">
        <v>348</v>
      </c>
      <c r="C39" s="23"/>
      <c r="D39" s="23"/>
      <c r="E39" s="23"/>
      <c r="F39" s="352" t="n">
        <v>2769.79</v>
      </c>
      <c r="G39" s="465"/>
      <c r="H39" s="465"/>
      <c r="I39" s="465"/>
      <c r="J39" s="465" t="n">
        <v>50586.43</v>
      </c>
      <c r="K39" s="465"/>
      <c r="L39" s="465"/>
      <c r="M39" s="465"/>
      <c r="N39" s="465"/>
      <c r="O39" s="351"/>
      <c r="P39" s="351"/>
      <c r="Q39" s="351"/>
      <c r="R39" s="351"/>
      <c r="S39" s="351"/>
      <c r="T39" s="351"/>
      <c r="U39" s="351"/>
      <c r="V39" s="351"/>
      <c r="W39" s="357" t="n">
        <v>53356.22</v>
      </c>
      <c r="X39" s="23"/>
      <c r="Y39" s="436" t="n">
        <f aca="false">+SUM(F39:N39)</f>
        <v>53356.22</v>
      </c>
      <c r="Z39" s="436" t="n">
        <f aca="false">+AC39/12*8</f>
        <v>33333.3333333333</v>
      </c>
      <c r="AA39" s="463" t="n">
        <f aca="false">+Y39+Z39</f>
        <v>86689.5533333333</v>
      </c>
      <c r="AB39" s="436"/>
      <c r="AC39" s="463" t="n">
        <v>50000</v>
      </c>
      <c r="AD39" s="23"/>
      <c r="AE39" s="23"/>
      <c r="AF39" s="468" t="n">
        <v>50000</v>
      </c>
      <c r="AG39" s="23"/>
      <c r="AH39" s="23" t="s">
        <v>349</v>
      </c>
      <c r="AI39" s="24"/>
    </row>
    <row r="40" customFormat="false" ht="13.5" hidden="false" customHeight="false" outlineLevel="0" collapsed="false">
      <c r="B40" s="22" t="s">
        <v>326</v>
      </c>
      <c r="C40" s="23"/>
      <c r="D40" s="23"/>
      <c r="E40" s="23"/>
      <c r="F40" s="23"/>
      <c r="G40" s="23"/>
      <c r="H40" s="23"/>
      <c r="I40" s="23"/>
      <c r="J40" s="23"/>
      <c r="K40" s="23"/>
      <c r="L40" s="23"/>
      <c r="M40" s="352"/>
      <c r="N40" s="465"/>
      <c r="O40" s="351"/>
      <c r="P40" s="351"/>
      <c r="Q40" s="351"/>
      <c r="R40" s="351"/>
      <c r="S40" s="351"/>
      <c r="T40" s="351"/>
      <c r="U40" s="351"/>
      <c r="V40" s="351"/>
      <c r="W40" s="357"/>
      <c r="X40" s="23"/>
      <c r="Y40" s="436"/>
      <c r="Z40" s="436" t="n">
        <v>0</v>
      </c>
      <c r="AA40" s="463" t="n">
        <f aca="false">+Y40+Z40</f>
        <v>0</v>
      </c>
      <c r="AB40" s="436"/>
      <c r="AC40" s="463" t="n">
        <f aca="false">+Z40/8*12</f>
        <v>0</v>
      </c>
      <c r="AD40" s="23"/>
      <c r="AE40" s="23"/>
      <c r="AF40" s="464" t="n">
        <v>15000</v>
      </c>
      <c r="AG40" s="23"/>
      <c r="AH40" s="23"/>
      <c r="AI40" s="24"/>
    </row>
    <row r="41" customFormat="false" ht="13.5" hidden="false" customHeight="false" outlineLevel="0" collapsed="false">
      <c r="B41" s="470" t="s">
        <v>280</v>
      </c>
      <c r="C41" s="23"/>
      <c r="D41" s="23"/>
      <c r="E41" s="23"/>
      <c r="F41" s="23"/>
      <c r="G41" s="23"/>
      <c r="H41" s="23"/>
      <c r="I41" s="23"/>
      <c r="J41" s="23"/>
      <c r="K41" s="23"/>
      <c r="L41" s="23"/>
      <c r="M41" s="471" t="n">
        <v>10253.72</v>
      </c>
      <c r="N41" s="472" t="n">
        <v>18243.32</v>
      </c>
      <c r="O41" s="473" t="n">
        <v>126526.61</v>
      </c>
      <c r="P41" s="473" t="n">
        <v>4109.97</v>
      </c>
      <c r="Q41" s="473" t="n">
        <v>78901.28</v>
      </c>
      <c r="R41" s="473" t="n">
        <v>5319.33</v>
      </c>
      <c r="S41" s="473" t="n">
        <v>39675.39</v>
      </c>
      <c r="T41" s="473" t="n">
        <v>3394.83</v>
      </c>
      <c r="U41" s="473" t="n">
        <v>75.13</v>
      </c>
      <c r="V41" s="473" t="n">
        <v>325391.85</v>
      </c>
      <c r="W41" s="474" t="n">
        <v>611891.43</v>
      </c>
      <c r="X41" s="23"/>
      <c r="Y41" s="485" t="n">
        <f aca="false">+SUM(Y32:Y40)</f>
        <v>234564.89</v>
      </c>
      <c r="Z41" s="485" t="n">
        <f aca="false">+SUM(Z31:Z40)</f>
        <v>255709.853333333</v>
      </c>
      <c r="AA41" s="486" t="n">
        <f aca="false">+SUM(AA32:AA40)</f>
        <v>389309.613333333</v>
      </c>
      <c r="AB41" s="487"/>
      <c r="AC41" s="486" t="n">
        <f aca="false">SUM(AC31:AC40)</f>
        <v>383564.78</v>
      </c>
      <c r="AD41" s="488"/>
      <c r="AE41" s="488"/>
      <c r="AF41" s="477" t="n">
        <f aca="false">+SUM(AF31:AF40)</f>
        <v>245000</v>
      </c>
      <c r="AG41" s="478" t="n">
        <f aca="false">+(AC41-AF41)/AC41</f>
        <v>0.361255222651047</v>
      </c>
      <c r="AH41" s="61" t="s">
        <v>328</v>
      </c>
      <c r="AI41" s="24"/>
    </row>
    <row r="42" customFormat="false" ht="12.75" hidden="false" customHeight="false" outlineLevel="0" collapsed="false">
      <c r="B42" s="22"/>
      <c r="C42" s="23"/>
      <c r="D42" s="23"/>
      <c r="E42" s="23"/>
      <c r="F42" s="23"/>
      <c r="G42" s="23"/>
      <c r="H42" s="23"/>
      <c r="I42" s="23"/>
      <c r="J42" s="23"/>
      <c r="K42" s="23"/>
      <c r="L42" s="23"/>
      <c r="M42" s="23"/>
      <c r="N42" s="23"/>
      <c r="O42" s="23"/>
      <c r="P42" s="23"/>
      <c r="Q42" s="23"/>
      <c r="R42" s="23"/>
      <c r="S42" s="23"/>
      <c r="T42" s="23"/>
      <c r="U42" s="23"/>
      <c r="V42" s="23"/>
      <c r="W42" s="23"/>
      <c r="X42" s="23"/>
      <c r="Y42" s="23"/>
      <c r="Z42" s="23"/>
      <c r="AA42" s="468"/>
      <c r="AB42" s="23"/>
      <c r="AC42" s="468"/>
      <c r="AD42" s="23"/>
      <c r="AE42" s="23"/>
      <c r="AF42" s="468"/>
      <c r="AG42" s="23"/>
      <c r="AH42" s="23"/>
      <c r="AI42" s="24"/>
    </row>
    <row r="43" customFormat="false" ht="25.5" hidden="false" customHeight="false" outlineLevel="0" collapsed="false">
      <c r="B43" s="446" t="s">
        <v>350</v>
      </c>
      <c r="C43" s="246"/>
      <c r="D43" s="246"/>
      <c r="E43" s="246"/>
      <c r="F43" s="246"/>
      <c r="G43" s="246"/>
      <c r="H43" s="246"/>
      <c r="I43" s="246"/>
      <c r="J43" s="246"/>
      <c r="K43" s="246"/>
      <c r="L43" s="246"/>
      <c r="M43" s="246"/>
      <c r="N43" s="447" t="n">
        <v>36861</v>
      </c>
      <c r="O43" s="448" t="n">
        <v>36892</v>
      </c>
      <c r="P43" s="448" t="n">
        <v>36923</v>
      </c>
      <c r="Q43" s="448" t="n">
        <v>36951</v>
      </c>
      <c r="R43" s="448" t="n">
        <v>36982</v>
      </c>
      <c r="S43" s="448" t="n">
        <v>37012</v>
      </c>
      <c r="T43" s="448" t="n">
        <v>37043</v>
      </c>
      <c r="U43" s="448" t="n">
        <v>37073</v>
      </c>
      <c r="V43" s="448" t="n">
        <v>37104</v>
      </c>
      <c r="W43" s="479" t="s">
        <v>280</v>
      </c>
      <c r="X43" s="246"/>
      <c r="Y43" s="480" t="n">
        <v>2000</v>
      </c>
      <c r="Z43" s="481" t="n">
        <v>2001</v>
      </c>
      <c r="AA43" s="482" t="s">
        <v>196</v>
      </c>
      <c r="AB43" s="483"/>
      <c r="AC43" s="484" t="s">
        <v>330</v>
      </c>
      <c r="AD43" s="455"/>
      <c r="AE43" s="455"/>
      <c r="AF43" s="482" t="s">
        <v>42</v>
      </c>
      <c r="AG43" s="456"/>
      <c r="AH43" s="456"/>
      <c r="AI43" s="24"/>
    </row>
    <row r="44" customFormat="false" ht="12.75" hidden="false" customHeight="false" outlineLevel="0" collapsed="false">
      <c r="B44" s="22" t="s">
        <v>351</v>
      </c>
      <c r="C44" s="23"/>
      <c r="D44" s="23"/>
      <c r="E44" s="23"/>
      <c r="F44" s="23"/>
      <c r="G44" s="23"/>
      <c r="H44" s="23"/>
      <c r="I44" s="23"/>
      <c r="J44" s="23"/>
      <c r="K44" s="23"/>
      <c r="L44" s="23"/>
      <c r="M44" s="23"/>
      <c r="N44" s="459"/>
      <c r="O44" s="461"/>
      <c r="P44" s="461"/>
      <c r="Q44" s="461" t="n">
        <v>35883.45</v>
      </c>
      <c r="R44" s="461"/>
      <c r="S44" s="461"/>
      <c r="T44" s="461"/>
      <c r="U44" s="461"/>
      <c r="V44" s="461"/>
      <c r="W44" s="462" t="n">
        <v>35883.45</v>
      </c>
      <c r="X44" s="23"/>
      <c r="Y44" s="436" t="n">
        <f aca="false">+SUM(F44:N44)</f>
        <v>0</v>
      </c>
      <c r="Z44" s="436" t="n">
        <f aca="false">+SUM(O44:V44)</f>
        <v>35883.45</v>
      </c>
      <c r="AA44" s="463" t="n">
        <f aca="false">+Y44+Z44</f>
        <v>35883.45</v>
      </c>
      <c r="AB44" s="436"/>
      <c r="AC44" s="463" t="n">
        <f aca="false">+Z44</f>
        <v>35883.45</v>
      </c>
      <c r="AD44" s="23"/>
      <c r="AE44" s="23"/>
      <c r="AF44" s="463" t="n">
        <f aca="false">+AA44</f>
        <v>35883.45</v>
      </c>
      <c r="AG44" s="23"/>
      <c r="AH44" s="23"/>
      <c r="AI44" s="24"/>
    </row>
    <row r="45" customFormat="false" ht="12.75" hidden="false" customHeight="false" outlineLevel="0" collapsed="false">
      <c r="B45" s="22" t="s">
        <v>352</v>
      </c>
      <c r="C45" s="23"/>
      <c r="D45" s="23"/>
      <c r="E45" s="23"/>
      <c r="F45" s="23"/>
      <c r="G45" s="23"/>
      <c r="H45" s="23"/>
      <c r="I45" s="23"/>
      <c r="J45" s="23"/>
      <c r="K45" s="23"/>
      <c r="L45" s="23"/>
      <c r="M45" s="23"/>
      <c r="N45" s="352"/>
      <c r="O45" s="351" t="n">
        <v>26768.56</v>
      </c>
      <c r="P45" s="351"/>
      <c r="Q45" s="351"/>
      <c r="R45" s="351"/>
      <c r="S45" s="351"/>
      <c r="T45" s="351"/>
      <c r="U45" s="351"/>
      <c r="V45" s="351"/>
      <c r="W45" s="357" t="n">
        <v>26768.56</v>
      </c>
      <c r="X45" s="23"/>
      <c r="Y45" s="436" t="n">
        <f aca="false">+SUM(F45:N45)</f>
        <v>0</v>
      </c>
      <c r="Z45" s="436" t="n">
        <f aca="false">+SUM(O45:V45)</f>
        <v>26768.56</v>
      </c>
      <c r="AA45" s="463" t="n">
        <f aca="false">+Y45+Z45</f>
        <v>26768.56</v>
      </c>
      <c r="AB45" s="436"/>
      <c r="AC45" s="463" t="n">
        <f aca="false">+Z45</f>
        <v>26768.56</v>
      </c>
      <c r="AD45" s="23"/>
      <c r="AE45" s="23"/>
      <c r="AF45" s="463" t="n">
        <f aca="false">+AA45</f>
        <v>26768.56</v>
      </c>
      <c r="AG45" s="23"/>
      <c r="AH45" s="23"/>
      <c r="AI45" s="24"/>
    </row>
    <row r="46" customFormat="false" ht="12.75" hidden="false" customHeight="false" outlineLevel="0" collapsed="false">
      <c r="B46" s="50" t="s">
        <v>353</v>
      </c>
      <c r="C46" s="23"/>
      <c r="D46" s="23"/>
      <c r="E46" s="23"/>
      <c r="F46" s="23"/>
      <c r="G46" s="23"/>
      <c r="H46" s="23"/>
      <c r="I46" s="23"/>
      <c r="J46" s="23"/>
      <c r="K46" s="23"/>
      <c r="L46" s="23"/>
      <c r="M46" s="23"/>
      <c r="N46" s="352"/>
      <c r="O46" s="351"/>
      <c r="P46" s="351"/>
      <c r="Q46" s="351"/>
      <c r="R46" s="351"/>
      <c r="S46" s="351"/>
      <c r="T46" s="351"/>
      <c r="U46" s="351"/>
      <c r="V46" s="351"/>
      <c r="W46" s="357"/>
      <c r="X46" s="23"/>
      <c r="Y46" s="436"/>
      <c r="Z46" s="436" t="n">
        <v>16800</v>
      </c>
      <c r="AA46" s="463"/>
      <c r="AB46" s="436"/>
      <c r="AC46" s="463" t="n">
        <f aca="false">+Z46</f>
        <v>16800</v>
      </c>
      <c r="AD46" s="23"/>
      <c r="AE46" s="23"/>
      <c r="AF46" s="463" t="n">
        <f aca="false">12000*1.4</f>
        <v>16800</v>
      </c>
      <c r="AG46" s="23"/>
      <c r="AH46" s="23" t="s">
        <v>354</v>
      </c>
      <c r="AI46" s="24"/>
    </row>
    <row r="47" customFormat="false" ht="12.75" hidden="false" customHeight="false" outlineLevel="0" collapsed="false">
      <c r="B47" s="22" t="s">
        <v>355</v>
      </c>
      <c r="C47" s="23"/>
      <c r="D47" s="23"/>
      <c r="E47" s="23"/>
      <c r="F47" s="23"/>
      <c r="G47" s="23"/>
      <c r="H47" s="23"/>
      <c r="I47" s="23"/>
      <c r="J47" s="23"/>
      <c r="K47" s="23"/>
      <c r="L47" s="23"/>
      <c r="M47" s="23"/>
      <c r="N47" s="352"/>
      <c r="O47" s="351"/>
      <c r="P47" s="351"/>
      <c r="Q47" s="351"/>
      <c r="R47" s="351"/>
      <c r="S47" s="351"/>
      <c r="T47" s="351" t="n">
        <v>9840.28</v>
      </c>
      <c r="U47" s="351"/>
      <c r="V47" s="351"/>
      <c r="W47" s="357" t="n">
        <v>9840.28</v>
      </c>
      <c r="X47" s="23"/>
      <c r="Y47" s="436" t="n">
        <f aca="false">+SUM(F47:N47)</f>
        <v>0</v>
      </c>
      <c r="Z47" s="436" t="n">
        <f aca="false">+SUM(O47:V47)</f>
        <v>9840.28</v>
      </c>
      <c r="AA47" s="463" t="n">
        <f aca="false">+Y47+Z47</f>
        <v>9840.28</v>
      </c>
      <c r="AB47" s="436"/>
      <c r="AC47" s="463" t="n">
        <f aca="false">+Z47</f>
        <v>9840.28</v>
      </c>
      <c r="AD47" s="23"/>
      <c r="AE47" s="23"/>
      <c r="AF47" s="463" t="n">
        <f aca="false">+AA47</f>
        <v>9840.28</v>
      </c>
      <c r="AG47" s="23"/>
      <c r="AH47" s="23"/>
      <c r="AI47" s="24"/>
    </row>
    <row r="48" customFormat="false" ht="12.75" hidden="false" customHeight="false" outlineLevel="0" collapsed="false">
      <c r="B48" s="22" t="s">
        <v>356</v>
      </c>
      <c r="C48" s="23"/>
      <c r="D48" s="23"/>
      <c r="E48" s="23"/>
      <c r="F48" s="23"/>
      <c r="G48" s="23"/>
      <c r="H48" s="23"/>
      <c r="I48" s="23"/>
      <c r="J48" s="23"/>
      <c r="K48" s="23"/>
      <c r="L48" s="23"/>
      <c r="M48" s="23"/>
      <c r="N48" s="352"/>
      <c r="O48" s="351" t="n">
        <v>8390.26</v>
      </c>
      <c r="P48" s="351"/>
      <c r="Q48" s="351"/>
      <c r="R48" s="351"/>
      <c r="S48" s="351"/>
      <c r="T48" s="351"/>
      <c r="U48" s="351"/>
      <c r="V48" s="351"/>
      <c r="W48" s="357" t="n">
        <v>8390.26</v>
      </c>
      <c r="X48" s="23"/>
      <c r="Y48" s="436" t="n">
        <f aca="false">+SUM(F48:N48)</f>
        <v>0</v>
      </c>
      <c r="Z48" s="436" t="n">
        <f aca="false">+SUM(O48:V48)</f>
        <v>8390.26</v>
      </c>
      <c r="AA48" s="463" t="n">
        <f aca="false">+Y48+Z48</f>
        <v>8390.26</v>
      </c>
      <c r="AB48" s="436"/>
      <c r="AC48" s="463" t="n">
        <f aca="false">+Z48</f>
        <v>8390.26</v>
      </c>
      <c r="AD48" s="23"/>
      <c r="AE48" s="23"/>
      <c r="AF48" s="463" t="n">
        <v>0</v>
      </c>
      <c r="AG48" s="23"/>
      <c r="AH48" s="23"/>
      <c r="AI48" s="24"/>
    </row>
    <row r="49" customFormat="false" ht="12.75" hidden="false" customHeight="false" outlineLevel="0" collapsed="false">
      <c r="B49" s="50" t="s">
        <v>357</v>
      </c>
      <c r="C49" s="23"/>
      <c r="D49" s="23"/>
      <c r="E49" s="23"/>
      <c r="F49" s="23"/>
      <c r="G49" s="23"/>
      <c r="H49" s="23"/>
      <c r="I49" s="23"/>
      <c r="J49" s="23"/>
      <c r="K49" s="23"/>
      <c r="L49" s="23"/>
      <c r="M49" s="23"/>
      <c r="N49" s="352"/>
      <c r="O49" s="351"/>
      <c r="P49" s="351"/>
      <c r="Q49" s="351"/>
      <c r="R49" s="351"/>
      <c r="S49" s="351"/>
      <c r="T49" s="351"/>
      <c r="U49" s="351"/>
      <c r="V49" s="351"/>
      <c r="W49" s="357"/>
      <c r="X49" s="23"/>
      <c r="Y49" s="436"/>
      <c r="Z49" s="436" t="n">
        <v>7000</v>
      </c>
      <c r="AA49" s="463"/>
      <c r="AB49" s="436"/>
      <c r="AC49" s="463" t="n">
        <f aca="false">+Z49</f>
        <v>7000</v>
      </c>
      <c r="AD49" s="23"/>
      <c r="AE49" s="23"/>
      <c r="AF49" s="463" t="n">
        <f aca="false">5000*1.4</f>
        <v>7000</v>
      </c>
      <c r="AG49" s="23"/>
      <c r="AH49" s="23"/>
      <c r="AI49" s="24"/>
    </row>
    <row r="50" customFormat="false" ht="12.75" hidden="false" customHeight="false" outlineLevel="0" collapsed="false">
      <c r="B50" s="22" t="s">
        <v>358</v>
      </c>
      <c r="C50" s="23"/>
      <c r="D50" s="23"/>
      <c r="E50" s="23"/>
      <c r="F50" s="23"/>
      <c r="G50" s="23"/>
      <c r="H50" s="23"/>
      <c r="I50" s="23"/>
      <c r="J50" s="23"/>
      <c r="K50" s="23"/>
      <c r="L50" s="23"/>
      <c r="M50" s="23"/>
      <c r="N50" s="352"/>
      <c r="O50" s="351"/>
      <c r="P50" s="351"/>
      <c r="Q50" s="351"/>
      <c r="R50" s="351" t="n">
        <v>3286.92</v>
      </c>
      <c r="S50" s="351"/>
      <c r="T50" s="351"/>
      <c r="U50" s="351"/>
      <c r="V50" s="351"/>
      <c r="W50" s="357" t="n">
        <v>3286.92</v>
      </c>
      <c r="X50" s="23"/>
      <c r="Y50" s="436" t="n">
        <f aca="false">+SUM(F50:N50)</f>
        <v>0</v>
      </c>
      <c r="Z50" s="436" t="n">
        <f aca="false">+SUM(O50:V50)</f>
        <v>3286.92</v>
      </c>
      <c r="AA50" s="463" t="n">
        <f aca="false">+Y50+Z50</f>
        <v>3286.92</v>
      </c>
      <c r="AB50" s="436"/>
      <c r="AC50" s="463" t="n">
        <f aca="false">+Z50</f>
        <v>3286.92</v>
      </c>
      <c r="AD50" s="23"/>
      <c r="AE50" s="23"/>
      <c r="AF50" s="463" t="n">
        <v>0</v>
      </c>
      <c r="AG50" s="23"/>
      <c r="AH50" s="23"/>
      <c r="AI50" s="24"/>
    </row>
    <row r="51" customFormat="false" ht="12.75" hidden="false" customHeight="false" outlineLevel="0" collapsed="false">
      <c r="B51" s="22" t="s">
        <v>359</v>
      </c>
      <c r="C51" s="23"/>
      <c r="D51" s="23"/>
      <c r="E51" s="23"/>
      <c r="F51" s="23"/>
      <c r="G51" s="23"/>
      <c r="H51" s="23"/>
      <c r="I51" s="23"/>
      <c r="J51" s="23"/>
      <c r="K51" s="23"/>
      <c r="L51" s="23"/>
      <c r="M51" s="23"/>
      <c r="N51" s="352"/>
      <c r="O51" s="351" t="n">
        <v>2917.62</v>
      </c>
      <c r="P51" s="351"/>
      <c r="Q51" s="351"/>
      <c r="R51" s="351"/>
      <c r="S51" s="351"/>
      <c r="T51" s="351"/>
      <c r="U51" s="351"/>
      <c r="V51" s="351"/>
      <c r="W51" s="357" t="n">
        <v>2917.62</v>
      </c>
      <c r="X51" s="23"/>
      <c r="Y51" s="436" t="n">
        <f aca="false">+SUM(F51:N51)</f>
        <v>0</v>
      </c>
      <c r="Z51" s="436" t="n">
        <f aca="false">+SUM(O51:V51)</f>
        <v>2917.62</v>
      </c>
      <c r="AA51" s="463" t="n">
        <f aca="false">+Y51+Z51</f>
        <v>2917.62</v>
      </c>
      <c r="AB51" s="436"/>
      <c r="AC51" s="463" t="n">
        <f aca="false">+Z51</f>
        <v>2917.62</v>
      </c>
      <c r="AD51" s="23"/>
      <c r="AE51" s="23"/>
      <c r="AF51" s="463" t="n">
        <v>0</v>
      </c>
      <c r="AG51" s="23"/>
      <c r="AH51" s="23"/>
      <c r="AI51" s="24"/>
    </row>
    <row r="52" customFormat="false" ht="12.75" hidden="false" customHeight="false" outlineLevel="0" collapsed="false">
      <c r="B52" s="22" t="s">
        <v>360</v>
      </c>
      <c r="C52" s="23"/>
      <c r="D52" s="23"/>
      <c r="E52" s="23"/>
      <c r="F52" s="23"/>
      <c r="G52" s="23"/>
      <c r="H52" s="23"/>
      <c r="I52" s="23"/>
      <c r="J52" s="23"/>
      <c r="K52" s="23"/>
      <c r="L52" s="23"/>
      <c r="M52" s="23"/>
      <c r="N52" s="352"/>
      <c r="O52" s="351" t="n">
        <v>2887.25</v>
      </c>
      <c r="P52" s="351"/>
      <c r="Q52" s="351"/>
      <c r="R52" s="351"/>
      <c r="S52" s="351"/>
      <c r="T52" s="351"/>
      <c r="U52" s="351"/>
      <c r="V52" s="351"/>
      <c r="W52" s="357" t="n">
        <v>2887.25</v>
      </c>
      <c r="X52" s="23"/>
      <c r="Y52" s="436" t="n">
        <f aca="false">+SUM(F52:N52)</f>
        <v>0</v>
      </c>
      <c r="Z52" s="436" t="n">
        <f aca="false">+SUM(O52:V52)</f>
        <v>2887.25</v>
      </c>
      <c r="AA52" s="463" t="n">
        <f aca="false">+Y52+Z52</f>
        <v>2887.25</v>
      </c>
      <c r="AB52" s="436"/>
      <c r="AC52" s="463" t="n">
        <f aca="false">+Z52</f>
        <v>2887.25</v>
      </c>
      <c r="AD52" s="23"/>
      <c r="AE52" s="23"/>
      <c r="AF52" s="463" t="n">
        <f aca="false">+AA52</f>
        <v>2887.25</v>
      </c>
      <c r="AG52" s="23"/>
      <c r="AH52" s="23"/>
      <c r="AI52" s="24"/>
    </row>
    <row r="53" customFormat="false" ht="12.75" hidden="false" customHeight="false" outlineLevel="0" collapsed="false">
      <c r="B53" s="22" t="s">
        <v>361</v>
      </c>
      <c r="C53" s="23"/>
      <c r="D53" s="23"/>
      <c r="E53" s="23"/>
      <c r="F53" s="23"/>
      <c r="G53" s="23"/>
      <c r="H53" s="23"/>
      <c r="I53" s="23"/>
      <c r="J53" s="23"/>
      <c r="K53" s="23"/>
      <c r="L53" s="23"/>
      <c r="M53" s="23"/>
      <c r="N53" s="352"/>
      <c r="O53" s="351"/>
      <c r="P53" s="351"/>
      <c r="Q53" s="351"/>
      <c r="R53" s="351"/>
      <c r="S53" s="351"/>
      <c r="T53" s="351" t="n">
        <v>1799.5</v>
      </c>
      <c r="U53" s="351"/>
      <c r="V53" s="351"/>
      <c r="W53" s="357" t="n">
        <v>1799.5</v>
      </c>
      <c r="X53" s="23"/>
      <c r="Y53" s="436" t="n">
        <f aca="false">+SUM(F53:N53)</f>
        <v>0</v>
      </c>
      <c r="Z53" s="436" t="n">
        <f aca="false">+SUM(O53:V53)</f>
        <v>1799.5</v>
      </c>
      <c r="AA53" s="463" t="n">
        <f aca="false">+Y53+Z53</f>
        <v>1799.5</v>
      </c>
      <c r="AB53" s="436"/>
      <c r="AC53" s="463" t="n">
        <f aca="false">+Z53</f>
        <v>1799.5</v>
      </c>
      <c r="AD53" s="23"/>
      <c r="AE53" s="23"/>
      <c r="AF53" s="463" t="n">
        <f aca="false">+AA53</f>
        <v>1799.5</v>
      </c>
      <c r="AG53" s="23"/>
      <c r="AH53" s="23"/>
      <c r="AI53" s="24"/>
    </row>
    <row r="54" customFormat="false" ht="12.75" hidden="false" customHeight="false" outlineLevel="0" collapsed="false">
      <c r="B54" s="22" t="s">
        <v>362</v>
      </c>
      <c r="C54" s="23"/>
      <c r="D54" s="23"/>
      <c r="E54" s="23"/>
      <c r="F54" s="23"/>
      <c r="G54" s="23"/>
      <c r="H54" s="23"/>
      <c r="I54" s="23"/>
      <c r="J54" s="23"/>
      <c r="K54" s="23"/>
      <c r="L54" s="23"/>
      <c r="M54" s="23"/>
      <c r="N54" s="352"/>
      <c r="O54" s="351"/>
      <c r="P54" s="351"/>
      <c r="Q54" s="351" t="n">
        <v>1427.14</v>
      </c>
      <c r="R54" s="351"/>
      <c r="S54" s="351"/>
      <c r="T54" s="351"/>
      <c r="U54" s="351"/>
      <c r="V54" s="351"/>
      <c r="W54" s="357" t="n">
        <v>1427.14</v>
      </c>
      <c r="X54" s="23"/>
      <c r="Y54" s="436" t="n">
        <f aca="false">+SUM(F54:N54)</f>
        <v>0</v>
      </c>
      <c r="Z54" s="436" t="n">
        <f aca="false">+SUM(O54:V54)</f>
        <v>1427.14</v>
      </c>
      <c r="AA54" s="463" t="n">
        <f aca="false">+Y54+Z54</f>
        <v>1427.14</v>
      </c>
      <c r="AB54" s="436"/>
      <c r="AC54" s="463" t="n">
        <f aca="false">+Z54</f>
        <v>1427.14</v>
      </c>
      <c r="AD54" s="23"/>
      <c r="AE54" s="23"/>
      <c r="AF54" s="463" t="n">
        <f aca="false">+AA54</f>
        <v>1427.14</v>
      </c>
      <c r="AG54" s="23"/>
      <c r="AH54" s="23"/>
      <c r="AI54" s="24"/>
    </row>
    <row r="55" customFormat="false" ht="13.5" hidden="false" customHeight="false" outlineLevel="0" collapsed="false">
      <c r="B55" s="22" t="s">
        <v>363</v>
      </c>
      <c r="C55" s="23"/>
      <c r="D55" s="23"/>
      <c r="E55" s="23"/>
      <c r="F55" s="23"/>
      <c r="G55" s="23"/>
      <c r="H55" s="23"/>
      <c r="I55" s="23"/>
      <c r="J55" s="23"/>
      <c r="K55" s="23"/>
      <c r="L55" s="23"/>
      <c r="M55" s="23"/>
      <c r="N55" s="352"/>
      <c r="O55" s="351"/>
      <c r="P55" s="351"/>
      <c r="Q55" s="351"/>
      <c r="R55" s="351"/>
      <c r="S55" s="351"/>
      <c r="T55" s="351"/>
      <c r="U55" s="351"/>
      <c r="V55" s="351"/>
      <c r="W55" s="357"/>
      <c r="X55" s="23"/>
      <c r="Y55" s="436" t="n">
        <v>0</v>
      </c>
      <c r="Z55" s="436" t="n">
        <v>0</v>
      </c>
      <c r="AA55" s="463" t="n">
        <f aca="false">+Y55+Z55</f>
        <v>0</v>
      </c>
      <c r="AB55" s="436"/>
      <c r="AC55" s="463" t="n">
        <f aca="false">+Z55</f>
        <v>0</v>
      </c>
      <c r="AD55" s="23"/>
      <c r="AE55" s="23"/>
      <c r="AF55" s="464"/>
      <c r="AG55" s="23"/>
      <c r="AH55" s="23"/>
      <c r="AI55" s="24"/>
    </row>
    <row r="56" customFormat="false" ht="13.5" hidden="false" customHeight="false" outlineLevel="0" collapsed="false">
      <c r="B56" s="470" t="s">
        <v>280</v>
      </c>
      <c r="C56" s="23"/>
      <c r="D56" s="23"/>
      <c r="E56" s="23"/>
      <c r="F56" s="23"/>
      <c r="G56" s="23"/>
      <c r="H56" s="23"/>
      <c r="I56" s="23"/>
      <c r="J56" s="23"/>
      <c r="K56" s="23"/>
      <c r="L56" s="23"/>
      <c r="M56" s="23"/>
      <c r="N56" s="471" t="n">
        <v>199.21</v>
      </c>
      <c r="O56" s="473" t="n">
        <v>41473.43</v>
      </c>
      <c r="P56" s="473" t="n">
        <v>360.29</v>
      </c>
      <c r="Q56" s="473" t="n">
        <v>37861.01</v>
      </c>
      <c r="R56" s="473" t="n">
        <v>3405.35</v>
      </c>
      <c r="S56" s="473" t="n">
        <v>2915.05</v>
      </c>
      <c r="T56" s="473" t="n">
        <v>16409.13</v>
      </c>
      <c r="U56" s="473" t="n">
        <v>1883.05</v>
      </c>
      <c r="V56" s="473" t="n">
        <v>151.02</v>
      </c>
      <c r="W56" s="474" t="n">
        <v>104657.54</v>
      </c>
      <c r="X56" s="23"/>
      <c r="Y56" s="485" t="n">
        <f aca="false">SUM(Y44:Y54)</f>
        <v>0</v>
      </c>
      <c r="Z56" s="485" t="n">
        <f aca="false">SUM(Z44:Z55)</f>
        <v>117000.98</v>
      </c>
      <c r="AA56" s="486" t="n">
        <f aca="false">SUM(AA44:AA55)</f>
        <v>93200.98</v>
      </c>
      <c r="AB56" s="487"/>
      <c r="AC56" s="486" t="n">
        <f aca="false">SUM(AC44:AC55)</f>
        <v>117000.98</v>
      </c>
      <c r="AD56" s="23"/>
      <c r="AE56" s="23"/>
      <c r="AF56" s="477" t="n">
        <f aca="false">+SUM(AF44:AF55)</f>
        <v>102406.18</v>
      </c>
      <c r="AG56" s="478" t="n">
        <f aca="false">+(AC56-AF56)/AC56</f>
        <v>0.124740835504113</v>
      </c>
      <c r="AH56" s="61" t="s">
        <v>328</v>
      </c>
      <c r="AI56" s="24"/>
    </row>
    <row r="57" customFormat="false" ht="13.5" hidden="false" customHeight="false" outlineLevel="0" collapsed="false">
      <c r="B57" s="22"/>
      <c r="C57" s="23"/>
      <c r="D57" s="23"/>
      <c r="E57" s="23"/>
      <c r="F57" s="23"/>
      <c r="G57" s="23"/>
      <c r="H57" s="23"/>
      <c r="I57" s="23"/>
      <c r="J57" s="23"/>
      <c r="K57" s="23"/>
      <c r="L57" s="23"/>
      <c r="M57" s="23"/>
      <c r="N57" s="23"/>
      <c r="O57" s="23"/>
      <c r="P57" s="23"/>
      <c r="Q57" s="23"/>
      <c r="R57" s="23"/>
      <c r="S57" s="23"/>
      <c r="T57" s="23"/>
      <c r="U57" s="23"/>
      <c r="V57" s="23"/>
      <c r="W57" s="23"/>
      <c r="X57" s="23"/>
      <c r="Y57" s="23"/>
      <c r="Z57" s="23"/>
      <c r="AA57" s="489"/>
      <c r="AB57" s="23"/>
      <c r="AC57" s="489"/>
      <c r="AD57" s="23"/>
      <c r="AE57" s="23"/>
      <c r="AF57" s="489"/>
      <c r="AG57" s="23"/>
      <c r="AH57" s="23"/>
      <c r="AI57" s="24"/>
    </row>
    <row r="58" customFormat="false" ht="12.75" hidden="false" customHeight="false" outlineLevel="0" collapsed="false">
      <c r="B58" s="22"/>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t="s">
        <v>364</v>
      </c>
      <c r="AE58" s="23"/>
      <c r="AF58" s="23"/>
      <c r="AG58" s="23"/>
      <c r="AH58" s="23"/>
      <c r="AI58" s="24"/>
    </row>
    <row r="59" customFormat="false" ht="12.75" hidden="false" customHeight="false" outlineLevel="0" collapsed="false">
      <c r="B59" s="490" t="s">
        <v>198</v>
      </c>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4"/>
    </row>
    <row r="60" customFormat="false" ht="12.75" hidden="false" customHeight="false" outlineLevel="0" collapsed="false">
      <c r="B60" s="22" t="s">
        <v>365</v>
      </c>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4"/>
    </row>
    <row r="61" customFormat="false" ht="12.75" hidden="false" customHeight="false" outlineLevel="0" collapsed="false">
      <c r="B61" s="22" t="s">
        <v>366</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4"/>
    </row>
    <row r="62" customFormat="false" ht="12.75" hidden="false" customHeight="false" outlineLevel="0" collapsed="false">
      <c r="B62" s="22"/>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4"/>
    </row>
    <row r="63" customFormat="false" ht="13.5" hidden="false" customHeight="false" outlineLevel="0" collapsed="false">
      <c r="B63" s="378"/>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93"/>
    </row>
  </sheetData>
  <printOptions headings="false" gridLines="false" gridLinesSet="true" horizontalCentered="false" verticalCentered="false"/>
  <pageMargins left="0.157638888888889" right="0.354166666666667" top="0.984027777777778" bottom="0.984027777777778"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&amp;LPage 4&amp;CSource : Financial Planning and Analysis&amp;RPrinted : &amp;D &amp;T</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52"/>
  <sheetViews>
    <sheetView showFormulas="false" showGridLines="true" showRowColHeaders="true" showZeros="true" rightToLeft="false" tabSelected="true" showOutlineSymbols="true" defaultGridColor="true" view="normal" topLeftCell="A11" colorId="64" zoomScale="65" zoomScaleNormal="6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true" hidden="false" outlineLevel="0" max="1" min="1" style="1" width="3.56"/>
    <col collapsed="false" customWidth="true" hidden="false" outlineLevel="0" max="2" min="2" style="1" width="13.85"/>
    <col collapsed="false" customWidth="true" hidden="false" outlineLevel="0" max="3" min="3" style="1" width="10.85"/>
    <col collapsed="false" customWidth="false" hidden="false" outlineLevel="0" max="4" min="4" style="1" width="9.14"/>
    <col collapsed="false" customWidth="true" hidden="false" outlineLevel="0" max="5" min="5" style="1" width="14.41"/>
    <col collapsed="false" customWidth="true" hidden="false" outlineLevel="0" max="6" min="6" style="1" width="7.56"/>
    <col collapsed="false" customWidth="true" hidden="false" outlineLevel="0" max="7" min="7" style="1" width="12.99"/>
    <col collapsed="false" customWidth="true" hidden="false" outlineLevel="0" max="8" min="8" style="1" width="8.99"/>
    <col collapsed="false" customWidth="true" hidden="false" outlineLevel="0" max="9" min="9" style="1" width="17.56"/>
    <col collapsed="false" customWidth="true" hidden="false" outlineLevel="0" max="10" min="10" style="1" width="10.85"/>
    <col collapsed="false" customWidth="true" hidden="false" outlineLevel="0" max="11" min="11" style="1" width="5.71"/>
    <col collapsed="false" customWidth="true" hidden="false" outlineLevel="0" max="12" min="12" style="1" width="17.42"/>
    <col collapsed="false" customWidth="true" hidden="false" outlineLevel="0" max="13" min="13" style="1" width="28.14"/>
    <col collapsed="false" customWidth="true" hidden="false" outlineLevel="0" max="14" min="14" style="1" width="8.99"/>
    <col collapsed="false" customWidth="true" hidden="false" outlineLevel="0" max="15" min="15" style="1" width="14.56"/>
    <col collapsed="false" customWidth="false" hidden="false" outlineLevel="0" max="257" min="16" style="1" width="9.14"/>
  </cols>
  <sheetData>
    <row r="1" customFormat="false" ht="12.75" hidden="false" customHeight="false" outlineLevel="0" collapsed="false">
      <c r="A1" s="3"/>
      <c r="B1" s="4"/>
      <c r="C1" s="4"/>
      <c r="D1" s="4"/>
      <c r="E1" s="4"/>
      <c r="F1" s="4"/>
      <c r="G1" s="4"/>
      <c r="H1" s="4"/>
      <c r="I1" s="4"/>
      <c r="J1" s="4"/>
      <c r="K1" s="4"/>
      <c r="L1" s="4"/>
      <c r="M1" s="4"/>
      <c r="N1" s="4"/>
      <c r="O1" s="5"/>
    </row>
    <row r="2" customFormat="false" ht="12.75" hidden="false" customHeight="false" outlineLevel="0" collapsed="false">
      <c r="A2" s="6"/>
      <c r="B2" s="7"/>
      <c r="C2" s="7"/>
      <c r="D2" s="7"/>
      <c r="E2" s="7"/>
      <c r="F2" s="7"/>
      <c r="G2" s="7"/>
      <c r="H2" s="7"/>
      <c r="I2" s="7"/>
      <c r="J2" s="7"/>
      <c r="K2" s="7"/>
      <c r="L2" s="7"/>
      <c r="M2" s="7"/>
      <c r="N2" s="7"/>
      <c r="O2" s="8"/>
    </row>
    <row r="3" customFormat="false" ht="12.75" hidden="false" customHeight="false" outlineLevel="0" collapsed="false">
      <c r="A3" s="6"/>
      <c r="B3" s="7"/>
      <c r="C3" s="7"/>
      <c r="D3" s="7"/>
      <c r="E3" s="7"/>
      <c r="F3" s="7"/>
      <c r="G3" s="7"/>
      <c r="H3" s="7"/>
      <c r="I3" s="7"/>
      <c r="J3" s="7"/>
      <c r="K3" s="7"/>
      <c r="L3" s="7"/>
      <c r="M3" s="7"/>
      <c r="N3" s="7"/>
      <c r="O3" s="8"/>
    </row>
    <row r="4" customFormat="false" ht="12.75" hidden="false" customHeight="false" outlineLevel="0" collapsed="false">
      <c r="A4" s="6"/>
      <c r="B4" s="7"/>
      <c r="C4" s="7"/>
      <c r="D4" s="7"/>
      <c r="E4" s="7"/>
      <c r="F4" s="7"/>
      <c r="G4" s="7"/>
      <c r="H4" s="7"/>
      <c r="I4" s="7"/>
      <c r="J4" s="7"/>
      <c r="K4" s="7"/>
      <c r="L4" s="7"/>
      <c r="M4" s="7"/>
      <c r="N4" s="7"/>
      <c r="O4" s="8"/>
    </row>
    <row r="5" customFormat="false" ht="12.75" hidden="false" customHeight="false" outlineLevel="0" collapsed="false">
      <c r="A5" s="6"/>
      <c r="B5" s="7"/>
      <c r="C5" s="7"/>
      <c r="D5" s="7"/>
      <c r="E5" s="7"/>
      <c r="F5" s="7"/>
      <c r="G5" s="7"/>
      <c r="H5" s="7"/>
      <c r="I5" s="7"/>
      <c r="J5" s="7"/>
      <c r="K5" s="7"/>
      <c r="L5" s="7"/>
      <c r="M5" s="7"/>
      <c r="N5" s="7"/>
      <c r="O5" s="8"/>
    </row>
    <row r="6" customFormat="false" ht="12.75" hidden="false" customHeight="false" outlineLevel="0" collapsed="false">
      <c r="A6" s="6"/>
      <c r="B6" s="7"/>
      <c r="C6" s="7"/>
      <c r="D6" s="7"/>
      <c r="E6" s="7"/>
      <c r="F6" s="7"/>
      <c r="G6" s="7"/>
      <c r="H6" s="7"/>
      <c r="I6" s="7"/>
      <c r="J6" s="7"/>
      <c r="K6" s="7"/>
      <c r="L6" s="7"/>
      <c r="M6" s="7"/>
      <c r="N6" s="7"/>
      <c r="O6" s="8"/>
    </row>
    <row r="7" customFormat="false" ht="12.75" hidden="false" customHeight="false" outlineLevel="0" collapsed="false">
      <c r="A7" s="6"/>
      <c r="B7" s="7"/>
      <c r="C7" s="7"/>
      <c r="D7" s="7"/>
      <c r="E7" s="7"/>
      <c r="F7" s="7"/>
      <c r="G7" s="7"/>
      <c r="H7" s="7"/>
      <c r="I7" s="7"/>
      <c r="J7" s="7"/>
      <c r="K7" s="7"/>
      <c r="L7" s="7"/>
      <c r="M7" s="7"/>
      <c r="N7" s="7"/>
      <c r="O7" s="8"/>
    </row>
    <row r="8" customFormat="false" ht="12.75" hidden="false" customHeight="false" outlineLevel="0" collapsed="false">
      <c r="A8" s="6"/>
      <c r="B8" s="7"/>
      <c r="C8" s="7"/>
      <c r="D8" s="7"/>
      <c r="E8" s="7"/>
      <c r="F8" s="7"/>
      <c r="G8" s="7"/>
      <c r="H8" s="7"/>
      <c r="I8" s="7"/>
      <c r="J8" s="7"/>
      <c r="K8" s="7"/>
      <c r="L8" s="7"/>
      <c r="M8" s="7"/>
      <c r="N8" s="7"/>
      <c r="O8" s="8"/>
    </row>
    <row r="9" customFormat="false" ht="12.75" hidden="false" customHeight="false" outlineLevel="0" collapsed="false">
      <c r="A9" s="6"/>
      <c r="B9" s="7"/>
      <c r="C9" s="7"/>
      <c r="D9" s="7"/>
      <c r="E9" s="7"/>
      <c r="F9" s="7"/>
      <c r="G9" s="7"/>
      <c r="H9" s="7"/>
      <c r="I9" s="7"/>
      <c r="J9" s="7"/>
      <c r="K9" s="7"/>
      <c r="L9" s="7"/>
      <c r="M9" s="7"/>
      <c r="N9" s="7"/>
      <c r="O9" s="8"/>
    </row>
    <row r="10" customFormat="false" ht="15.75" hidden="false" customHeight="false" outlineLevel="0" collapsed="false">
      <c r="A10" s="6"/>
      <c r="B10" s="7"/>
      <c r="C10" s="7"/>
      <c r="D10" s="7"/>
      <c r="E10" s="7"/>
      <c r="F10" s="126"/>
      <c r="G10" s="7"/>
      <c r="H10" s="7"/>
      <c r="I10" s="7"/>
      <c r="J10" s="7"/>
      <c r="K10" s="7"/>
      <c r="L10" s="7"/>
      <c r="M10" s="7"/>
      <c r="N10" s="7"/>
      <c r="O10" s="8"/>
    </row>
    <row r="11" customFormat="false" ht="13.5" hidden="false" customHeight="false" outlineLevel="0" collapsed="false">
      <c r="A11" s="6"/>
      <c r="B11" s="7"/>
      <c r="C11" s="7"/>
      <c r="D11" s="7"/>
      <c r="E11" s="7"/>
      <c r="F11" s="7"/>
      <c r="G11" s="7"/>
      <c r="H11" s="7"/>
      <c r="I11" s="7"/>
      <c r="J11" s="7"/>
      <c r="K11" s="7"/>
      <c r="L11" s="7"/>
      <c r="M11" s="7"/>
      <c r="N11" s="7"/>
      <c r="O11" s="8"/>
    </row>
    <row r="12" customFormat="false" ht="15.75" hidden="false" customHeight="false" outlineLevel="0" collapsed="false">
      <c r="A12" s="491"/>
      <c r="B12" s="492"/>
      <c r="C12" s="493"/>
      <c r="D12" s="494"/>
      <c r="E12" s="494"/>
      <c r="F12" s="494"/>
      <c r="G12" s="494"/>
      <c r="H12" s="494"/>
      <c r="I12" s="495"/>
      <c r="J12" s="496"/>
      <c r="K12" s="130"/>
      <c r="L12" s="497" t="s">
        <v>367</v>
      </c>
      <c r="M12" s="498"/>
      <c r="N12" s="130"/>
      <c r="O12" s="8"/>
    </row>
    <row r="13" customFormat="false" ht="15.75" hidden="false" customHeight="false" outlineLevel="0" collapsed="false">
      <c r="A13" s="491"/>
      <c r="B13" s="499"/>
      <c r="C13" s="500"/>
      <c r="D13" s="501"/>
      <c r="E13" s="501" t="s">
        <v>368</v>
      </c>
      <c r="F13" s="501"/>
      <c r="G13" s="501" t="s">
        <v>369</v>
      </c>
      <c r="H13" s="501"/>
      <c r="I13" s="501" t="s">
        <v>370</v>
      </c>
      <c r="J13" s="502" t="s">
        <v>371</v>
      </c>
      <c r="K13" s="503"/>
      <c r="L13" s="498"/>
      <c r="O13" s="8"/>
    </row>
    <row r="14" customFormat="false" ht="15.75" hidden="false" customHeight="false" outlineLevel="0" collapsed="false">
      <c r="A14" s="491"/>
      <c r="B14" s="504" t="s">
        <v>372</v>
      </c>
      <c r="C14" s="505"/>
      <c r="D14" s="506"/>
      <c r="E14" s="507" t="n">
        <f aca="false">+'Input Data'!F31+'Input Data'!F33+'Input Data'!F35</f>
        <v>3971671</v>
      </c>
      <c r="F14" s="508"/>
      <c r="G14" s="509" t="n">
        <f aca="false">+E14/I14</f>
        <v>189127.19047619</v>
      </c>
      <c r="H14" s="510"/>
      <c r="I14" s="511" t="n">
        <v>21</v>
      </c>
      <c r="J14" s="512"/>
      <c r="K14" s="130"/>
      <c r="L14" s="513"/>
      <c r="N14" s="130"/>
      <c r="O14" s="512"/>
    </row>
    <row r="15" customFormat="false" ht="15.75" hidden="false" customHeight="false" outlineLevel="0" collapsed="false">
      <c r="A15" s="491"/>
      <c r="B15" s="504" t="s">
        <v>373</v>
      </c>
      <c r="C15" s="505"/>
      <c r="D15" s="506"/>
      <c r="E15" s="507" t="n">
        <f aca="false">+'Adaytum by Month'!Q31+'Adaytum by Month'!Q32+'Adaytum by Month'!Q33</f>
        <v>4181849.24666667</v>
      </c>
      <c r="F15" s="508"/>
      <c r="G15" s="509" t="n">
        <f aca="false">+E15/I15</f>
        <v>220097.32877193</v>
      </c>
      <c r="H15" s="514"/>
      <c r="I15" s="515" t="n">
        <v>19</v>
      </c>
      <c r="J15" s="512"/>
      <c r="K15" s="130"/>
      <c r="L15" s="513"/>
      <c r="M15" s="516" t="s">
        <v>374</v>
      </c>
      <c r="N15" s="517" t="n">
        <v>19</v>
      </c>
      <c r="O15" s="512"/>
    </row>
    <row r="16" customFormat="false" ht="16.5" hidden="false" customHeight="false" outlineLevel="0" collapsed="false">
      <c r="A16" s="491"/>
      <c r="B16" s="518" t="s">
        <v>42</v>
      </c>
      <c r="C16" s="519"/>
      <c r="D16" s="520"/>
      <c r="E16" s="521" t="n">
        <f aca="false">+'Adaytum  Detail 2002'!E26+'Adaytum  Detail 2002'!E33+'Adaytum  Detail 2002'!E46</f>
        <v>1660431</v>
      </c>
      <c r="F16" s="522"/>
      <c r="G16" s="523" t="n">
        <f aca="false">E16/I16</f>
        <v>166043.1</v>
      </c>
      <c r="H16" s="524"/>
      <c r="I16" s="525" t="n">
        <f aca="false">'Adaytum  Detail 2002'!E15</f>
        <v>10</v>
      </c>
      <c r="J16" s="526"/>
      <c r="K16" s="130"/>
      <c r="L16" s="513"/>
      <c r="M16" s="130"/>
      <c r="N16" s="517"/>
      <c r="O16" s="512"/>
    </row>
    <row r="17" customFormat="false" ht="15.75" hidden="false" customHeight="false" outlineLevel="0" collapsed="false">
      <c r="A17" s="491"/>
      <c r="B17" s="130"/>
      <c r="C17" s="130"/>
      <c r="D17" s="130"/>
      <c r="E17" s="130"/>
      <c r="F17" s="130"/>
      <c r="G17" s="130"/>
      <c r="H17" s="130"/>
      <c r="I17" s="130"/>
      <c r="J17" s="130"/>
      <c r="K17" s="130"/>
      <c r="L17" s="513"/>
      <c r="M17" s="130" t="s">
        <v>375</v>
      </c>
      <c r="N17" s="517" t="n">
        <f aca="false">+N19-N15</f>
        <v>-9</v>
      </c>
      <c r="O17" s="512"/>
    </row>
    <row r="18" customFormat="false" ht="15.75" hidden="false" customHeight="false" outlineLevel="0" collapsed="false">
      <c r="A18" s="491"/>
      <c r="B18" s="130"/>
      <c r="C18" s="130"/>
      <c r="D18" s="130"/>
      <c r="E18" s="130"/>
      <c r="F18" s="130"/>
      <c r="G18" s="130"/>
      <c r="H18" s="130"/>
      <c r="I18" s="130"/>
      <c r="J18" s="130"/>
      <c r="K18" s="130"/>
      <c r="L18" s="513"/>
      <c r="M18" s="130"/>
      <c r="N18" s="517"/>
      <c r="O18" s="512"/>
    </row>
    <row r="19" customFormat="false" ht="15.75" hidden="false" customHeight="false" outlineLevel="0" collapsed="false">
      <c r="A19" s="6"/>
      <c r="B19" s="7"/>
      <c r="C19" s="7"/>
      <c r="D19" s="7"/>
      <c r="E19" s="7"/>
      <c r="F19" s="7"/>
      <c r="G19" s="7"/>
      <c r="H19" s="7"/>
      <c r="I19" s="7"/>
      <c r="J19" s="7"/>
      <c r="K19" s="7"/>
      <c r="L19" s="513"/>
      <c r="M19" s="527" t="s">
        <v>376</v>
      </c>
      <c r="N19" s="528" t="n">
        <f aca="false">+'Adaytum  Detail 2002'!E15</f>
        <v>10</v>
      </c>
      <c r="O19" s="512"/>
    </row>
    <row r="20" customFormat="false" ht="15" hidden="false" customHeight="false" outlineLevel="0" collapsed="false">
      <c r="A20" s="6"/>
      <c r="B20" s="7"/>
      <c r="C20" s="7"/>
      <c r="D20" s="7"/>
      <c r="E20" s="7"/>
      <c r="F20" s="7"/>
      <c r="G20" s="7"/>
      <c r="H20" s="7"/>
      <c r="I20" s="7"/>
      <c r="J20" s="7"/>
      <c r="K20" s="7"/>
      <c r="L20" s="513"/>
      <c r="M20" s="130"/>
      <c r="N20" s="130"/>
      <c r="O20" s="512"/>
    </row>
    <row r="21" customFormat="false" ht="15" hidden="false" customHeight="false" outlineLevel="0" collapsed="false">
      <c r="A21" s="6"/>
      <c r="B21" s="7"/>
      <c r="C21" s="7"/>
      <c r="D21" s="7"/>
      <c r="E21" s="7"/>
      <c r="F21" s="7"/>
      <c r="G21" s="7"/>
      <c r="H21" s="7"/>
      <c r="I21" s="7"/>
      <c r="J21" s="7"/>
      <c r="K21" s="7"/>
      <c r="L21" s="513"/>
      <c r="M21" s="130"/>
      <c r="N21" s="130"/>
      <c r="O21" s="512"/>
    </row>
    <row r="22" customFormat="false" ht="15" hidden="false" customHeight="false" outlineLevel="0" collapsed="false">
      <c r="A22" s="6"/>
      <c r="B22" s="7"/>
      <c r="C22" s="7"/>
      <c r="D22" s="7"/>
      <c r="E22" s="7"/>
      <c r="F22" s="7"/>
      <c r="G22" s="7"/>
      <c r="H22" s="7"/>
      <c r="I22" s="7"/>
      <c r="J22" s="7"/>
      <c r="K22" s="7"/>
      <c r="N22" s="130"/>
      <c r="O22" s="512"/>
    </row>
    <row r="23" customFormat="false" ht="15.75" hidden="false" customHeight="false" outlineLevel="0" collapsed="false">
      <c r="A23" s="6"/>
      <c r="B23" s="7"/>
      <c r="C23" s="7"/>
      <c r="D23" s="7"/>
      <c r="E23" s="7"/>
      <c r="F23" s="7"/>
      <c r="G23" s="7"/>
      <c r="H23" s="7"/>
      <c r="I23" s="7"/>
      <c r="J23" s="7"/>
      <c r="K23" s="7"/>
      <c r="L23" s="529" t="s">
        <v>76</v>
      </c>
      <c r="M23" s="130"/>
      <c r="N23" s="130"/>
      <c r="O23" s="512"/>
    </row>
    <row r="24" customFormat="false" ht="15" hidden="false" customHeight="false" outlineLevel="0" collapsed="false">
      <c r="A24" s="6"/>
      <c r="B24" s="7"/>
      <c r="C24" s="7"/>
      <c r="D24" s="7"/>
      <c r="E24" s="7"/>
      <c r="F24" s="7"/>
      <c r="G24" s="7"/>
      <c r="H24" s="7"/>
      <c r="I24" s="7"/>
      <c r="J24" s="7"/>
      <c r="K24" s="7"/>
      <c r="L24" s="530"/>
      <c r="M24" s="130"/>
      <c r="N24" s="130"/>
      <c r="O24" s="512"/>
    </row>
    <row r="25" customFormat="false" ht="15" hidden="false" customHeight="false" outlineLevel="0" collapsed="false">
      <c r="A25" s="6"/>
      <c r="B25" s="7"/>
      <c r="C25" s="7"/>
      <c r="D25" s="7"/>
      <c r="E25" s="7"/>
      <c r="F25" s="7"/>
      <c r="G25" s="7"/>
      <c r="H25" s="7"/>
      <c r="I25" s="7"/>
      <c r="J25" s="7"/>
      <c r="K25" s="7"/>
      <c r="L25" s="530" t="s">
        <v>377</v>
      </c>
      <c r="M25" s="130"/>
      <c r="N25" s="130"/>
      <c r="O25" s="512"/>
    </row>
    <row r="26" customFormat="false" ht="15" hidden="false" customHeight="false" outlineLevel="0" collapsed="false">
      <c r="A26" s="6"/>
      <c r="B26" s="7"/>
      <c r="C26" s="7"/>
      <c r="D26" s="7"/>
      <c r="E26" s="7"/>
      <c r="F26" s="7"/>
      <c r="G26" s="7"/>
      <c r="H26" s="7"/>
      <c r="I26" s="7"/>
      <c r="J26" s="7"/>
      <c r="K26" s="7"/>
      <c r="L26" s="530" t="s">
        <v>378</v>
      </c>
      <c r="M26" s="130"/>
      <c r="N26" s="530"/>
      <c r="O26" s="512"/>
    </row>
    <row r="27" customFormat="false" ht="15" hidden="false" customHeight="false" outlineLevel="0" collapsed="false">
      <c r="A27" s="6"/>
      <c r="B27" s="7"/>
      <c r="C27" s="7"/>
      <c r="D27" s="7"/>
      <c r="E27" s="7"/>
      <c r="F27" s="7"/>
      <c r="G27" s="7"/>
      <c r="H27" s="7"/>
      <c r="I27" s="7"/>
      <c r="J27" s="7"/>
      <c r="K27" s="7"/>
      <c r="L27" s="530" t="s">
        <v>379</v>
      </c>
      <c r="M27" s="130"/>
      <c r="N27" s="530"/>
      <c r="O27" s="512"/>
    </row>
    <row r="28" customFormat="false" ht="15" hidden="false" customHeight="false" outlineLevel="0" collapsed="false">
      <c r="A28" s="6"/>
      <c r="B28" s="7"/>
      <c r="C28" s="7"/>
      <c r="D28" s="7"/>
      <c r="E28" s="7"/>
      <c r="F28" s="7"/>
      <c r="G28" s="7"/>
      <c r="H28" s="7"/>
      <c r="I28" s="7"/>
      <c r="J28" s="7"/>
      <c r="K28" s="7"/>
      <c r="L28" s="513"/>
      <c r="M28" s="130"/>
      <c r="N28" s="130"/>
      <c r="O28" s="512"/>
    </row>
    <row r="29" customFormat="false" ht="15" hidden="false" customHeight="false" outlineLevel="0" collapsed="false">
      <c r="A29" s="6"/>
      <c r="B29" s="7"/>
      <c r="C29" s="7"/>
      <c r="D29" s="7"/>
      <c r="E29" s="7"/>
      <c r="F29" s="7"/>
      <c r="G29" s="7"/>
      <c r="H29" s="7"/>
      <c r="I29" s="7"/>
      <c r="J29" s="7"/>
      <c r="K29" s="7"/>
      <c r="L29" s="530"/>
      <c r="M29" s="130"/>
      <c r="N29" s="130"/>
      <c r="O29" s="512"/>
    </row>
    <row r="30" customFormat="false" ht="15" hidden="false" customHeight="false" outlineLevel="0" collapsed="false">
      <c r="A30" s="6"/>
      <c r="B30" s="7"/>
      <c r="C30" s="7"/>
      <c r="D30" s="7"/>
      <c r="E30" s="7"/>
      <c r="F30" s="7"/>
      <c r="G30" s="7"/>
      <c r="H30" s="7"/>
      <c r="I30" s="7"/>
      <c r="J30" s="7"/>
      <c r="K30" s="7"/>
      <c r="L30" s="513"/>
      <c r="M30" s="130"/>
      <c r="N30" s="130"/>
      <c r="O30" s="512"/>
    </row>
    <row r="31" customFormat="false" ht="15" hidden="false" customHeight="false" outlineLevel="0" collapsed="false">
      <c r="A31" s="6"/>
      <c r="B31" s="7"/>
      <c r="C31" s="7"/>
      <c r="D31" s="7"/>
      <c r="E31" s="7"/>
      <c r="F31" s="7"/>
      <c r="G31" s="7"/>
      <c r="H31" s="7"/>
      <c r="I31" s="7"/>
      <c r="J31" s="7"/>
      <c r="K31" s="7"/>
      <c r="L31" s="530"/>
      <c r="M31" s="130"/>
      <c r="N31" s="130"/>
      <c r="O31" s="512"/>
    </row>
    <row r="32" customFormat="false" ht="15" hidden="false" customHeight="false" outlineLevel="0" collapsed="false">
      <c r="A32" s="6"/>
      <c r="B32" s="7"/>
      <c r="C32" s="7"/>
      <c r="D32" s="7"/>
      <c r="E32" s="7"/>
      <c r="F32" s="7"/>
      <c r="G32" s="7"/>
      <c r="H32" s="7"/>
      <c r="I32" s="7"/>
      <c r="J32" s="7"/>
      <c r="K32" s="7"/>
      <c r="L32" s="513"/>
      <c r="M32" s="130"/>
      <c r="N32" s="130"/>
      <c r="O32" s="512"/>
    </row>
    <row r="33" customFormat="false" ht="15" hidden="false" customHeight="false" outlineLevel="0" collapsed="false">
      <c r="A33" s="6"/>
      <c r="B33" s="7"/>
      <c r="C33" s="7"/>
      <c r="D33" s="7"/>
      <c r="E33" s="7"/>
      <c r="F33" s="7"/>
      <c r="G33" s="7"/>
      <c r="H33" s="7"/>
      <c r="I33" s="7"/>
      <c r="J33" s="7"/>
      <c r="K33" s="7"/>
      <c r="L33" s="130"/>
      <c r="M33" s="130"/>
      <c r="N33" s="130"/>
      <c r="O33" s="512"/>
    </row>
    <row r="34" customFormat="false" ht="15" hidden="false" customHeight="false" outlineLevel="0" collapsed="false">
      <c r="A34" s="6"/>
      <c r="B34" s="7"/>
      <c r="C34" s="7"/>
      <c r="D34" s="7"/>
      <c r="E34" s="7"/>
      <c r="F34" s="7"/>
      <c r="G34" s="7"/>
      <c r="H34" s="7"/>
      <c r="I34" s="7"/>
      <c r="J34" s="7"/>
      <c r="K34" s="7"/>
      <c r="L34" s="130"/>
      <c r="M34" s="130"/>
      <c r="N34" s="130"/>
      <c r="O34" s="512"/>
    </row>
    <row r="35" customFormat="false" ht="15" hidden="false" customHeight="false" outlineLevel="0" collapsed="false">
      <c r="A35" s="6"/>
      <c r="B35" s="7"/>
      <c r="C35" s="7"/>
      <c r="D35" s="7"/>
      <c r="E35" s="7"/>
      <c r="F35" s="7"/>
      <c r="G35" s="7"/>
      <c r="H35" s="7"/>
      <c r="I35" s="7"/>
      <c r="J35" s="7"/>
      <c r="K35" s="7"/>
      <c r="L35" s="130"/>
      <c r="M35" s="130"/>
      <c r="N35" s="130"/>
      <c r="O35" s="512"/>
    </row>
    <row r="36" customFormat="false" ht="15" hidden="false" customHeight="false" outlineLevel="0" collapsed="false">
      <c r="A36" s="6"/>
      <c r="B36" s="7"/>
      <c r="C36" s="7"/>
      <c r="D36" s="7"/>
      <c r="E36" s="7"/>
      <c r="F36" s="7"/>
      <c r="G36" s="7"/>
      <c r="H36" s="7"/>
      <c r="I36" s="7"/>
      <c r="J36" s="7"/>
      <c r="K36" s="7"/>
      <c r="L36" s="130"/>
      <c r="M36" s="130"/>
      <c r="N36" s="130"/>
      <c r="O36" s="512"/>
    </row>
    <row r="37" customFormat="false" ht="15" hidden="false" customHeight="false" outlineLevel="0" collapsed="false">
      <c r="A37" s="6"/>
      <c r="B37" s="7"/>
      <c r="C37" s="7"/>
      <c r="D37" s="7"/>
      <c r="E37" s="7"/>
      <c r="F37" s="7"/>
      <c r="G37" s="7"/>
      <c r="H37" s="7"/>
      <c r="I37" s="7"/>
      <c r="J37" s="7"/>
      <c r="K37" s="7"/>
      <c r="L37" s="130"/>
      <c r="M37" s="130"/>
      <c r="N37" s="130"/>
      <c r="O37" s="512"/>
    </row>
    <row r="38" customFormat="false" ht="15" hidden="false" customHeight="false" outlineLevel="0" collapsed="false">
      <c r="A38" s="6"/>
      <c r="B38" s="7"/>
      <c r="C38" s="7"/>
      <c r="D38" s="7"/>
      <c r="E38" s="7"/>
      <c r="F38" s="7"/>
      <c r="G38" s="7"/>
      <c r="H38" s="7"/>
      <c r="I38" s="7"/>
      <c r="J38" s="7"/>
      <c r="K38" s="7"/>
      <c r="L38" s="130"/>
      <c r="M38" s="130"/>
      <c r="N38" s="130"/>
      <c r="O38" s="512"/>
    </row>
    <row r="39" customFormat="false" ht="15" hidden="false" customHeight="false" outlineLevel="0" collapsed="false">
      <c r="A39" s="6"/>
      <c r="B39" s="7"/>
      <c r="C39" s="7"/>
      <c r="D39" s="7"/>
      <c r="E39" s="7"/>
      <c r="F39" s="7"/>
      <c r="G39" s="7"/>
      <c r="H39" s="7"/>
      <c r="I39" s="7"/>
      <c r="J39" s="7"/>
      <c r="K39" s="7"/>
      <c r="L39" s="130"/>
      <c r="M39" s="130"/>
      <c r="N39" s="130"/>
      <c r="O39" s="512"/>
    </row>
    <row r="40" customFormat="false" ht="15" hidden="false" customHeight="false" outlineLevel="0" collapsed="false">
      <c r="A40" s="6"/>
      <c r="B40" s="7"/>
      <c r="C40" s="7"/>
      <c r="D40" s="7"/>
      <c r="E40" s="7"/>
      <c r="F40" s="7"/>
      <c r="G40" s="7"/>
      <c r="H40" s="7"/>
      <c r="I40" s="7"/>
      <c r="J40" s="7"/>
      <c r="K40" s="7"/>
      <c r="L40" s="130"/>
      <c r="M40" s="130"/>
      <c r="N40" s="130"/>
      <c r="O40" s="512"/>
    </row>
    <row r="41" customFormat="false" ht="12.75" hidden="false" customHeight="false" outlineLevel="0" collapsed="false">
      <c r="A41" s="6"/>
      <c r="B41" s="7"/>
      <c r="C41" s="7"/>
      <c r="D41" s="7"/>
      <c r="E41" s="7"/>
      <c r="F41" s="7"/>
      <c r="G41" s="7"/>
      <c r="H41" s="7"/>
      <c r="I41" s="7"/>
      <c r="J41" s="7"/>
      <c r="K41" s="7"/>
      <c r="L41" s="7"/>
      <c r="M41" s="7"/>
      <c r="N41" s="7"/>
      <c r="O41" s="8"/>
    </row>
    <row r="42" customFormat="false" ht="12.75" hidden="false" customHeight="false" outlineLevel="0" collapsed="false">
      <c r="A42" s="6"/>
      <c r="B42" s="7"/>
      <c r="C42" s="7"/>
      <c r="D42" s="7"/>
      <c r="E42" s="7"/>
      <c r="F42" s="7"/>
      <c r="G42" s="7"/>
      <c r="H42" s="7"/>
      <c r="I42" s="7"/>
      <c r="J42" s="7"/>
      <c r="K42" s="7"/>
      <c r="L42" s="7"/>
      <c r="M42" s="7"/>
      <c r="N42" s="7"/>
      <c r="O42" s="8"/>
    </row>
    <row r="43" customFormat="false" ht="12.75" hidden="false" customHeight="false" outlineLevel="0" collapsed="false">
      <c r="A43" s="6"/>
      <c r="B43" s="7"/>
      <c r="C43" s="7"/>
      <c r="D43" s="7"/>
      <c r="E43" s="7"/>
      <c r="F43" s="7"/>
      <c r="G43" s="7"/>
      <c r="H43" s="7"/>
      <c r="I43" s="7"/>
      <c r="J43" s="7"/>
      <c r="K43" s="7"/>
      <c r="L43" s="7"/>
      <c r="M43" s="7"/>
      <c r="N43" s="7"/>
      <c r="O43" s="8"/>
    </row>
    <row r="44" customFormat="false" ht="12.75" hidden="false" customHeight="false" outlineLevel="0" collapsed="false">
      <c r="A44" s="6"/>
      <c r="B44" s="7"/>
      <c r="C44" s="7"/>
      <c r="D44" s="7"/>
      <c r="E44" s="7"/>
      <c r="F44" s="7"/>
      <c r="G44" s="7"/>
      <c r="H44" s="7"/>
      <c r="I44" s="7"/>
      <c r="J44" s="7"/>
      <c r="K44" s="7"/>
      <c r="L44" s="7"/>
      <c r="M44" s="7"/>
      <c r="N44" s="7"/>
      <c r="O44" s="8"/>
    </row>
    <row r="45" customFormat="false" ht="12.75" hidden="false" customHeight="false" outlineLevel="0" collapsed="false">
      <c r="A45" s="6"/>
      <c r="B45" s="7"/>
      <c r="C45" s="7"/>
      <c r="D45" s="7"/>
      <c r="E45" s="7"/>
      <c r="F45" s="7"/>
      <c r="G45" s="7"/>
      <c r="H45" s="7"/>
      <c r="I45" s="7"/>
      <c r="J45" s="7"/>
      <c r="K45" s="7"/>
      <c r="L45" s="7"/>
      <c r="M45" s="7"/>
      <c r="N45" s="7"/>
      <c r="O45" s="8"/>
    </row>
    <row r="46" customFormat="false" ht="12.75" hidden="false" customHeight="false" outlineLevel="0" collapsed="false">
      <c r="A46" s="6"/>
      <c r="B46" s="7"/>
      <c r="C46" s="7"/>
      <c r="D46" s="7"/>
      <c r="E46" s="7"/>
      <c r="F46" s="7"/>
      <c r="G46" s="7"/>
      <c r="H46" s="7"/>
      <c r="I46" s="7"/>
      <c r="J46" s="7"/>
      <c r="K46" s="7"/>
      <c r="L46" s="7"/>
      <c r="M46" s="7"/>
      <c r="N46" s="7"/>
      <c r="O46" s="8"/>
    </row>
    <row r="47" customFormat="false" ht="12.75" hidden="false" customHeight="false" outlineLevel="0" collapsed="false">
      <c r="A47" s="6"/>
      <c r="B47" s="7"/>
      <c r="C47" s="7"/>
      <c r="D47" s="7"/>
      <c r="E47" s="7"/>
      <c r="F47" s="7"/>
      <c r="G47" s="7"/>
      <c r="H47" s="7"/>
      <c r="I47" s="7"/>
      <c r="J47" s="7"/>
      <c r="K47" s="7"/>
      <c r="L47" s="7"/>
      <c r="M47" s="7"/>
      <c r="N47" s="7"/>
      <c r="O47" s="8"/>
    </row>
    <row r="48" customFormat="false" ht="12.75" hidden="false" customHeight="false" outlineLevel="0" collapsed="false">
      <c r="A48" s="6"/>
      <c r="B48" s="531" t="s">
        <v>380</v>
      </c>
      <c r="C48" s="7"/>
      <c r="D48" s="7"/>
      <c r="E48" s="7"/>
      <c r="F48" s="7"/>
      <c r="G48" s="7"/>
      <c r="H48" s="7"/>
      <c r="I48" s="7"/>
      <c r="J48" s="7"/>
      <c r="K48" s="7"/>
      <c r="L48" s="7"/>
      <c r="M48" s="7"/>
      <c r="N48" s="7"/>
      <c r="O48" s="8"/>
    </row>
    <row r="49" customFormat="false" ht="12.75" hidden="false" customHeight="false" outlineLevel="0" collapsed="false">
      <c r="A49" s="6"/>
      <c r="B49" s="7"/>
      <c r="C49" s="7"/>
      <c r="D49" s="7"/>
      <c r="E49" s="7"/>
      <c r="F49" s="7"/>
      <c r="G49" s="7"/>
      <c r="H49" s="7"/>
      <c r="I49" s="7"/>
      <c r="J49" s="7"/>
      <c r="K49" s="7"/>
      <c r="L49" s="7"/>
      <c r="M49" s="7"/>
      <c r="N49" s="7"/>
      <c r="O49" s="8"/>
    </row>
    <row r="50" customFormat="false" ht="12.75" hidden="false" customHeight="false" outlineLevel="0" collapsed="false">
      <c r="A50" s="6"/>
      <c r="C50" s="7"/>
      <c r="D50" s="7"/>
      <c r="E50" s="7"/>
      <c r="F50" s="7"/>
      <c r="G50" s="7"/>
      <c r="H50" s="7"/>
      <c r="I50" s="7"/>
      <c r="J50" s="7"/>
      <c r="K50" s="7"/>
      <c r="L50" s="7"/>
      <c r="M50" s="7"/>
      <c r="N50" s="7"/>
      <c r="O50" s="8"/>
    </row>
    <row r="51" customFormat="false" ht="12.75" hidden="false" customHeight="false" outlineLevel="0" collapsed="false">
      <c r="A51" s="6"/>
      <c r="B51" s="7"/>
      <c r="C51" s="7"/>
      <c r="D51" s="7"/>
      <c r="E51" s="7"/>
      <c r="F51" s="7"/>
      <c r="G51" s="7"/>
      <c r="H51" s="7"/>
      <c r="I51" s="7"/>
      <c r="J51" s="7"/>
      <c r="K51" s="7"/>
      <c r="L51" s="7"/>
      <c r="M51" s="7"/>
      <c r="N51" s="7"/>
      <c r="O51" s="8"/>
    </row>
    <row r="52" customFormat="false" ht="13.5" hidden="false" customHeight="false" outlineLevel="0" collapsed="false">
      <c r="A52" s="14"/>
      <c r="B52" s="15"/>
      <c r="C52" s="15"/>
      <c r="D52" s="15"/>
      <c r="E52" s="15"/>
      <c r="F52" s="15"/>
      <c r="G52" s="15"/>
      <c r="H52" s="15"/>
      <c r="I52" s="15"/>
      <c r="J52" s="15"/>
      <c r="K52" s="15"/>
      <c r="L52" s="15"/>
      <c r="M52" s="15"/>
      <c r="N52" s="15"/>
      <c r="O52" s="18"/>
    </row>
  </sheetData>
  <printOptions headings="false" gridLines="false" gridLinesSet="true" horizontalCentered="false" verticalCentered="false"/>
  <pageMargins left="0.511805555555556" right="0.472222222222222" top="0.669444444444445" bottom="0.669444444444445" header="0.511811023622047" footer="0.511805555555556"/>
  <pageSetup paperSize="9" scale="100" fitToWidth="1" fitToHeight="1" pageOrder="downThenOver" orientation="landscape" blackAndWhite="false" draft="false" cellComments="none" horizontalDpi="300" verticalDpi="300" copies="1"/>
  <headerFooter differentFirst="false" differentOddEven="false">
    <oddHeader/>
    <oddFooter>&amp;L&amp;9Page 5&amp;C&amp;9Source: Financial Planning and Analysis&amp;R&amp;9Printed : &amp;D&amp;T</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4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9" activeCellId="0" sqref="C9"/>
    </sheetView>
  </sheetViews>
  <sheetFormatPr defaultColWidth="9.13671875" defaultRowHeight="12.75" customHeight="true" zeroHeight="false" outlineLevelRow="0" outlineLevelCol="0"/>
  <cols>
    <col collapsed="false" customWidth="false" hidden="false" outlineLevel="0" max="257" min="1" style="1" width="9.14"/>
  </cols>
  <sheetData>
    <row r="1" customFormat="false" ht="12.75" hidden="false" customHeight="false" outlineLevel="0" collapsed="false">
      <c r="A1" s="3"/>
      <c r="B1" s="4"/>
      <c r="C1" s="4"/>
      <c r="D1" s="4"/>
      <c r="E1" s="4"/>
      <c r="F1" s="4"/>
      <c r="G1" s="4"/>
      <c r="H1" s="4"/>
      <c r="I1" s="4"/>
      <c r="J1" s="4"/>
      <c r="K1" s="4"/>
      <c r="L1" s="4"/>
      <c r="M1" s="4"/>
      <c r="N1" s="4"/>
      <c r="O1" s="5"/>
    </row>
    <row r="2" customFormat="false" ht="12.75" hidden="false" customHeight="false" outlineLevel="0" collapsed="false">
      <c r="A2" s="6"/>
      <c r="B2" s="7"/>
      <c r="C2" s="7"/>
      <c r="D2" s="7"/>
      <c r="E2" s="7"/>
      <c r="F2" s="7"/>
      <c r="G2" s="7"/>
      <c r="H2" s="7"/>
      <c r="I2" s="7"/>
      <c r="J2" s="7"/>
      <c r="K2" s="7"/>
      <c r="L2" s="7"/>
      <c r="M2" s="7"/>
      <c r="N2" s="7"/>
      <c r="O2" s="8"/>
    </row>
    <row r="3" customFormat="false" ht="12.75" hidden="false" customHeight="false" outlineLevel="0" collapsed="false">
      <c r="A3" s="6"/>
      <c r="B3" s="7"/>
      <c r="C3" s="7"/>
      <c r="D3" s="7"/>
      <c r="E3" s="7"/>
      <c r="F3" s="7"/>
      <c r="G3" s="7"/>
      <c r="H3" s="7"/>
      <c r="I3" s="7"/>
      <c r="J3" s="7"/>
      <c r="K3" s="7"/>
      <c r="L3" s="7"/>
      <c r="M3" s="7"/>
      <c r="N3" s="7"/>
      <c r="O3" s="8"/>
    </row>
    <row r="4" customFormat="false" ht="12.75" hidden="false" customHeight="false" outlineLevel="0" collapsed="false">
      <c r="A4" s="6"/>
      <c r="B4" s="7"/>
      <c r="C4" s="7"/>
      <c r="D4" s="7"/>
      <c r="E4" s="7"/>
      <c r="F4" s="7"/>
      <c r="G4" s="7"/>
      <c r="H4" s="7"/>
      <c r="I4" s="7"/>
      <c r="J4" s="7"/>
      <c r="K4" s="7"/>
      <c r="L4" s="7"/>
      <c r="M4" s="7"/>
      <c r="N4" s="7"/>
      <c r="O4" s="8"/>
    </row>
    <row r="5" customFormat="false" ht="12.75" hidden="false" customHeight="false" outlineLevel="0" collapsed="false">
      <c r="A5" s="6"/>
      <c r="B5" s="7"/>
      <c r="C5" s="7"/>
      <c r="D5" s="7"/>
      <c r="E5" s="7"/>
      <c r="F5" s="7"/>
      <c r="G5" s="7"/>
      <c r="H5" s="7"/>
      <c r="I5" s="7"/>
      <c r="J5" s="7"/>
      <c r="K5" s="7"/>
      <c r="L5" s="7"/>
      <c r="M5" s="7"/>
      <c r="N5" s="7"/>
      <c r="O5" s="8"/>
    </row>
    <row r="6" customFormat="false" ht="12.75" hidden="false" customHeight="false" outlineLevel="0" collapsed="false">
      <c r="A6" s="6"/>
      <c r="B6" s="7"/>
      <c r="C6" s="7"/>
      <c r="D6" s="7"/>
      <c r="E6" s="7"/>
      <c r="F6" s="7"/>
      <c r="G6" s="7"/>
      <c r="H6" s="7"/>
      <c r="I6" s="7"/>
      <c r="J6" s="7"/>
      <c r="K6" s="7"/>
      <c r="L6" s="7"/>
      <c r="M6" s="7"/>
      <c r="N6" s="7"/>
      <c r="O6" s="8"/>
    </row>
    <row r="7" customFormat="false" ht="12.75" hidden="false" customHeight="false" outlineLevel="0" collapsed="false">
      <c r="A7" s="6"/>
      <c r="B7" s="7"/>
      <c r="C7" s="7"/>
      <c r="D7" s="7"/>
      <c r="E7" s="7"/>
      <c r="F7" s="7"/>
      <c r="G7" s="7"/>
      <c r="H7" s="7"/>
      <c r="I7" s="7"/>
      <c r="J7" s="7"/>
      <c r="K7" s="7"/>
      <c r="L7" s="7"/>
      <c r="M7" s="7"/>
      <c r="N7" s="7"/>
      <c r="O7" s="8"/>
    </row>
    <row r="8" customFormat="false" ht="12.75" hidden="false" customHeight="false" outlineLevel="0" collapsed="false">
      <c r="A8" s="6"/>
      <c r="B8" s="7"/>
      <c r="C8" s="7"/>
      <c r="D8" s="7"/>
      <c r="E8" s="7"/>
      <c r="F8" s="7"/>
      <c r="G8" s="7"/>
      <c r="H8" s="7"/>
      <c r="I8" s="7"/>
      <c r="J8" s="7"/>
      <c r="K8" s="7"/>
      <c r="L8" s="7"/>
      <c r="M8" s="7"/>
      <c r="N8" s="7"/>
      <c r="O8" s="8"/>
    </row>
    <row r="9" customFormat="false" ht="12.75" hidden="false" customHeight="false" outlineLevel="0" collapsed="false">
      <c r="A9" s="6"/>
      <c r="B9" s="7"/>
      <c r="C9" s="7"/>
      <c r="D9" s="7"/>
      <c r="E9" s="7"/>
      <c r="F9" s="7"/>
      <c r="G9" s="7"/>
      <c r="H9" s="7"/>
      <c r="I9" s="7"/>
      <c r="J9" s="7"/>
      <c r="K9" s="7"/>
      <c r="L9" s="7"/>
      <c r="M9" s="7"/>
      <c r="N9" s="7"/>
      <c r="O9" s="8"/>
    </row>
    <row r="10" customFormat="false" ht="12.75" hidden="false" customHeight="false" outlineLevel="0" collapsed="false">
      <c r="A10" s="6"/>
      <c r="B10" s="7"/>
      <c r="C10" s="7"/>
      <c r="D10" s="7"/>
      <c r="E10" s="7"/>
      <c r="F10" s="7"/>
      <c r="G10" s="7"/>
      <c r="H10" s="7"/>
      <c r="I10" s="7"/>
      <c r="J10" s="7"/>
      <c r="K10" s="7"/>
      <c r="L10" s="7"/>
      <c r="M10" s="7"/>
      <c r="N10" s="7"/>
      <c r="O10" s="8"/>
    </row>
    <row r="11" customFormat="false" ht="12.75" hidden="false" customHeight="false" outlineLevel="0" collapsed="false">
      <c r="A11" s="6"/>
      <c r="B11" s="7"/>
      <c r="C11" s="7"/>
      <c r="D11" s="7"/>
      <c r="E11" s="7"/>
      <c r="F11" s="7"/>
      <c r="G11" s="7"/>
      <c r="H11" s="7"/>
      <c r="I11" s="7"/>
      <c r="J11" s="7"/>
      <c r="K11" s="7"/>
      <c r="L11" s="7"/>
      <c r="M11" s="7"/>
      <c r="N11" s="7"/>
      <c r="O11" s="8"/>
    </row>
    <row r="12" customFormat="false" ht="12.75" hidden="false" customHeight="false" outlineLevel="0" collapsed="false">
      <c r="A12" s="6"/>
      <c r="B12" s="7"/>
      <c r="C12" s="7"/>
      <c r="D12" s="7"/>
      <c r="E12" s="7"/>
      <c r="F12" s="7"/>
      <c r="G12" s="7"/>
      <c r="H12" s="7"/>
      <c r="I12" s="7"/>
      <c r="J12" s="7"/>
      <c r="K12" s="7"/>
      <c r="L12" s="7"/>
      <c r="M12" s="7"/>
      <c r="N12" s="7"/>
      <c r="O12" s="8"/>
    </row>
    <row r="13" customFormat="false" ht="12.75" hidden="false" customHeight="false" outlineLevel="0" collapsed="false">
      <c r="A13" s="6"/>
      <c r="B13" s="7"/>
      <c r="C13" s="7"/>
      <c r="D13" s="7"/>
      <c r="E13" s="7"/>
      <c r="F13" s="7"/>
      <c r="G13" s="7"/>
      <c r="H13" s="7"/>
      <c r="I13" s="7"/>
      <c r="J13" s="7"/>
      <c r="K13" s="7"/>
      <c r="L13" s="7"/>
      <c r="M13" s="7"/>
      <c r="N13" s="7"/>
      <c r="O13" s="8"/>
    </row>
    <row r="14" customFormat="false" ht="12.75" hidden="false" customHeight="false" outlineLevel="0" collapsed="false">
      <c r="A14" s="6"/>
      <c r="B14" s="7"/>
      <c r="C14" s="7"/>
      <c r="D14" s="7"/>
      <c r="E14" s="7"/>
      <c r="F14" s="7"/>
      <c r="G14" s="7"/>
      <c r="H14" s="7"/>
      <c r="I14" s="7"/>
      <c r="J14" s="7"/>
      <c r="K14" s="7"/>
      <c r="L14" s="7"/>
      <c r="M14" s="7"/>
      <c r="N14" s="7"/>
      <c r="O14" s="8"/>
    </row>
    <row r="15" customFormat="false" ht="12.75" hidden="false" customHeight="false" outlineLevel="0" collapsed="false">
      <c r="A15" s="6"/>
      <c r="B15" s="7"/>
      <c r="C15" s="7"/>
      <c r="D15" s="7"/>
      <c r="E15" s="7"/>
      <c r="F15" s="7"/>
      <c r="G15" s="7"/>
      <c r="H15" s="7"/>
      <c r="I15" s="7"/>
      <c r="J15" s="7"/>
      <c r="K15" s="7"/>
      <c r="L15" s="7"/>
      <c r="M15" s="7"/>
      <c r="N15" s="7"/>
      <c r="O15" s="8"/>
    </row>
    <row r="16" customFormat="false" ht="12.75" hidden="false" customHeight="false" outlineLevel="0" collapsed="false">
      <c r="A16" s="6"/>
      <c r="B16" s="7"/>
      <c r="C16" s="7"/>
      <c r="D16" s="7"/>
      <c r="E16" s="7"/>
      <c r="F16" s="7"/>
      <c r="G16" s="7"/>
      <c r="H16" s="7"/>
      <c r="I16" s="7"/>
      <c r="J16" s="7"/>
      <c r="K16" s="7"/>
      <c r="L16" s="7"/>
      <c r="M16" s="7"/>
      <c r="N16" s="7"/>
      <c r="O16" s="8"/>
    </row>
    <row r="17" customFormat="false" ht="12.75" hidden="false" customHeight="false" outlineLevel="0" collapsed="false">
      <c r="A17" s="6"/>
      <c r="B17" s="7"/>
      <c r="C17" s="7"/>
      <c r="D17" s="7"/>
      <c r="E17" s="7"/>
      <c r="F17" s="7"/>
      <c r="G17" s="7"/>
      <c r="H17" s="7"/>
      <c r="I17" s="7"/>
      <c r="J17" s="7"/>
      <c r="K17" s="7"/>
      <c r="L17" s="7"/>
      <c r="M17" s="7"/>
      <c r="N17" s="7"/>
      <c r="O17" s="8"/>
    </row>
    <row r="18" customFormat="false" ht="13.5" hidden="false" customHeight="false" outlineLevel="0" collapsed="false">
      <c r="A18" s="6"/>
      <c r="B18" s="7"/>
      <c r="C18" s="7"/>
      <c r="D18" s="7"/>
      <c r="E18" s="7"/>
      <c r="F18" s="7"/>
      <c r="G18" s="7"/>
      <c r="H18" s="7"/>
      <c r="I18" s="7"/>
      <c r="J18" s="7"/>
      <c r="K18" s="7"/>
      <c r="L18" s="7"/>
      <c r="M18" s="7"/>
      <c r="N18" s="7"/>
      <c r="O18" s="8"/>
    </row>
    <row r="19" customFormat="false" ht="12.75" hidden="false" customHeight="false" outlineLevel="0" collapsed="false">
      <c r="A19" s="6"/>
      <c r="B19" s="7"/>
      <c r="C19" s="7"/>
      <c r="D19" s="532" t="s">
        <v>381</v>
      </c>
      <c r="E19" s="533"/>
      <c r="F19" s="533"/>
      <c r="G19" s="533"/>
      <c r="H19" s="534"/>
      <c r="I19" s="7"/>
      <c r="J19" s="7"/>
      <c r="K19" s="7"/>
      <c r="L19" s="7"/>
      <c r="M19" s="7"/>
      <c r="N19" s="7"/>
      <c r="O19" s="8"/>
    </row>
    <row r="20" customFormat="false" ht="13.5" hidden="false" customHeight="false" outlineLevel="0" collapsed="false">
      <c r="A20" s="6"/>
      <c r="B20" s="7"/>
      <c r="C20" s="7"/>
      <c r="D20" s="535"/>
      <c r="E20" s="536"/>
      <c r="F20" s="536"/>
      <c r="G20" s="536"/>
      <c r="H20" s="537"/>
      <c r="I20" s="7"/>
      <c r="J20" s="7"/>
      <c r="K20" s="7"/>
      <c r="L20" s="7"/>
      <c r="M20" s="7"/>
      <c r="N20" s="7"/>
      <c r="O20" s="8"/>
    </row>
    <row r="21" customFormat="false" ht="12.75" hidden="false" customHeight="false" outlineLevel="0" collapsed="false">
      <c r="A21" s="6"/>
      <c r="B21" s="7"/>
      <c r="C21" s="7"/>
      <c r="D21" s="7"/>
      <c r="E21" s="7"/>
      <c r="F21" s="7"/>
      <c r="G21" s="7"/>
      <c r="H21" s="7"/>
      <c r="I21" s="7"/>
      <c r="J21" s="7"/>
      <c r="K21" s="7"/>
      <c r="L21" s="7"/>
      <c r="M21" s="7"/>
      <c r="N21" s="7"/>
      <c r="O21" s="8"/>
    </row>
    <row r="22" customFormat="false" ht="12.75" hidden="false" customHeight="false" outlineLevel="0" collapsed="false">
      <c r="A22" s="6"/>
      <c r="B22" s="7"/>
      <c r="C22" s="7"/>
      <c r="D22" s="7"/>
      <c r="E22" s="7"/>
      <c r="F22" s="7"/>
      <c r="G22" s="7"/>
      <c r="H22" s="7"/>
      <c r="I22" s="7"/>
      <c r="J22" s="7"/>
      <c r="K22" s="7"/>
      <c r="L22" s="7"/>
      <c r="M22" s="7"/>
      <c r="N22" s="7"/>
      <c r="O22" s="8"/>
    </row>
    <row r="23" customFormat="false" ht="12.75" hidden="false" customHeight="false" outlineLevel="0" collapsed="false">
      <c r="A23" s="6"/>
      <c r="B23" s="7"/>
      <c r="C23" s="7"/>
      <c r="D23" s="7"/>
      <c r="E23" s="7"/>
      <c r="F23" s="7"/>
      <c r="G23" s="7"/>
      <c r="H23" s="7"/>
      <c r="I23" s="7"/>
      <c r="J23" s="7"/>
      <c r="K23" s="7"/>
      <c r="L23" s="7"/>
      <c r="M23" s="7"/>
      <c r="N23" s="7"/>
      <c r="O23" s="8"/>
    </row>
    <row r="24" customFormat="false" ht="12.75" hidden="false" customHeight="false" outlineLevel="0" collapsed="false">
      <c r="A24" s="6"/>
      <c r="B24" s="7"/>
      <c r="C24" s="7"/>
      <c r="D24" s="7"/>
      <c r="E24" s="7"/>
      <c r="F24" s="7"/>
      <c r="G24" s="7"/>
      <c r="H24" s="7"/>
      <c r="I24" s="7"/>
      <c r="J24" s="7"/>
      <c r="K24" s="7"/>
      <c r="L24" s="7"/>
      <c r="M24" s="7"/>
      <c r="N24" s="7"/>
      <c r="O24" s="8"/>
    </row>
    <row r="25" customFormat="false" ht="12.75" hidden="false" customHeight="false" outlineLevel="0" collapsed="false">
      <c r="A25" s="6"/>
      <c r="B25" s="7"/>
      <c r="C25" s="7"/>
      <c r="D25" s="7"/>
      <c r="E25" s="7"/>
      <c r="F25" s="7"/>
      <c r="G25" s="7"/>
      <c r="H25" s="7"/>
      <c r="I25" s="7"/>
      <c r="J25" s="7"/>
      <c r="K25" s="7"/>
      <c r="L25" s="7"/>
      <c r="M25" s="7"/>
      <c r="N25" s="7"/>
      <c r="O25" s="8"/>
    </row>
    <row r="26" customFormat="false" ht="12.75" hidden="false" customHeight="false" outlineLevel="0" collapsed="false">
      <c r="A26" s="6"/>
      <c r="B26" s="7"/>
      <c r="C26" s="7"/>
      <c r="D26" s="7"/>
      <c r="E26" s="7"/>
      <c r="F26" s="7"/>
      <c r="G26" s="7"/>
      <c r="H26" s="7"/>
      <c r="I26" s="7"/>
      <c r="J26" s="7"/>
      <c r="K26" s="7"/>
      <c r="L26" s="7"/>
      <c r="M26" s="7"/>
      <c r="N26" s="7"/>
      <c r="O26" s="8"/>
    </row>
    <row r="27" customFormat="false" ht="12.75" hidden="false" customHeight="false" outlineLevel="0" collapsed="false">
      <c r="A27" s="6"/>
      <c r="B27" s="7"/>
      <c r="C27" s="7"/>
      <c r="D27" s="7"/>
      <c r="E27" s="7"/>
      <c r="F27" s="7"/>
      <c r="G27" s="7"/>
      <c r="H27" s="7"/>
      <c r="I27" s="7"/>
      <c r="J27" s="7"/>
      <c r="K27" s="7"/>
      <c r="L27" s="7"/>
      <c r="M27" s="7"/>
      <c r="N27" s="7"/>
      <c r="O27" s="8"/>
    </row>
    <row r="28" customFormat="false" ht="12.75" hidden="false" customHeight="false" outlineLevel="0" collapsed="false">
      <c r="A28" s="6"/>
      <c r="B28" s="7"/>
      <c r="C28" s="7"/>
      <c r="D28" s="7"/>
      <c r="E28" s="7"/>
      <c r="F28" s="7"/>
      <c r="G28" s="7"/>
      <c r="H28" s="7"/>
      <c r="I28" s="7"/>
      <c r="J28" s="7"/>
      <c r="K28" s="7"/>
      <c r="L28" s="7"/>
      <c r="M28" s="7"/>
      <c r="N28" s="7"/>
      <c r="O28" s="8"/>
    </row>
    <row r="29" customFormat="false" ht="12.75" hidden="false" customHeight="false" outlineLevel="0" collapsed="false">
      <c r="A29" s="6"/>
      <c r="B29" s="7"/>
      <c r="C29" s="7"/>
      <c r="D29" s="7"/>
      <c r="E29" s="7"/>
      <c r="F29" s="7"/>
      <c r="G29" s="7"/>
      <c r="H29" s="7"/>
      <c r="I29" s="7"/>
      <c r="J29" s="7"/>
      <c r="K29" s="7"/>
      <c r="L29" s="7"/>
      <c r="M29" s="7"/>
      <c r="N29" s="7"/>
      <c r="O29" s="8"/>
    </row>
    <row r="30" customFormat="false" ht="12.75" hidden="false" customHeight="false" outlineLevel="0" collapsed="false">
      <c r="A30" s="6"/>
      <c r="B30" s="7"/>
      <c r="C30" s="7"/>
      <c r="D30" s="7"/>
      <c r="E30" s="7"/>
      <c r="F30" s="7"/>
      <c r="G30" s="7"/>
      <c r="H30" s="7"/>
      <c r="I30" s="7"/>
      <c r="J30" s="7"/>
      <c r="K30" s="7"/>
      <c r="L30" s="7"/>
      <c r="M30" s="7"/>
      <c r="N30" s="7"/>
      <c r="O30" s="8"/>
    </row>
    <row r="31" customFormat="false" ht="12.75" hidden="false" customHeight="false" outlineLevel="0" collapsed="false">
      <c r="A31" s="6"/>
      <c r="B31" s="7"/>
      <c r="C31" s="7"/>
      <c r="D31" s="7"/>
      <c r="E31" s="7"/>
      <c r="F31" s="7"/>
      <c r="G31" s="7"/>
      <c r="H31" s="7"/>
      <c r="I31" s="7"/>
      <c r="J31" s="7"/>
      <c r="K31" s="7"/>
      <c r="L31" s="7"/>
      <c r="M31" s="7"/>
      <c r="N31" s="7"/>
      <c r="O31" s="8"/>
    </row>
    <row r="32" customFormat="false" ht="12.75" hidden="false" customHeight="false" outlineLevel="0" collapsed="false">
      <c r="A32" s="6"/>
      <c r="B32" s="7"/>
      <c r="C32" s="7"/>
      <c r="D32" s="7"/>
      <c r="E32" s="7"/>
      <c r="F32" s="7"/>
      <c r="G32" s="7"/>
      <c r="H32" s="7"/>
      <c r="I32" s="7"/>
      <c r="J32" s="7"/>
      <c r="K32" s="7"/>
      <c r="L32" s="7"/>
      <c r="M32" s="7"/>
      <c r="N32" s="7"/>
      <c r="O32" s="8"/>
    </row>
    <row r="33" customFormat="false" ht="12.75" hidden="false" customHeight="false" outlineLevel="0" collapsed="false">
      <c r="A33" s="6"/>
      <c r="B33" s="7"/>
      <c r="C33" s="7"/>
      <c r="D33" s="7"/>
      <c r="E33" s="7"/>
      <c r="F33" s="7"/>
      <c r="G33" s="7"/>
      <c r="H33" s="7"/>
      <c r="I33" s="7"/>
      <c r="J33" s="7"/>
      <c r="K33" s="7"/>
      <c r="L33" s="7"/>
      <c r="M33" s="7"/>
      <c r="N33" s="7"/>
      <c r="O33" s="8"/>
    </row>
    <row r="34" customFormat="false" ht="12.75" hidden="false" customHeight="false" outlineLevel="0" collapsed="false">
      <c r="A34" s="6"/>
      <c r="B34" s="7"/>
      <c r="C34" s="7"/>
      <c r="D34" s="7"/>
      <c r="E34" s="7"/>
      <c r="F34" s="7"/>
      <c r="G34" s="7"/>
      <c r="H34" s="7"/>
      <c r="I34" s="7"/>
      <c r="J34" s="7"/>
      <c r="K34" s="7"/>
      <c r="L34" s="7"/>
      <c r="M34" s="7"/>
      <c r="N34" s="7"/>
      <c r="O34" s="8"/>
    </row>
    <row r="35" customFormat="false" ht="12.75" hidden="false" customHeight="false" outlineLevel="0" collapsed="false">
      <c r="A35" s="6"/>
      <c r="B35" s="7"/>
      <c r="C35" s="7"/>
      <c r="D35" s="7"/>
      <c r="E35" s="7"/>
      <c r="F35" s="7"/>
      <c r="G35" s="7"/>
      <c r="H35" s="7"/>
      <c r="I35" s="7"/>
      <c r="J35" s="7"/>
      <c r="K35" s="7"/>
      <c r="L35" s="7"/>
      <c r="M35" s="7"/>
      <c r="N35" s="7"/>
      <c r="O35" s="8"/>
    </row>
    <row r="36" customFormat="false" ht="12.75" hidden="false" customHeight="false" outlineLevel="0" collapsed="false">
      <c r="A36" s="6"/>
      <c r="B36" s="7"/>
      <c r="C36" s="7"/>
      <c r="D36" s="7"/>
      <c r="E36" s="7"/>
      <c r="F36" s="7"/>
      <c r="G36" s="7"/>
      <c r="H36" s="7"/>
      <c r="I36" s="7"/>
      <c r="J36" s="7"/>
      <c r="K36" s="7"/>
      <c r="L36" s="7"/>
      <c r="M36" s="7"/>
      <c r="N36" s="7"/>
      <c r="O36" s="8"/>
    </row>
    <row r="37" customFormat="false" ht="12.75" hidden="false" customHeight="false" outlineLevel="0" collapsed="false">
      <c r="A37" s="6"/>
      <c r="B37" s="7"/>
      <c r="C37" s="7"/>
      <c r="D37" s="7"/>
      <c r="E37" s="7"/>
      <c r="F37" s="7"/>
      <c r="G37" s="7"/>
      <c r="H37" s="7"/>
      <c r="I37" s="7"/>
      <c r="J37" s="7"/>
      <c r="K37" s="7"/>
      <c r="L37" s="7"/>
      <c r="M37" s="7"/>
      <c r="N37" s="7"/>
      <c r="O37" s="8"/>
    </row>
    <row r="38" customFormat="false" ht="12.75" hidden="false" customHeight="false" outlineLevel="0" collapsed="false">
      <c r="A38" s="6"/>
      <c r="B38" s="7"/>
      <c r="C38" s="7"/>
      <c r="D38" s="7"/>
      <c r="E38" s="7"/>
      <c r="F38" s="7"/>
      <c r="G38" s="7"/>
      <c r="H38" s="7"/>
      <c r="I38" s="7"/>
      <c r="J38" s="7"/>
      <c r="K38" s="7"/>
      <c r="L38" s="7"/>
      <c r="M38" s="7"/>
      <c r="N38" s="7"/>
      <c r="O38" s="8"/>
    </row>
    <row r="39" customFormat="false" ht="12.75" hidden="false" customHeight="false" outlineLevel="0" collapsed="false">
      <c r="A39" s="6"/>
      <c r="B39" s="7"/>
      <c r="C39" s="7"/>
      <c r="D39" s="7"/>
      <c r="E39" s="7"/>
      <c r="F39" s="7"/>
      <c r="G39" s="7"/>
      <c r="H39" s="7"/>
      <c r="I39" s="7"/>
      <c r="J39" s="7"/>
      <c r="K39" s="7"/>
      <c r="L39" s="7"/>
      <c r="M39" s="7"/>
      <c r="N39" s="7"/>
      <c r="O39" s="8"/>
    </row>
    <row r="40" customFormat="false" ht="12.75" hidden="false" customHeight="false" outlineLevel="0" collapsed="false">
      <c r="A40" s="6"/>
      <c r="B40" s="7"/>
      <c r="C40" s="7"/>
      <c r="D40" s="7"/>
      <c r="E40" s="7"/>
      <c r="F40" s="7"/>
      <c r="G40" s="7"/>
      <c r="H40" s="7"/>
      <c r="I40" s="7"/>
      <c r="J40" s="7"/>
      <c r="K40" s="7"/>
      <c r="L40" s="7"/>
      <c r="M40" s="7"/>
      <c r="N40" s="7"/>
      <c r="O40" s="8"/>
    </row>
    <row r="41" customFormat="false" ht="12.75" hidden="false" customHeight="false" outlineLevel="0" collapsed="false">
      <c r="A41" s="6"/>
      <c r="B41" s="7"/>
      <c r="C41" s="7"/>
      <c r="D41" s="7"/>
      <c r="E41" s="7"/>
      <c r="F41" s="7"/>
      <c r="G41" s="7"/>
      <c r="H41" s="7"/>
      <c r="I41" s="7"/>
      <c r="J41" s="7"/>
      <c r="K41" s="7"/>
      <c r="L41" s="7"/>
      <c r="M41" s="7"/>
      <c r="N41" s="7"/>
      <c r="O41" s="8"/>
    </row>
    <row r="42" customFormat="false" ht="12.75" hidden="false" customHeight="false" outlineLevel="0" collapsed="false">
      <c r="A42" s="6"/>
      <c r="B42" s="7"/>
      <c r="C42" s="7"/>
      <c r="D42" s="7"/>
      <c r="E42" s="7"/>
      <c r="F42" s="7"/>
      <c r="G42" s="7"/>
      <c r="H42" s="7"/>
      <c r="I42" s="7"/>
      <c r="J42" s="7"/>
      <c r="K42" s="7"/>
      <c r="L42" s="7"/>
      <c r="M42" s="7"/>
      <c r="N42" s="7"/>
      <c r="O42" s="8"/>
    </row>
    <row r="43" customFormat="false" ht="13.5" hidden="false" customHeight="false" outlineLevel="0" collapsed="false">
      <c r="A43" s="14"/>
      <c r="B43" s="15"/>
      <c r="C43" s="15"/>
      <c r="D43" s="15"/>
      <c r="E43" s="15"/>
      <c r="F43" s="15"/>
      <c r="G43" s="15"/>
      <c r="H43" s="15"/>
      <c r="I43" s="15"/>
      <c r="J43" s="15"/>
      <c r="K43" s="15"/>
      <c r="L43" s="15"/>
      <c r="M43" s="15"/>
      <c r="N43" s="15"/>
      <c r="O43" s="18"/>
    </row>
  </sheetData>
  <printOptions headings="false" gridLines="false" gridLinesSet="true" horizontalCentered="false" verticalCentered="false"/>
  <pageMargins left="0.747916666666667" right="0.747916666666667" top="0.529861111111111" bottom="0.659722222222222" header="0.511811023622047" footer="0.5"/>
  <pageSetup paperSize="9" scale="100" fitToWidth="1" fitToHeight="1" pageOrder="downThenOver" orientation="landscape" blackAndWhite="false" draft="false" cellComments="none" horizontalDpi="300" verticalDpi="300" copies="1"/>
  <headerFooter differentFirst="false" differentOddEven="false">
    <oddHeader/>
    <oddFooter>&amp;L&amp;9Page 6&amp;C&amp;9Source: Financial Planning and Analysis&amp;R&amp;9Printed : &amp;D&amp;T</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2001-06-19T08:04:16Z</dcterms:created>
  <dc:creator>devans5</dc:creator>
  <dc:description/>
  <dc:language>en-US</dc:language>
  <cp:lastModifiedBy>gmcmahon</cp:lastModifiedBy>
  <cp:lastPrinted>2001-10-10T17:14:50Z</cp:lastPrinted>
  <dcterms:modified xsi:type="dcterms:W3CDTF">2001-10-10T17:17:42Z</dcterms:modified>
  <cp:revision>0</cp:revision>
  <dc:subject/>
  <dc:title/>
</cp:coreProperties>
</file>