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21.xml" ContentType="application/vnd.openxmlformats-officedocument.spreadsheetml.comments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19.xml.rels" ContentType="application/vnd.openxmlformats-package.relationships+xml"/>
  <Override PartName="/xl/worksheets/_rels/sheet21.xml.rels" ContentType="application/vnd.openxmlformats-package.relationships+xml"/>
  <Override PartName="/xl/worksheets/_rels/sheet22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comments26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comments22.xml" ContentType="application/vnd.openxmlformats-officedocument.spreadsheetml.comments+xml"/>
  <Override PartName="/xl/comments25.xml" ContentType="application/vnd.openxmlformats-officedocument.spreadsheetml.comments+xml"/>
  <Override PartName="/xl/comments24.xml" ContentType="application/vnd.openxmlformats-officedocument.spreadsheetml.comments+xml"/>
  <Override PartName="/xl/drawings/_rels/drawing2.xml.rels" ContentType="application/vnd.openxmlformats-package.relationships+xml"/>
  <Override PartName="/xl/drawings/_rels/drawing11.xml.rels" ContentType="application/vnd.openxmlformats-package.relationships+xml"/>
  <Override PartName="/xl/drawings/_rels/drawing17.xml.rels" ContentType="application/vnd.openxmlformats-package.relationships+xml"/>
  <Override PartName="/xl/drawings/_rels/drawing20.xml.rels" ContentType="application/vnd.openxmlformats-package.relationships+xml"/>
  <Override PartName="/xl/drawings/_rels/drawing18.xml.rels" ContentType="application/vnd.openxmlformats-package.relationships+xml"/>
  <Override PartName="/xl/drawings/_rels/drawing3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4.xml.rels" ContentType="application/vnd.openxmlformats-package.relationships+xml"/>
  <Override PartName="/xl/drawings/_rels/drawing8.xml.rels" ContentType="application/vnd.openxmlformats-package.relationships+xml"/>
  <Override PartName="/xl/drawings/_rels/drawing13.xml.rels" ContentType="application/vnd.openxmlformats-package.relationships+xml"/>
  <Override PartName="/xl/drawings/_rels/drawing9.xml.rels" ContentType="application/vnd.openxmlformats-package.relationships+xml"/>
  <Override PartName="/xl/drawings/_rels/drawing25.xml.rels" ContentType="application/vnd.openxmlformats-package.relationships+xml"/>
  <Override PartName="/xl/drawings/_rels/drawing24.xml.rels" ContentType="application/vnd.openxmlformats-package.relationships+xml"/>
  <Override PartName="/xl/drawings/_rels/drawing23.xml.rels" ContentType="application/vnd.openxmlformats-package.relationships+xml"/>
  <Override PartName="/xl/drawings/_rels/drawing6.xml.rels" ContentType="application/vnd.openxmlformats-package.relationships+xml"/>
  <Override PartName="/xl/drawings/_rels/drawing22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21.xml.rels" ContentType="application/vnd.openxmlformats-package.relationships+xml"/>
  <Override PartName="/xl/drawings/_rels/drawing19.xml.rels" ContentType="application/vnd.openxmlformats-package.relationships+xml"/>
  <Override PartName="/xl/drawings/_rels/drawing26.xml.rels" ContentType="application/vnd.openxmlformats-package.relationships+xml"/>
  <Override PartName="/xl/drawings/_rels/drawing1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16.xml.rels" ContentType="application/vnd.openxmlformats-package.relationships+xml"/>
  <Override PartName="/xl/drawings/drawing25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17.xml" ContentType="application/vnd.openxmlformats-officedocument.drawing+xml"/>
  <Override PartName="/xl/drawings/drawing8.xml" ContentType="application/vnd.openxmlformats-officedocument.drawing+xml"/>
  <Override PartName="/xl/drawings/drawing3.xml" ContentType="application/vnd.openxmlformats-officedocument.drawing+xml"/>
  <Override PartName="/xl/drawings/drawing12.xml" ContentType="application/vnd.openxmlformats-officedocument.drawing+xml"/>
  <Override PartName="/xl/drawings/drawing18.xml" ContentType="application/vnd.openxmlformats-officedocument.drawing+xml"/>
  <Override PartName="/xl/drawings/vmlDrawing1.vml" ContentType="application/vnd.openxmlformats-officedocument.vmlDrawing"/>
  <Override PartName="/xl/drawings/drawing20.xml" ContentType="application/vnd.openxmlformats-officedocument.drawing+xml"/>
  <Override PartName="/xl/drawings/drawing9.xml" ContentType="application/vnd.openxmlformats-officedocument.drawing+xml"/>
  <Override PartName="/xl/drawings/drawing4.xml" ContentType="application/vnd.openxmlformats-officedocument.drawing+xml"/>
  <Override PartName="/xl/drawings/drawing13.xml" ContentType="application/vnd.openxmlformats-officedocument.drawing+xml"/>
  <Override PartName="/xl/drawings/drawing26.xml" ContentType="application/vnd.openxmlformats-officedocument.drawing+xml"/>
  <Override PartName="/xl/drawings/drawing7.xml" ContentType="application/vnd.openxmlformats-officedocument.drawing+xml"/>
  <Override PartName="/xl/drawings/drawing1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6.xml" ContentType="application/vnd.openxmlformats-officedocument.drawing+xml"/>
  <Override PartName="/xl/drawings/drawing15.xml" ContentType="application/vnd.openxmlformats-officedocument.drawing+xml"/>
  <Override PartName="/xl/drawings/drawing24.xml" ContentType="application/vnd.openxmlformats-officedocument.drawing+xml"/>
  <Override PartName="/xl/drawings/vmlDrawing5.vml" ContentType="application/vnd.openxmlformats-officedocument.vmlDrawing"/>
  <Override PartName="/xl/drawings/drawing5.xml" ContentType="application/vnd.openxmlformats-officedocument.drawing+xml"/>
  <Override PartName="/xl/drawings/drawing14.xml" ContentType="application/vnd.openxmlformats-officedocument.drawing+xml"/>
  <Override PartName="/xl/drawings/drawing19.xml" ContentType="application/vnd.openxmlformats-officedocument.drawing+xml"/>
  <Override PartName="/xl/drawings/vmlDrawing2.vml" ContentType="application/vnd.openxmlformats-officedocument.vmlDrawing"/>
  <Override PartName="/xl/drawings/drawing21.xml" ContentType="application/vnd.openxmlformats-officedocument.drawing+xml"/>
  <Override PartName="/xl/drawings/vmlDrawing3.vml" ContentType="application/vnd.openxmlformats-officedocument.vmlDrawing"/>
  <Override PartName="/xl/drawings/drawing22.xml" ContentType="application/vnd.openxmlformats-officedocument.drawing+xml"/>
  <Override PartName="/xl/drawings/vmlDrawing4.vml" ContentType="application/vnd.openxmlformats-officedocument.vmlDrawing"/>
  <Override PartName="/xl/drawings/drawing23.xml" ContentType="application/vnd.openxmlformats-officedocument.drawing+xml"/>
  <Override PartName="/xl/media/image1.png" ContentType="image/png"/>
  <Override PartName="/xl/media/image2.png" ContentType="image/png"/>
  <Override PartName="/xl/media/image3.png" ContentType="image/png"/>
  <Override PartName="/xl/media/image4.wmf" ContentType="image/x-wmf"/>
  <Override PartName="/xl/media/image5.wmf" ContentType="image/x-wmf"/>
  <Override PartName="/xl/media/image6.wmf" ContentType="image/x-wmf"/>
  <Override PartName="/xl/media/image7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3"/>
    <sheet name="Cost Summary " sheetId="2" state="visible" r:id="rId4"/>
    <sheet name="PL Expense Analysis" sheetId="3" state="visible" r:id="rId5"/>
    <sheet name="Legal Spend 2001" sheetId="4" state="visible" r:id="rId6"/>
    <sheet name="Legal Spend 2002" sheetId="5" state="visible" r:id="rId7"/>
    <sheet name="Headcount Summary" sheetId="6" state="visible" r:id="rId8"/>
    <sheet name="Org Chart" sheetId="7" state="visible" r:id="rId9"/>
    <sheet name="Core Activities" sheetId="8" state="visible" r:id="rId10"/>
    <sheet name="Allocations 2001 " sheetId="9" state="visible" r:id="rId11"/>
    <sheet name="Allocations 2002" sheetId="10" state="visible" r:id="rId12"/>
    <sheet name="Corporate Allocations" sheetId="11" state="visible" r:id="rId13"/>
    <sheet name="Run Rate Analysis" sheetId="12" state="visible" r:id="rId14"/>
    <sheet name="Expense Analysis" sheetId="13" state="visible" r:id="rId15"/>
    <sheet name="Expense Detail" sheetId="14" state="visible" r:id="rId16"/>
    <sheet name="Expense Detail (2)" sheetId="15" state="visible" r:id="rId17"/>
    <sheet name="Expense Detail (3)" sheetId="16" state="visible" r:id="rId18"/>
    <sheet name="Appendices" sheetId="17" state="visible" r:id="rId19"/>
    <sheet name="CC Appendices 2002 Plan" sheetId="18" state="visible" r:id="rId20"/>
    <sheet name="Mnth Appendices 2002 Plan " sheetId="19" state="visible" r:id="rId21"/>
    <sheet name="Adaytum" sheetId="20" state="visible" r:id="rId22"/>
    <sheet name="Adaytum  Detail 2002" sheetId="21" state="visible" r:id="rId23"/>
    <sheet name="Adaytum Flight Details" sheetId="22" state="visible" r:id="rId24"/>
    <sheet name="Input Data" sheetId="23" state="visible" r:id="rId25"/>
    <sheet name="Adaytum by CC" sheetId="24" state="visible" r:id="rId26"/>
    <sheet name="Adaytum by Month" sheetId="25" state="visible" r:id="rId27"/>
    <sheet name="Adaytum Headcount" sheetId="26" state="visible" r:id="rId28"/>
  </sheets>
  <externalReferences>
    <externalReference r:id="rId29"/>
  </externalReferences>
  <definedNames>
    <definedName function="false" hidden="false" localSheetId="20" name="_xlnm.Print_Area" vbProcedure="false">'Adaytum  Detail 2002'!$A$1:$G$90</definedName>
    <definedName function="false" hidden="false" localSheetId="23" name="_xlnm.Print_Area" vbProcedure="false">'Adaytum by CC'!$A$1:$E$43</definedName>
    <definedName function="false" hidden="false" localSheetId="24" name="_xlnm.Print_Area" vbProcedure="false">'Adaytum by Month'!$A$1:$O$41</definedName>
    <definedName function="false" hidden="false" localSheetId="21" name="_xlnm.Print_Area" vbProcedure="false">'Adaytum Flight Details'!$A$1:$F$37</definedName>
    <definedName function="false" hidden="false" localSheetId="25" name="_xlnm.Print_Area" vbProcedure="false">'Adaytum Headcount'!$A$1:$E$10</definedName>
    <definedName function="false" hidden="false" localSheetId="8" name="_xlnm.Print_Area" vbProcedure="false">'Allocations 2001 '!$A$1:$M$50</definedName>
    <definedName function="false" hidden="false" localSheetId="9" name="_xlnm.Print_Area" vbProcedure="false">'Allocations 2002'!$A$1:$Q$99</definedName>
    <definedName function="false" hidden="false" localSheetId="17" name="_xlnm.Print_Area" vbProcedure="false">'CC Appendices 2002 Plan'!$A$1:$J$51</definedName>
    <definedName function="false" hidden="false" localSheetId="1" name="_xlnm.Print_Area" vbProcedure="false">'Cost Summary '!$A$1:$R$76</definedName>
    <definedName function="false" hidden="false" localSheetId="13" name="_xlnm.Print_Area" vbProcedure="false">'Expense Detail'!$A$1:$L$58</definedName>
    <definedName function="false" hidden="false" localSheetId="14" name="_xlnm.Print_Area" vbProcedure="false">'Expense Detail (2)'!$A$1:$L$48</definedName>
    <definedName function="false" hidden="false" localSheetId="15" name="_xlnm.Print_Area" vbProcedure="false">'Expense Detail (3)'!$A$1:$L$68</definedName>
    <definedName function="false" hidden="false" localSheetId="5" name="_xlnm.Print_Area" vbProcedure="false">'Headcount Summary'!$A$1:$O$52</definedName>
    <definedName function="false" hidden="false" localSheetId="18" name="_xlnm.Print_Area" vbProcedure="false">'Mnth Appendices 2002 Plan '!$A$1:$O$47</definedName>
    <definedName function="false" hidden="false" localSheetId="2" name="_xlnm.Print_Area" vbProcedure="false">'PL Expense Analysis'!$A$1:$L$63</definedName>
    <definedName function="false" hidden="false" name="aaa" vbProcedure="false">{"TOTAL SALES AND MKT",#N/A,FALSE,"NOI";"TOTAL RETAIL",#N/A,FALSE,"NOI";"TOTAL COMMERCIAL",#N/A,FALSE,"NOI"}</definedName>
    <definedName function="false" hidden="false" name="Adaytum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name="adaytum_col_3" vbProcedure="false">#REF!</definedName>
    <definedName function="false" hidden="false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name="rs" vbProcedure="false">{"TOTAL SALES AND MKT",#N/A,FALSE,"NOI";"TOTAL RETAIL",#N/A,FALSE,"NOI";"TOTAL COMMERCIAL",#N/A,FALSE,"NOI"}</definedName>
    <definedName function="false" hidden="false" name="Strategic_Initiatives___Richard_Sage" vbProcedure="false">1.4</definedName>
    <definedName function="false" hidden="false" name="USD" vbProcedure="false">1.4</definedName>
    <definedName function="false" hidden="false" name="wrn_BFT___PACK_" vbProcedure="false">{#N/A,#N/A,TRUE,"Page 12A"}</definedName>
    <definedName function="false" hidden="false" name="wrn_DATA_" vbProcedure="false">{"UK CONS NOI",#N/A,FALSE,"Cons UK Income";#N/A,#N/A,FALSE,"Key Data";"UK CONS TOTAL BBLS",#N/A,FALSE,"Barrels";"UK CONS BBLS PER DAY",#N/A,FALSE,"Barrels"}</definedName>
    <definedName function="false" hidden="false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name="wrn_NOI___Division___Heads_" vbProcedure="false">{"TOTAL SALES AND MKT",#N/A,FALSE,"NOI";"TOTAL RETAIL",#N/A,FALSE,"NOI";"TOTAL COMMERCIAL",#N/A,FALSE,"NOI"}</definedName>
    <definedName function="false" hidden="false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name="_Order1" vbProcedure="false">255</definedName>
    <definedName function="false" hidden="false" localSheetId="2" name="aaa" vbProcedure="false">{"TOTAL SALES AND MKT",#N/A,FALSE,"NOI";"TOTAL RETAIL",#N/A,FALSE,"NOI";"TOTAL COMMERCIAL",#N/A,FALSE,"NOI"}</definedName>
    <definedName function="false" hidden="false" localSheetId="2" name="Adaytum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" name="rs" vbProcedure="false">{"TOTAL SALES AND MKT",#N/A,FALSE,"NOI";"TOTAL RETAIL",#N/A,FALSE,"NOI";"TOTAL COMMERCIAL",#N/A,FALSE,"NOI"}</definedName>
    <definedName function="false" hidden="false" localSheetId="2" name="wrn_BFT___PACK_" vbProcedure="false">{#N/A,#N/A,TRUE,"Page 12A"}</definedName>
    <definedName function="false" hidden="false" localSheetId="2" name="wrn_DATA_" vbProcedure="false">{"UK CONS NOI",#N/A,FALSE,"Cons UK Income";#N/A,#N/A,FALSE,"Key Data";"UK CONS TOTAL BBLS",#N/A,FALSE,"Barrels";"UK CONS BBLS PER DAY",#N/A,FALSE,"Barrels"}</definedName>
    <definedName function="false" hidden="false" localSheetId="2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2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2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2" name="wrn_NOI___Division___Heads_" vbProcedure="false">{"TOTAL SALES AND MKT",#N/A,FALSE,"NOI";"TOTAL RETAIL",#N/A,FALSE,"NOI";"TOTAL COMMERCIAL",#N/A,FALSE,"NOI"}</definedName>
    <definedName function="false" hidden="false" localSheetId="2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2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3" name="aaa" vbProcedure="false">{"TOTAL SALES AND MKT",#N/A,FALSE,"NOI";"TOTAL RETAIL",#N/A,FALSE,"NOI";"TOTAL COMMERCIAL",#N/A,FALSE,"NOI"}</definedName>
    <definedName function="false" hidden="false" localSheetId="3" name="Adaytum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3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3" name="rs" vbProcedure="false">{"TOTAL SALES AND MKT",#N/A,FALSE,"NOI";"TOTAL RETAIL",#N/A,FALSE,"NOI";"TOTAL COMMERCIAL",#N/A,FALSE,"NOI"}</definedName>
    <definedName function="false" hidden="false" localSheetId="3" name="wrn_BFT___PACK_" vbProcedure="false">{#N/A,#N/A,TRUE,"Page 12A"}</definedName>
    <definedName function="false" hidden="false" localSheetId="3" name="wrn_DATA_" vbProcedure="false">{"UK CONS NOI",#N/A,FALSE,"Cons UK Income";#N/A,#N/A,FALSE,"Key Data";"UK CONS TOTAL BBLS",#N/A,FALSE,"Barrels";"UK CONS BBLS PER DAY",#N/A,FALSE,"Barrels"}</definedName>
    <definedName function="false" hidden="false" localSheetId="3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3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3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3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3" name="wrn_NOI___Division___Heads_" vbProcedure="false">{"TOTAL SALES AND MKT",#N/A,FALSE,"NOI";"TOTAL RETAIL",#N/A,FALSE,"NOI";"TOTAL COMMERCIAL",#N/A,FALSE,"NOI"}</definedName>
    <definedName function="false" hidden="false" localSheetId="3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3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4" name="aaa" vbProcedure="false">{"TOTAL SALES AND MKT",#N/A,FALSE,"NOI";"TOTAL RETAIL",#N/A,FALSE,"NOI";"TOTAL COMMERCIAL",#N/A,FALSE,"NOI"}</definedName>
    <definedName function="false" hidden="false" localSheetId="4" name="Adaytum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4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4" name="rs" vbProcedure="false">{"TOTAL SALES AND MKT",#N/A,FALSE,"NOI";"TOTAL RETAIL",#N/A,FALSE,"NOI";"TOTAL COMMERCIAL",#N/A,FALSE,"NOI"}</definedName>
    <definedName function="false" hidden="false" localSheetId="4" name="wrn_BFT___PACK_" vbProcedure="false">{#N/A,#N/A,TRUE,"Page 12A"}</definedName>
    <definedName function="false" hidden="false" localSheetId="4" name="wrn_DATA_" vbProcedure="false">{"UK CONS NOI",#N/A,FALSE,"Cons UK Income";#N/A,#N/A,FALSE,"Key Data";"UK CONS TOTAL BBLS",#N/A,FALSE,"Barrels";"UK CONS BBLS PER DAY",#N/A,FALSE,"Barrels"}</definedName>
    <definedName function="false" hidden="false" localSheetId="4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4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4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4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4" name="wrn_NOI___Division___Heads_" vbProcedure="false">{"TOTAL SALES AND MKT",#N/A,FALSE,"NOI";"TOTAL RETAIL",#N/A,FALSE,"NOI";"TOTAL COMMERCIAL",#N/A,FALSE,"NOI"}</definedName>
    <definedName function="false" hidden="false" localSheetId="4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4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7" name="aaa" vbProcedure="false">{"TOTAL SALES AND MKT",#N/A,FALSE,"NOI";"TOTAL RETAIL",#N/A,FALSE,"NOI";"TOTAL COMMERCIAL",#N/A,FALSE,"NOI"}</definedName>
    <definedName function="false" hidden="false" localSheetId="7" name="Adaytum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7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7" name="rs" vbProcedure="false">{"TOTAL SALES AND MKT",#N/A,FALSE,"NOI";"TOTAL RETAIL",#N/A,FALSE,"NOI";"TOTAL COMMERCIAL",#N/A,FALSE,"NOI"}</definedName>
    <definedName function="false" hidden="false" localSheetId="7" name="wrn_BFT___PACK_" vbProcedure="false">{#N/A,#N/A,TRUE,"Page 12A"}</definedName>
    <definedName function="false" hidden="false" localSheetId="7" name="wrn_DATA_" vbProcedure="false">{"UK CONS NOI",#N/A,FALSE,"Cons UK Income";#N/A,#N/A,FALSE,"Key Data";"UK CONS TOTAL BBLS",#N/A,FALSE,"Barrels";"UK CONS BBLS PER DAY",#N/A,FALSE,"Barrels"}</definedName>
    <definedName function="false" hidden="false" localSheetId="7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7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7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7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7" name="wrn_NOI___Division___Heads_" vbProcedure="false">{"TOTAL SALES AND MKT",#N/A,FALSE,"NOI";"TOTAL RETAIL",#N/A,FALSE,"NOI";"TOTAL COMMERCIAL",#N/A,FALSE,"NOI"}</definedName>
    <definedName function="false" hidden="false" localSheetId="7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7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9" name="aaa" vbProcedure="false">{"TOTAL SALES AND MKT",#N/A,FALSE,"NOI";"TOTAL RETAIL",#N/A,FALSE,"NOI";"TOTAL COMMERCIAL",#N/A,FALSE,"NOI"}</definedName>
    <definedName function="false" hidden="false" localSheetId="9" name="Adaytum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9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9" name="rs" vbProcedure="false">{"TOTAL SALES AND MKT",#N/A,FALSE,"NOI";"TOTAL RETAIL",#N/A,FALSE,"NOI";"TOTAL COMMERCIAL",#N/A,FALSE,"NOI"}</definedName>
    <definedName function="false" hidden="false" localSheetId="9" name="wrn_BFT___PACK_" vbProcedure="false">{#N/A,#N/A,TRUE,"Page 12A"}</definedName>
    <definedName function="false" hidden="false" localSheetId="9" name="wrn_DATA_" vbProcedure="false">{"UK CONS NOI",#N/A,FALSE,"Cons UK Income";#N/A,#N/A,FALSE,"Key Data";"UK CONS TOTAL BBLS",#N/A,FALSE,"Barrels";"UK CONS BBLS PER DAY",#N/A,FALSE,"Barrels"}</definedName>
    <definedName function="false" hidden="false" localSheetId="9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9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9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9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9" name="wrn_NOI___Division___Heads_" vbProcedure="false">{"TOTAL SALES AND MKT",#N/A,FALSE,"NOI";"TOTAL RETAIL",#N/A,FALSE,"NOI";"TOTAL COMMERCIAL",#N/A,FALSE,"NOI"}</definedName>
    <definedName function="false" hidden="false" localSheetId="9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9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13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3" name="rs" vbProcedure="false">{"TOTAL SALES AND MKT",#N/A,FALSE,"NOI";"TOTAL RETAIL",#N/A,FALSE,"NOI";"TOTAL COMMERCIAL",#N/A,FALSE,"NOI"}</definedName>
    <definedName function="false" hidden="false" localSheetId="13" name="wrn_BFT___PACK_" vbProcedure="false">{#N/A,#N/A,TRUE,"Page 12A"}</definedName>
    <definedName function="false" hidden="false" localSheetId="13" name="wrn_DATA_" vbProcedure="false">{"UK CONS NOI",#N/A,FALSE,"Cons UK Income";#N/A,#N/A,FALSE,"Key Data";"UK CONS TOTAL BBLS",#N/A,FALSE,"Barrels";"UK CONS BBLS PER DAY",#N/A,FALSE,"Barrels"}</definedName>
    <definedName function="false" hidden="false" localSheetId="13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13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13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3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13" name="wrn_NOI___Division___Heads_" vbProcedure="false">{"TOTAL SALES AND MKT",#N/A,FALSE,"NOI";"TOTAL RETAIL",#N/A,FALSE,"NOI";"TOTAL COMMERCIAL",#N/A,FALSE,"NOI"}</definedName>
    <definedName function="false" hidden="false" localSheetId="13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13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14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4" name="rs" vbProcedure="false">{"TOTAL SALES AND MKT",#N/A,FALSE,"NOI";"TOTAL RETAIL",#N/A,FALSE,"NOI";"TOTAL COMMERCIAL",#N/A,FALSE,"NOI"}</definedName>
    <definedName function="false" hidden="false" localSheetId="14" name="wrn_BFT___PACK_" vbProcedure="false">{#N/A,#N/A,TRUE,"Page 12A"}</definedName>
    <definedName function="false" hidden="false" localSheetId="14" name="wrn_DATA_" vbProcedure="false">{"UK CONS NOI",#N/A,FALSE,"Cons UK Income";#N/A,#N/A,FALSE,"Key Data";"UK CONS TOTAL BBLS",#N/A,FALSE,"Barrels";"UK CONS BBLS PER DAY",#N/A,FALSE,"Barrels"}</definedName>
    <definedName function="false" hidden="false" localSheetId="14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14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14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4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14" name="wrn_NOI___Division___Heads_" vbProcedure="false">{"TOTAL SALES AND MKT",#N/A,FALSE,"NOI";"TOTAL RETAIL",#N/A,FALSE,"NOI";"TOTAL COMMERCIAL",#N/A,FALSE,"NOI"}</definedName>
    <definedName function="false" hidden="false" localSheetId="14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14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15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5" name="rs" vbProcedure="false">{"TOTAL SALES AND MKT",#N/A,FALSE,"NOI";"TOTAL RETAIL",#N/A,FALSE,"NOI";"TOTAL COMMERCIAL",#N/A,FALSE,"NOI"}</definedName>
    <definedName function="false" hidden="false" localSheetId="15" name="wrn_BFT___PACK_" vbProcedure="false">{#N/A,#N/A,TRUE,"Page 12A"}</definedName>
    <definedName function="false" hidden="false" localSheetId="15" name="wrn_DATA_" vbProcedure="false">{"UK CONS NOI",#N/A,FALSE,"Cons UK Income";#N/A,#N/A,FALSE,"Key Data";"UK CONS TOTAL BBLS",#N/A,FALSE,"Barrels";"UK CONS BBLS PER DAY",#N/A,FALSE,"Barrels"}</definedName>
    <definedName function="false" hidden="false" localSheetId="15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15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15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5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15" name="wrn_NOI___Division___Heads_" vbProcedure="false">{"TOTAL SALES AND MKT",#N/A,FALSE,"NOI";"TOTAL RETAIL",#N/A,FALSE,"NOI";"TOTAL COMMERCIAL",#N/A,FALSE,"NOI"}</definedName>
    <definedName function="false" hidden="false" localSheetId="15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15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18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8" name="rs" vbProcedure="false">{"TOTAL SALES AND MKT",#N/A,FALSE,"NOI";"TOTAL RETAIL",#N/A,FALSE,"NOI";"TOTAL COMMERCIAL",#N/A,FALSE,"NOI"}</definedName>
    <definedName function="false" hidden="false" localSheetId="18" name="wrn_BFT___PACK_" vbProcedure="false">{#N/A,#N/A,TRUE,"Page 12A"}</definedName>
    <definedName function="false" hidden="false" localSheetId="18" name="wrn_DATA_" vbProcedure="false">{"UK CONS NOI",#N/A,FALSE,"Cons UK Income";#N/A,#N/A,FALSE,"Key Data";"UK CONS TOTAL BBLS",#N/A,FALSE,"Barrels";"UK CONS BBLS PER DAY",#N/A,FALSE,"Barrels"}</definedName>
    <definedName function="false" hidden="false" localSheetId="18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18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18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8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18" name="wrn_NOI___Division___Heads_" vbProcedure="false">{"TOTAL SALES AND MKT",#N/A,FALSE,"NOI";"TOTAL RETAIL",#N/A,FALSE,"NOI";"TOTAL COMMERCIAL",#N/A,FALSE,"NOI"}</definedName>
    <definedName function="false" hidden="false" localSheetId="18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18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19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9" name="rs" vbProcedure="false">{"TOTAL SALES AND MKT",#N/A,FALSE,"NOI";"TOTAL RETAIL",#N/A,FALSE,"NOI";"TOTAL COMMERCIAL",#N/A,FALSE,"NOI"}</definedName>
    <definedName function="false" hidden="false" localSheetId="19" name="wrn_BFT___PACK_" vbProcedure="false">{#N/A,#N/A,TRUE,"Page 12A"}</definedName>
    <definedName function="false" hidden="false" localSheetId="19" name="wrn_DATA_" vbProcedure="false">{"UK CONS NOI",#N/A,FALSE,"Cons UK Income";#N/A,#N/A,FALSE,"Key Data";"UK CONS TOTAL BBLS",#N/A,FALSE,"Barrels";"UK CONS BBLS PER DAY",#N/A,FALSE,"Barrels"}</definedName>
    <definedName function="false" hidden="false" localSheetId="19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19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19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19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19" name="wrn_NOI___Division___Heads_" vbProcedure="false">{"TOTAL SALES AND MKT",#N/A,FALSE,"NOI";"TOTAL RETAIL",#N/A,FALSE,"NOI";"TOTAL COMMERCIAL",#N/A,FALSE,"NOI"}</definedName>
    <definedName function="false" hidden="false" localSheetId="19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19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20" name="adaytum_col_1" vbProcedure="false">'Adaytum  Detail 2002'!$C$13</definedName>
    <definedName function="false" hidden="false" localSheetId="20" name="adaytum_data_1" vbProcedure="false">'Adaytum  Detail 2002'!$C$15:$C$89</definedName>
    <definedName function="false" hidden="false" localSheetId="20" name="adaytum_page_1" vbProcedure="false">'Adaytum  Detail 2002'!$B$11:$E$11</definedName>
    <definedName function="false" hidden="false" localSheetId="20" name="adaytum_row_1" vbProcedure="false">'Adaytum  Detail 2002'!$B$15:$B$89</definedName>
    <definedName function="false" hidden="false" localSheetId="20" name="adaytum_view_2" vbProcedure="false">'Adaytum  Detail 2002'!$B$10</definedName>
    <definedName function="false" hidden="false" localSheetId="20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0" name="rs" vbProcedure="false">{"TOTAL SALES AND MKT",#N/A,FALSE,"NOI";"TOTAL RETAIL",#N/A,FALSE,"NOI";"TOTAL COMMERCIAL",#N/A,FALSE,"NOI"}</definedName>
    <definedName function="false" hidden="false" localSheetId="20" name="wrn_BFT___PACK_" vbProcedure="false">{#N/A,#N/A,TRUE,"Page 12A"}</definedName>
    <definedName function="false" hidden="false" localSheetId="20" name="wrn_DATA_" vbProcedure="false">{"UK CONS NOI",#N/A,FALSE,"Cons UK Income";#N/A,#N/A,FALSE,"Key Data";"UK CONS TOTAL BBLS",#N/A,FALSE,"Barrels";"UK CONS BBLS PER DAY",#N/A,FALSE,"Barrels"}</definedName>
    <definedName function="false" hidden="false" localSheetId="20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20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20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0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20" name="wrn_NOI___Division___Heads_" vbProcedure="false">{"TOTAL SALES AND MKT",#N/A,FALSE,"NOI";"TOTAL RETAIL",#N/A,FALSE,"NOI";"TOTAL COMMERCIAL",#N/A,FALSE,"NOI"}</definedName>
    <definedName function="false" hidden="false" localSheetId="20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20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21" name="aaa" vbProcedure="false">{"TOTAL SALES AND MKT",#N/A,FALSE,"NOI";"TOTAL RETAIL",#N/A,FALSE,"NOI";"TOTAL COMMERCIAL",#N/A,FALSE,"NOI"}</definedName>
    <definedName function="false" hidden="false" localSheetId="21" name="Adaytum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1" name="adaytum_col_2" vbProcedure="false">'Adaytum Flight Details'!$C$14:$F$14</definedName>
    <definedName function="false" hidden="false" localSheetId="21" name="adaytum_data_1" vbProcedure="false">'Adaytum Flight Details'!$C$15:$F$18</definedName>
    <definedName function="false" hidden="false" localSheetId="21" name="adaytum_page_2" vbProcedure="false">'Adaytum Flight Details'!$B$12:$E$12</definedName>
    <definedName function="false" hidden="false" localSheetId="21" name="adaytum_row_2" vbProcedure="false">'Adaytum Flight Details'!$B$15:$B$18</definedName>
    <definedName function="false" hidden="false" localSheetId="21" name="adaytum_view_3" vbProcedure="false">'Adaytum Flight Details'!$B$11</definedName>
    <definedName function="false" hidden="false" localSheetId="21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1" name="rs" vbProcedure="false">{"TOTAL SALES AND MKT",#N/A,FALSE,"NOI";"TOTAL RETAIL",#N/A,FALSE,"NOI";"TOTAL COMMERCIAL",#N/A,FALSE,"NOI"}</definedName>
    <definedName function="false" hidden="false" localSheetId="21" name="wrn_BFT___PACK_" vbProcedure="false">{#N/A,#N/A,TRUE,"Page 12A"}</definedName>
    <definedName function="false" hidden="false" localSheetId="21" name="wrn_DATA_" vbProcedure="false">{"UK CONS NOI",#N/A,FALSE,"Cons UK Income";#N/A,#N/A,FALSE,"Key Data";"UK CONS TOTAL BBLS",#N/A,FALSE,"Barrels";"UK CONS BBLS PER DAY",#N/A,FALSE,"Barrels"}</definedName>
    <definedName function="false" hidden="false" localSheetId="21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21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21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1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21" name="wrn_NOI___Division___Heads_" vbProcedure="false">{"TOTAL SALES AND MKT",#N/A,FALSE,"NOI";"TOTAL RETAIL",#N/A,FALSE,"NOI";"TOTAL COMMERCIAL",#N/A,FALSE,"NOI"}</definedName>
    <definedName function="false" hidden="false" localSheetId="21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21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23" name="aaa" vbProcedure="false">{"TOTAL SALES AND MKT",#N/A,FALSE,"NOI";"TOTAL RETAIL",#N/A,FALSE,"NOI";"TOTAL COMMERCIAL",#N/A,FALSE,"NOI"}</definedName>
    <definedName function="false" hidden="false" localSheetId="23" name="Adaytum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3" name="adaytum_col_1" vbProcedure="false">'Adaytum by CC'!$C$14</definedName>
    <definedName function="false" hidden="false" localSheetId="23" name="adaytum_col_3" vbProcedure="false">'Adaytum by CC'!$C$31</definedName>
    <definedName function="false" hidden="false" localSheetId="23" name="adaytum_data_2" vbProcedure="false">'Adaytum by CC'!$C$15:$C$24</definedName>
    <definedName function="false" hidden="false" localSheetId="23" name="adaytum_data_3" vbProcedure="false">'Adaytum by CC'!$C$33:$C$42</definedName>
    <definedName function="false" hidden="false" localSheetId="23" name="adaytum_page_1" vbProcedure="false">'Adaytum by CC'!$B$12:$E$12</definedName>
    <definedName function="false" hidden="false" localSheetId="23" name="adaytum_page_3" vbProcedure="false">'Adaytum by CC'!$B$29:$D$29</definedName>
    <definedName function="false" hidden="false" localSheetId="23" name="adaytum_row_1" vbProcedure="false">'Adaytum by CC'!$B$15:$B$24</definedName>
    <definedName function="false" hidden="false" localSheetId="23" name="adaytum_row_3" vbProcedure="false">'Adaytum by CC'!$B$33:$B$42</definedName>
    <definedName function="false" hidden="false" localSheetId="23" name="adaytum_view_2" vbProcedure="false">'Adaytum by CC'!$B$28</definedName>
    <definedName function="false" hidden="false" localSheetId="23" name="adaytum_view_3" vbProcedure="false">'Adaytum by CC'!$B$11</definedName>
    <definedName function="false" hidden="false" localSheetId="23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3" name="rs" vbProcedure="false">{"TOTAL SALES AND MKT",#N/A,FALSE,"NOI";"TOTAL RETAIL",#N/A,FALSE,"NOI";"TOTAL COMMERCIAL",#N/A,FALSE,"NOI"}</definedName>
    <definedName function="false" hidden="false" localSheetId="23" name="wrn_BFT___PACK_" vbProcedure="false">{#N/A,#N/A,TRUE,"Page 12A"}</definedName>
    <definedName function="false" hidden="false" localSheetId="23" name="wrn_DATA_" vbProcedure="false">{"UK CONS NOI",#N/A,FALSE,"Cons UK Income";#N/A,#N/A,FALSE,"Key Data";"UK CONS TOTAL BBLS",#N/A,FALSE,"Barrels";"UK CONS BBLS PER DAY",#N/A,FALSE,"Barrels"}</definedName>
    <definedName function="false" hidden="false" localSheetId="23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23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23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3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23" name="wrn_NOI___Division___Heads_" vbProcedure="false">{"TOTAL SALES AND MKT",#N/A,FALSE,"NOI";"TOTAL RETAIL",#N/A,FALSE,"NOI";"TOTAL COMMERCIAL",#N/A,FALSE,"NOI"}</definedName>
    <definedName function="false" hidden="false" localSheetId="23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23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  <definedName function="false" hidden="false" localSheetId="24" name="adaytum_col_1" vbProcedure="false">'Adaytum by Month'!$C$46:$O$46</definedName>
    <definedName function="false" hidden="false" localSheetId="24" name="adaytum_col_2" vbProcedure="false">'Adaytum by Month'!$C$14:$O$14</definedName>
    <definedName function="false" hidden="false" localSheetId="24" name="adaytum_col_3" vbProcedure="false">'Adaytum by Month'!$C$30:$O$30</definedName>
    <definedName function="false" hidden="false" localSheetId="24" name="adaytum_data_1" vbProcedure="false">'Adaytum by Month'!$C$47:$O$56</definedName>
    <definedName function="false" hidden="false" localSheetId="24" name="adaytum_data_2" vbProcedure="false">'Adaytum by Month'!$C$15:$O$24</definedName>
    <definedName function="false" hidden="false" localSheetId="24" name="adaytum_data_3" vbProcedure="false">'Adaytum by Month'!$C$31:$O$40</definedName>
    <definedName function="false" hidden="false" localSheetId="24" name="adaytum_page_1" vbProcedure="false">'Adaytum by Month'!$B$12:$E$12</definedName>
    <definedName function="false" hidden="false" localSheetId="24" name="adaytum_page_2" vbProcedure="false">'Adaytum by Month'!$B$28:$D$28</definedName>
    <definedName function="false" hidden="false" localSheetId="24" name="adaytum_page_3" vbProcedure="false">'Adaytum by Month'!$B$44:$D$44</definedName>
    <definedName function="false" hidden="false" localSheetId="24" name="adaytum_row_1" vbProcedure="false">'Adaytum by Month'!$B$15:$B$24</definedName>
    <definedName function="false" hidden="false" localSheetId="24" name="adaytum_row_2" vbProcedure="false">'Adaytum by Month'!$B$31:$B$40</definedName>
    <definedName function="false" hidden="false" localSheetId="24" name="adaytum_row_3" vbProcedure="false">'Adaytum by Month'!$B$47:$B$56</definedName>
    <definedName function="false" hidden="false" localSheetId="24" name="adaytum_view_1" vbProcedure="false">'Adaytum by Month'!$B$43</definedName>
    <definedName function="false" hidden="false" localSheetId="24" name="adaytum_view_2" vbProcedure="false">'Adaytum by Month'!$B$27</definedName>
    <definedName function="false" hidden="false" localSheetId="24" name="adaytum_view_4" vbProcedure="false">'Adaytum by Month'!$B$11</definedName>
    <definedName function="false" hidden="false" localSheetId="25" name="aaa" vbProcedure="false">{"TOTAL SALES AND MKT",#N/A,FALSE,"NOI";"TOTAL RETAIL",#N/A,FALSE,"NOI";"TOTAL COMMERCIAL",#N/A,FALSE,"NOI"}</definedName>
    <definedName function="false" hidden="false" localSheetId="25" name="Adaytum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5" name="adaytum_col_1" vbProcedure="false">'Adaytum Headcount'!$C$15</definedName>
    <definedName function="false" hidden="false" localSheetId="25" name="adaytum_col_2" vbProcedure="false">'Adaytum Headcount'!$C$24</definedName>
    <definedName function="false" hidden="false" localSheetId="25" name="adaytum_data_2" vbProcedure="false">'Adaytum Headcount'!$C$16</definedName>
    <definedName function="false" hidden="false" localSheetId="25" name="adaytum_data_3" vbProcedure="false">'Adaytum Headcount'!$C$25</definedName>
    <definedName function="false" hidden="false" localSheetId="25" name="adaytum_page_1" vbProcedure="false">'Adaytum Headcount'!$B$22</definedName>
    <definedName function="false" hidden="false" localSheetId="25" name="adaytum_page_2" vbProcedure="false">'Adaytum Headcount'!$B$13:$E$13</definedName>
    <definedName function="false" hidden="false" localSheetId="25" name="adaytum_row_1" vbProcedure="false">'Adaytum Headcount'!$B$16</definedName>
    <definedName function="false" hidden="false" localSheetId="25" name="adaytum_row_2" vbProcedure="false">'Adaytum Headcount'!$B$25</definedName>
    <definedName function="false" hidden="false" localSheetId="25" name="adaytum_view_2" vbProcedure="false">'Adaytum Headcount'!$B$21</definedName>
    <definedName function="false" hidden="false" localSheetId="25" name="adaytum_view_3" vbProcedure="false">'Adaytum Headcount'!$B$12</definedName>
    <definedName function="false" hidden="false" localSheetId="25" name="iii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5" name="rs" vbProcedure="false">{"TOTAL SALES AND MKT",#N/A,FALSE,"NOI";"TOTAL RETAIL",#N/A,FALSE,"NOI";"TOTAL COMMERCIAL",#N/A,FALSE,"NOI"}</definedName>
    <definedName function="false" hidden="false" localSheetId="25" name="wrn_BFT___PACK_" vbProcedure="false">{#N/A,#N/A,TRUE,"Page 12A"}</definedName>
    <definedName function="false" hidden="false" localSheetId="25" name="wrn_DATA_" vbProcedure="false">{"UK CONS NOI",#N/A,FALSE,"Cons UK Income";#N/A,#N/A,FALSE,"Key Data";"UK CONS TOTAL BBLS",#N/A,FALSE,"Barrels";"UK CONS BBLS PER DAY",#N/A,FALSE,"Barrels"}</definedName>
    <definedName function="false" hidden="false" localSheetId="25" name="wrn_ECR_" vbProcedure="false">{"TOTAL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;,,,}</definedName>
    <definedName function="false" hidden="false" localSheetId="25" name="wrn_Gas_" vbProcedure="false">{"GAS FRONT",#N/A,TRUE,"FRONT";"NATURAL GAS",#N/A,TRUE,"NOI";"GAS PROD MGN",#N/A,TRUE,"PROD MGN";"NAT GAS COGS",#N/A,TRUE,"COGS";"GAS EXP",#N/A,TRUE,"EXPENSES";"GAS VOLS",#N/A,TRUE,"VOLUME"}</definedName>
    <definedName function="false" hidden="false" localSheetId="25" name="wrn_GRAPHS_" vbProcedure="false">{"uk cons 97",#N/A,FALSE,"Cons UK Income";"UK CONS NOI GRAPH",#N/A,FALSE,"Graphs2";"UK DNSTRM NOI PT CHART",#N/A,FALSE,"Graphs2";"UK MKT PERF YTD CHART",#N/A,FALSE,"Graphs";"UK MFG PERF YTD CHART",#N/A,FALSE,"Graphs";"UK MKT PERF A YTD CHART",#N/A,FALSE,"Graphs";"RETAIL MGNS CHART",#N/A,FALSE,"Graphs";"MFG PERF A YTD CHART",#N/A,FALSE,"Graphs"}</definedName>
    <definedName function="false" hidden="false" localSheetId="25" name="wrn_Lubes_" vbProcedure="false">{"LUBES FRONT",#N/A,TRUE,"FRONT";"LUBRICANTS INDUSTRIAL",#N/A,TRUE,"NOI";"LUBES INDUSTRIAL PROD MGN",#N/A,TRUE,"PROD MGN";"LUBES IND COGS",#N/A,TRUE,"COGS";"LUBES INDUSTRIAL EXP",#N/A,TRUE,"EXPENSES";"LUBES INDUSTRIAL VOLS",#N/A,TRUE,"VOLUME"}</definedName>
    <definedName function="false" hidden="false" localSheetId="25" name="wrn_NOI___Division___Heads_" vbProcedure="false">{"TOTAL SALES AND MKT",#N/A,FALSE,"NOI";"TOTAL RETAIL",#N/A,FALSE,"NOI";"TOTAL COMMERCIAL",#N/A,FALSE,"NOI"}</definedName>
    <definedName function="false" hidden="false" localSheetId="25" name="wrn_Retail_" vbProcedure="false">{"RETAIL FRONT",#N/A,TRUE,"FRONT";"TOTAL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EXPENSES",#N/A,TRUE,"EXPENSES";"STAR",#N/A,TRUE,"NOI";"STAR CONSOL COGS",#N/A,TRUE,"COGS";"STAR EXP",#N/A,TRUE,"EXPENSES";"STAR CONSOL PROD MGN",#N/A,TRUE,"PROD MGN";"STAR CONSOL VOLS",#N/A,TRUE,"VOLUME";"DEALER",#N/A,TRUE,"NOI";"DEALER COGS",#N/A,TRUE,"COGS";"DEALER EXP",#N/A,TRUE,"EXPENSES";"DEALER PROD MGN",#N/A,TRUE,"PROD MGN";"DEALER VOLS",#N/A,TRUE,"VOLUME";"RETAIL OPERATOR",#N/A,TRUE,"NOI";"RETAIL OPERATOR COGS",#N/A,TRUE,"COGS";"RETAIL OPERATOR EXPENSES",#N/A,TRUE,"EXPENSES";"RETAIL OPERATOR PROD MGN",#N/A,TRUE,"PROD MGN";"RETAIL OPERATOR VOLS",#N/A,TRUE,"VOLUME";"TENANT",#N/A,TRUE,"NOI";"TENANT COGS",#N/A,TRUE,"COGS";"TENANT EXP",#N/A,TRUE,"EXPENSES";"TENANT PROD MGN",#N/A,TRUE,"PROD MGN";"TENANT VOLS",#N/A,TRUE,"VOLUME";"MOTORWAYS",#N/A,TRUE,"NOI";"MOTORWAYS COGS",#N/A,TRUE,"COGS";,,,;,,,;,,,;,,,;,,,;,,,;,,,;,,,}</definedName>
    <definedName function="false" hidden="false" localSheetId="25" name="wrn_Summary_" vbProcedure="false">{"SUMMARY FRONT",#N/A,TRUE,"FRONT";"TOTAL SALES AND MKT",#N/A,TRUE,"NOI";"TOTAL RETAIL",#N/A,TRUE,"NOI";"RETAIL COGS CONSOL",#N/A,TRUE,"COGS CONSOL";"TOTAL RETAIL EXP",#N/A,TRUE,"EXPENSES";"RETAIL CONSOL VOLS",#N/A,TRUE,"VOLUME";"MARKETING OHD EXP",#N/A,TRUE,"EXPENSES";"RETAIL DSC EXP",#N/A,TRUE,"EXPENSES";"RETAIL OHD EXP",#N/A,TRUE,"EXPENSES";"REGIONAL EXPENSES",#N/A,TRUE,"EXPENSES";"LUBRICANTS INDUSTRIAL",#N/A,TRUE,"NOI";"LUBES IND COGS",#N/A,TRUE,"COGS";"LUBES INDUSTRIAL EXP",#N/A,TRUE,"EXPENSES";"WAS DSC AND OHD EXP",#N/A,TRUE,"EXPENSES";"TOTAL COMMERCIAL",#N/A,TRUE,"NOI";"TOTAL COMMERCIAL COGS CONSOL",#N/A,TRUE,"COGS CONSOL";"TOTAL COMMERCIAL EXP",#N/A,TRUE,"EXPENSES";"COMM ADMIN EXP",#N/A,TRUE,"EXPENSES";"TOTAL COMMERCIAL PROD MGN",#N/A,TRUE,"PROD MGN";"TOTAL COMM VOLS",#N/A,TRUE,"VOLUME"}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0" authorId="0">
      <text>
        <r>
          <rPr>
            <sz val="8"/>
            <color rgb="FF000000"/>
            <rFont val="Tahoma"/>
            <family val="0"/>
          </rPr>
          <t xml:space="preserve">Adaytum2
TYP=V
SVR=
LIB=Template Model Download
CBE=Total G&amp;A Detail
FGD=N
BGD=N
FGL=N
BGL=N
SUP=N
BBF=N
NTS=Y
VAL=Y
RHD=N
LCK=N
RFH=N
BBK=Y
OVF=N
IAB=N
BAZ=N
EAZ=N
P01=1 Currency Conversion
P02=2 Ops/Proj Split
P03=4 Months
P04=5 Versions
R01=2 Overheads Summary
C01=Elist
RGP=adaytum_page_1
RGR=adaytum_row_1
RGC=adaytum_col_1
RGD=adaytum_data_1
VID=52A7FDD216A562C0
CHK=-2097905326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</xdr:row>
                <xdr:rowOff>7</xdr:rowOff>
              </xdr:from>
              <xdr:to>
                <xdr:col>3</xdr:col>
                <xdr:colOff>-3</xdr:colOff>
                <xdr:row>12</xdr:row>
                <xdr:rowOff>12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1 Currency Conversion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7</xdr:rowOff>
              </xdr:from>
              <xdr:to>
                <xdr:col>3</xdr:col>
                <xdr:colOff>-3</xdr:colOff>
                <xdr:row>13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-3</xdr:colOff>
                <xdr:row>17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14</xdr:row>
                <xdr:rowOff>7</xdr:rowOff>
              </xdr:from>
              <xdr:to>
                <xdr:col>3</xdr:col>
                <xdr:colOff>31</xdr:colOff>
                <xdr:row>18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15</xdr:row>
                <xdr:rowOff>7</xdr:rowOff>
              </xdr:from>
              <xdr:to>
                <xdr:col>3</xdr:col>
                <xdr:colOff>31</xdr:colOff>
                <xdr:row>19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16</xdr:row>
                <xdr:rowOff>7</xdr:rowOff>
              </xdr:from>
              <xdr:to>
                <xdr:col>3</xdr:col>
                <xdr:colOff>31</xdr:colOff>
                <xdr:row>20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17</xdr:row>
                <xdr:rowOff>7</xdr:rowOff>
              </xdr:from>
              <xdr:to>
                <xdr:col>3</xdr:col>
                <xdr:colOff>31</xdr:colOff>
                <xdr:row>21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18</xdr:row>
                <xdr:rowOff>7</xdr:rowOff>
              </xdr:from>
              <xdr:to>
                <xdr:col>3</xdr:col>
                <xdr:colOff>31</xdr:colOff>
                <xdr:row>22</xdr:row>
                <xdr:rowOff>13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19</xdr:row>
                <xdr:rowOff>7</xdr:rowOff>
              </xdr:from>
              <xdr:to>
                <xdr:col>3</xdr:col>
                <xdr:colOff>31</xdr:colOff>
                <xdr:row>23</xdr:row>
                <xdr:rowOff>13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20</xdr:row>
                <xdr:rowOff>7</xdr:rowOff>
              </xdr:from>
              <xdr:to>
                <xdr:col>3</xdr:col>
                <xdr:colOff>31</xdr:colOff>
                <xdr:row>24</xdr:row>
                <xdr:rowOff>13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21</xdr:row>
                <xdr:rowOff>7</xdr:rowOff>
              </xdr:from>
              <xdr:to>
                <xdr:col>3</xdr:col>
                <xdr:colOff>31</xdr:colOff>
                <xdr:row>25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22</xdr:row>
                <xdr:rowOff>7</xdr:rowOff>
              </xdr:from>
              <xdr:to>
                <xdr:col>3</xdr:col>
                <xdr:colOff>31</xdr:colOff>
                <xdr:row>26</xdr:row>
                <xdr:rowOff>13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23</xdr:row>
                <xdr:rowOff>7</xdr:rowOff>
              </xdr:from>
              <xdr:to>
                <xdr:col>3</xdr:col>
                <xdr:colOff>31</xdr:colOff>
                <xdr:row>27</xdr:row>
                <xdr:rowOff>13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24</xdr:row>
                <xdr:rowOff>7</xdr:rowOff>
              </xdr:from>
              <xdr:to>
                <xdr:col>3</xdr:col>
                <xdr:colOff>31</xdr:colOff>
                <xdr:row>28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25</xdr:row>
                <xdr:rowOff>7</xdr:rowOff>
              </xdr:from>
              <xdr:to>
                <xdr:col>3</xdr:col>
                <xdr:colOff>31</xdr:colOff>
                <xdr:row>29</xdr:row>
                <xdr:rowOff>13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26</xdr:row>
                <xdr:rowOff>7</xdr:rowOff>
              </xdr:from>
              <xdr:to>
                <xdr:col>3</xdr:col>
                <xdr:colOff>31</xdr:colOff>
                <xdr:row>30</xdr:row>
                <xdr:rowOff>13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27</xdr:row>
                <xdr:rowOff>7</xdr:rowOff>
              </xdr:from>
              <xdr:to>
                <xdr:col>3</xdr:col>
                <xdr:colOff>31</xdr:colOff>
                <xdr:row>31</xdr:row>
                <xdr:rowOff>13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28</xdr:row>
                <xdr:rowOff>7</xdr:rowOff>
              </xdr:from>
              <xdr:to>
                <xdr:col>3</xdr:col>
                <xdr:colOff>31</xdr:colOff>
                <xdr:row>32</xdr:row>
                <xdr:rowOff>13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29</xdr:row>
                <xdr:rowOff>7</xdr:rowOff>
              </xdr:from>
              <xdr:to>
                <xdr:col>3</xdr:col>
                <xdr:colOff>31</xdr:colOff>
                <xdr:row>33</xdr:row>
                <xdr:rowOff>13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30</xdr:row>
                <xdr:rowOff>7</xdr:rowOff>
              </xdr:from>
              <xdr:to>
                <xdr:col>3</xdr:col>
                <xdr:colOff>31</xdr:colOff>
                <xdr:row>34</xdr:row>
                <xdr:rowOff>13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31</xdr:row>
                <xdr:rowOff>7</xdr:rowOff>
              </xdr:from>
              <xdr:to>
                <xdr:col>3</xdr:col>
                <xdr:colOff>31</xdr:colOff>
                <xdr:row>35</xdr:row>
                <xdr:rowOff>13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32</xdr:row>
                <xdr:rowOff>7</xdr:rowOff>
              </xdr:from>
              <xdr:to>
                <xdr:col>3</xdr:col>
                <xdr:colOff>31</xdr:colOff>
                <xdr:row>36</xdr:row>
                <xdr:rowOff>13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33</xdr:row>
                <xdr:rowOff>7</xdr:rowOff>
              </xdr:from>
              <xdr:to>
                <xdr:col>3</xdr:col>
                <xdr:colOff>31</xdr:colOff>
                <xdr:row>37</xdr:row>
                <xdr:rowOff>13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34</xdr:row>
                <xdr:rowOff>7</xdr:rowOff>
              </xdr:from>
              <xdr:to>
                <xdr:col>3</xdr:col>
                <xdr:colOff>31</xdr:colOff>
                <xdr:row>38</xdr:row>
                <xdr:rowOff>13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35</xdr:row>
                <xdr:rowOff>7</xdr:rowOff>
              </xdr:from>
              <xdr:to>
                <xdr:col>3</xdr:col>
                <xdr:colOff>31</xdr:colOff>
                <xdr:row>39</xdr:row>
                <xdr:rowOff>13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36</xdr:row>
                <xdr:rowOff>7</xdr:rowOff>
              </xdr:from>
              <xdr:to>
                <xdr:col>3</xdr:col>
                <xdr:colOff>31</xdr:colOff>
                <xdr:row>40</xdr:row>
                <xdr:rowOff>13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37</xdr:row>
                <xdr:rowOff>7</xdr:rowOff>
              </xdr:from>
              <xdr:to>
                <xdr:col>3</xdr:col>
                <xdr:colOff>31</xdr:colOff>
                <xdr:row>41</xdr:row>
                <xdr:rowOff>13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38</xdr:row>
                <xdr:rowOff>7</xdr:rowOff>
              </xdr:from>
              <xdr:to>
                <xdr:col>3</xdr:col>
                <xdr:colOff>31</xdr:colOff>
                <xdr:row>42</xdr:row>
                <xdr:rowOff>13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39</xdr:row>
                <xdr:rowOff>7</xdr:rowOff>
              </xdr:from>
              <xdr:to>
                <xdr:col>3</xdr:col>
                <xdr:colOff>31</xdr:colOff>
                <xdr:row>43</xdr:row>
                <xdr:rowOff>13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40</xdr:row>
                <xdr:rowOff>7</xdr:rowOff>
              </xdr:from>
              <xdr:to>
                <xdr:col>3</xdr:col>
                <xdr:colOff>31</xdr:colOff>
                <xdr:row>44</xdr:row>
                <xdr:rowOff>13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41</xdr:row>
                <xdr:rowOff>7</xdr:rowOff>
              </xdr:from>
              <xdr:to>
                <xdr:col>3</xdr:col>
                <xdr:colOff>31</xdr:colOff>
                <xdr:row>45</xdr:row>
                <xdr:rowOff>13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42</xdr:row>
                <xdr:rowOff>7</xdr:rowOff>
              </xdr:from>
              <xdr:to>
                <xdr:col>3</xdr:col>
                <xdr:colOff>31</xdr:colOff>
                <xdr:row>46</xdr:row>
                <xdr:rowOff>13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43</xdr:row>
                <xdr:rowOff>7</xdr:rowOff>
              </xdr:from>
              <xdr:to>
                <xdr:col>3</xdr:col>
                <xdr:colOff>31</xdr:colOff>
                <xdr:row>47</xdr:row>
                <xdr:rowOff>13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44</xdr:row>
                <xdr:rowOff>7</xdr:rowOff>
              </xdr:from>
              <xdr:to>
                <xdr:col>3</xdr:col>
                <xdr:colOff>31</xdr:colOff>
                <xdr:row>48</xdr:row>
                <xdr:rowOff>13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45</xdr:row>
                <xdr:rowOff>7</xdr:rowOff>
              </xdr:from>
              <xdr:to>
                <xdr:col>3</xdr:col>
                <xdr:colOff>31</xdr:colOff>
                <xdr:row>49</xdr:row>
                <xdr:rowOff>13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46</xdr:row>
                <xdr:rowOff>7</xdr:rowOff>
              </xdr:from>
              <xdr:to>
                <xdr:col>3</xdr:col>
                <xdr:colOff>31</xdr:colOff>
                <xdr:row>50</xdr:row>
                <xdr:rowOff>13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47</xdr:row>
                <xdr:rowOff>7</xdr:rowOff>
              </xdr:from>
              <xdr:to>
                <xdr:col>3</xdr:col>
                <xdr:colOff>31</xdr:colOff>
                <xdr:row>51</xdr:row>
                <xdr:rowOff>13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48</xdr:row>
                <xdr:rowOff>7</xdr:rowOff>
              </xdr:from>
              <xdr:to>
                <xdr:col>3</xdr:col>
                <xdr:colOff>31</xdr:colOff>
                <xdr:row>52</xdr:row>
                <xdr:rowOff>13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49</xdr:row>
                <xdr:rowOff>7</xdr:rowOff>
              </xdr:from>
              <xdr:to>
                <xdr:col>3</xdr:col>
                <xdr:colOff>31</xdr:colOff>
                <xdr:row>53</xdr:row>
                <xdr:rowOff>13</xdr:rowOff>
              </xdr:to>
            </anchor>
          </commentPr>
        </mc:Choice>
        <mc:Fallback/>
      </mc:AlternateContent>
    </comment>
    <comment ref="B52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50</xdr:row>
                <xdr:rowOff>7</xdr:rowOff>
              </xdr:from>
              <xdr:to>
                <xdr:col>3</xdr:col>
                <xdr:colOff>31</xdr:colOff>
                <xdr:row>54</xdr:row>
                <xdr:rowOff>13</xdr:rowOff>
              </xdr:to>
            </anchor>
          </commentPr>
        </mc:Choice>
        <mc:Fallback/>
      </mc:AlternateContent>
    </comment>
    <comment ref="B53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51</xdr:row>
                <xdr:rowOff>7</xdr:rowOff>
              </xdr:from>
              <xdr:to>
                <xdr:col>3</xdr:col>
                <xdr:colOff>31</xdr:colOff>
                <xdr:row>55</xdr:row>
                <xdr:rowOff>13</xdr:rowOff>
              </xdr:to>
            </anchor>
          </commentPr>
        </mc:Choice>
        <mc:Fallback/>
      </mc:AlternateContent>
    </comment>
    <comment ref="B54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52</xdr:row>
                <xdr:rowOff>7</xdr:rowOff>
              </xdr:from>
              <xdr:to>
                <xdr:col>3</xdr:col>
                <xdr:colOff>31</xdr:colOff>
                <xdr:row>56</xdr:row>
                <xdr:rowOff>13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53</xdr:row>
                <xdr:rowOff>7</xdr:rowOff>
              </xdr:from>
              <xdr:to>
                <xdr:col>3</xdr:col>
                <xdr:colOff>31</xdr:colOff>
                <xdr:row>57</xdr:row>
                <xdr:rowOff>13</xdr:rowOff>
              </xdr:to>
            </anchor>
          </commentPr>
        </mc:Choice>
        <mc:Fallback/>
      </mc:AlternateContent>
    </comment>
    <comment ref="B56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54</xdr:row>
                <xdr:rowOff>7</xdr:rowOff>
              </xdr:from>
              <xdr:to>
                <xdr:col>3</xdr:col>
                <xdr:colOff>31</xdr:colOff>
                <xdr:row>58</xdr:row>
                <xdr:rowOff>13</xdr:rowOff>
              </xdr:to>
            </anchor>
          </commentPr>
        </mc:Choice>
        <mc:Fallback/>
      </mc:AlternateContent>
    </comment>
    <comment ref="B57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55</xdr:row>
                <xdr:rowOff>7</xdr:rowOff>
              </xdr:from>
              <xdr:to>
                <xdr:col>3</xdr:col>
                <xdr:colOff>31</xdr:colOff>
                <xdr:row>59</xdr:row>
                <xdr:rowOff>13</xdr:rowOff>
              </xdr:to>
            </anchor>
          </commentPr>
        </mc:Choice>
        <mc:Fallback/>
      </mc:AlternateContent>
    </comment>
    <comment ref="B58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56</xdr:row>
                <xdr:rowOff>7</xdr:rowOff>
              </xdr:from>
              <xdr:to>
                <xdr:col>3</xdr:col>
                <xdr:colOff>31</xdr:colOff>
                <xdr:row>60</xdr:row>
                <xdr:rowOff>13</xdr:rowOff>
              </xdr:to>
            </anchor>
          </commentPr>
        </mc:Choice>
        <mc:Fallback/>
      </mc:AlternateContent>
    </comment>
    <comment ref="B59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57</xdr:row>
                <xdr:rowOff>7</xdr:rowOff>
              </xdr:from>
              <xdr:to>
                <xdr:col>3</xdr:col>
                <xdr:colOff>31</xdr:colOff>
                <xdr:row>61</xdr:row>
                <xdr:rowOff>13</xdr:rowOff>
              </xdr:to>
            </anchor>
          </commentPr>
        </mc:Choice>
        <mc:Fallback/>
      </mc:AlternateContent>
    </comment>
    <comment ref="B60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58</xdr:row>
                <xdr:rowOff>7</xdr:rowOff>
              </xdr:from>
              <xdr:to>
                <xdr:col>3</xdr:col>
                <xdr:colOff>31</xdr:colOff>
                <xdr:row>62</xdr:row>
                <xdr:rowOff>13</xdr:rowOff>
              </xdr:to>
            </anchor>
          </commentPr>
        </mc:Choice>
        <mc:Fallback/>
      </mc:AlternateContent>
    </comment>
    <comment ref="B61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59</xdr:row>
                <xdr:rowOff>7</xdr:rowOff>
              </xdr:from>
              <xdr:to>
                <xdr:col>3</xdr:col>
                <xdr:colOff>31</xdr:colOff>
                <xdr:row>63</xdr:row>
                <xdr:rowOff>13</xdr:rowOff>
              </xdr:to>
            </anchor>
          </commentPr>
        </mc:Choice>
        <mc:Fallback/>
      </mc:AlternateContent>
    </comment>
    <comment ref="B62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60</xdr:row>
                <xdr:rowOff>7</xdr:rowOff>
              </xdr:from>
              <xdr:to>
                <xdr:col>3</xdr:col>
                <xdr:colOff>31</xdr:colOff>
                <xdr:row>64</xdr:row>
                <xdr:rowOff>13</xdr:rowOff>
              </xdr:to>
            </anchor>
          </commentPr>
        </mc:Choice>
        <mc:Fallback/>
      </mc:AlternateContent>
    </comment>
    <comment ref="B63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61</xdr:row>
                <xdr:rowOff>7</xdr:rowOff>
              </xdr:from>
              <xdr:to>
                <xdr:col>3</xdr:col>
                <xdr:colOff>31</xdr:colOff>
                <xdr:row>65</xdr:row>
                <xdr:rowOff>13</xdr:rowOff>
              </xdr:to>
            </anchor>
          </commentPr>
        </mc:Choice>
        <mc:Fallback/>
      </mc:AlternateContent>
    </comment>
    <comment ref="B64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62</xdr:row>
                <xdr:rowOff>7</xdr:rowOff>
              </xdr:from>
              <xdr:to>
                <xdr:col>3</xdr:col>
                <xdr:colOff>31</xdr:colOff>
                <xdr:row>66</xdr:row>
                <xdr:rowOff>13</xdr:rowOff>
              </xdr:to>
            </anchor>
          </commentPr>
        </mc:Choice>
        <mc:Fallback/>
      </mc:AlternateContent>
    </comment>
    <comment ref="B65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63</xdr:row>
                <xdr:rowOff>7</xdr:rowOff>
              </xdr:from>
              <xdr:to>
                <xdr:col>3</xdr:col>
                <xdr:colOff>31</xdr:colOff>
                <xdr:row>67</xdr:row>
                <xdr:rowOff>13</xdr:rowOff>
              </xdr:to>
            </anchor>
          </commentPr>
        </mc:Choice>
        <mc:Fallback/>
      </mc:AlternateContent>
    </comment>
    <comment ref="B66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64</xdr:row>
                <xdr:rowOff>7</xdr:rowOff>
              </xdr:from>
              <xdr:to>
                <xdr:col>3</xdr:col>
                <xdr:colOff>31</xdr:colOff>
                <xdr:row>68</xdr:row>
                <xdr:rowOff>13</xdr:rowOff>
              </xdr:to>
            </anchor>
          </commentPr>
        </mc:Choice>
        <mc:Fallback/>
      </mc:AlternateContent>
    </comment>
    <comment ref="B67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65</xdr:row>
                <xdr:rowOff>7</xdr:rowOff>
              </xdr:from>
              <xdr:to>
                <xdr:col>3</xdr:col>
                <xdr:colOff>31</xdr:colOff>
                <xdr:row>69</xdr:row>
                <xdr:rowOff>13</xdr:rowOff>
              </xdr:to>
            </anchor>
          </commentPr>
        </mc:Choice>
        <mc:Fallback/>
      </mc:AlternateContent>
    </comment>
    <comment ref="B68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66</xdr:row>
                <xdr:rowOff>7</xdr:rowOff>
              </xdr:from>
              <xdr:to>
                <xdr:col>3</xdr:col>
                <xdr:colOff>31</xdr:colOff>
                <xdr:row>70</xdr:row>
                <xdr:rowOff>13</xdr:rowOff>
              </xdr:to>
            </anchor>
          </commentPr>
        </mc:Choice>
        <mc:Fallback/>
      </mc:AlternateContent>
    </comment>
    <comment ref="B69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67</xdr:row>
                <xdr:rowOff>7</xdr:rowOff>
              </xdr:from>
              <xdr:to>
                <xdr:col>3</xdr:col>
                <xdr:colOff>31</xdr:colOff>
                <xdr:row>71</xdr:row>
                <xdr:rowOff>13</xdr:rowOff>
              </xdr:to>
            </anchor>
          </commentPr>
        </mc:Choice>
        <mc:Fallback/>
      </mc:AlternateContent>
    </comment>
    <comment ref="B70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68</xdr:row>
                <xdr:rowOff>7</xdr:rowOff>
              </xdr:from>
              <xdr:to>
                <xdr:col>3</xdr:col>
                <xdr:colOff>31</xdr:colOff>
                <xdr:row>72</xdr:row>
                <xdr:rowOff>13</xdr:rowOff>
              </xdr:to>
            </anchor>
          </commentPr>
        </mc:Choice>
        <mc:Fallback/>
      </mc:AlternateContent>
    </comment>
    <comment ref="B71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69</xdr:row>
                <xdr:rowOff>7</xdr:rowOff>
              </xdr:from>
              <xdr:to>
                <xdr:col>3</xdr:col>
                <xdr:colOff>31</xdr:colOff>
                <xdr:row>73</xdr:row>
                <xdr:rowOff>13</xdr:rowOff>
              </xdr:to>
            </anchor>
          </commentPr>
        </mc:Choice>
        <mc:Fallback/>
      </mc:AlternateContent>
    </comment>
    <comment ref="B72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70</xdr:row>
                <xdr:rowOff>7</xdr:rowOff>
              </xdr:from>
              <xdr:to>
                <xdr:col>3</xdr:col>
                <xdr:colOff>31</xdr:colOff>
                <xdr:row>74</xdr:row>
                <xdr:rowOff>13</xdr:rowOff>
              </xdr:to>
            </anchor>
          </commentPr>
        </mc:Choice>
        <mc:Fallback/>
      </mc:AlternateContent>
    </comment>
    <comment ref="B73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71</xdr:row>
                <xdr:rowOff>7</xdr:rowOff>
              </xdr:from>
              <xdr:to>
                <xdr:col>3</xdr:col>
                <xdr:colOff>31</xdr:colOff>
                <xdr:row>75</xdr:row>
                <xdr:rowOff>13</xdr:rowOff>
              </xdr:to>
            </anchor>
          </commentPr>
        </mc:Choice>
        <mc:Fallback/>
      </mc:AlternateContent>
    </comment>
    <comment ref="B74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72</xdr:row>
                <xdr:rowOff>7</xdr:rowOff>
              </xdr:from>
              <xdr:to>
                <xdr:col>3</xdr:col>
                <xdr:colOff>31</xdr:colOff>
                <xdr:row>76</xdr:row>
                <xdr:rowOff>13</xdr:rowOff>
              </xdr:to>
            </anchor>
          </commentPr>
        </mc:Choice>
        <mc:Fallback/>
      </mc:AlternateContent>
    </comment>
    <comment ref="B75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73</xdr:row>
                <xdr:rowOff>7</xdr:rowOff>
              </xdr:from>
              <xdr:to>
                <xdr:col>3</xdr:col>
                <xdr:colOff>31</xdr:colOff>
                <xdr:row>77</xdr:row>
                <xdr:rowOff>13</xdr:rowOff>
              </xdr:to>
            </anchor>
          </commentPr>
        </mc:Choice>
        <mc:Fallback/>
      </mc:AlternateContent>
    </comment>
    <comment ref="B76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74</xdr:row>
                <xdr:rowOff>7</xdr:rowOff>
              </xdr:from>
              <xdr:to>
                <xdr:col>3</xdr:col>
                <xdr:colOff>31</xdr:colOff>
                <xdr:row>78</xdr:row>
                <xdr:rowOff>13</xdr:rowOff>
              </xdr:to>
            </anchor>
          </commentPr>
        </mc:Choice>
        <mc:Fallback/>
      </mc:AlternateContent>
    </comment>
    <comment ref="B77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75</xdr:row>
                <xdr:rowOff>7</xdr:rowOff>
              </xdr:from>
              <xdr:to>
                <xdr:col>3</xdr:col>
                <xdr:colOff>31</xdr:colOff>
                <xdr:row>79</xdr:row>
                <xdr:rowOff>13</xdr:rowOff>
              </xdr:to>
            </anchor>
          </commentPr>
        </mc:Choice>
        <mc:Fallback/>
      </mc:AlternateContent>
    </comment>
    <comment ref="B78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76</xdr:row>
                <xdr:rowOff>7</xdr:rowOff>
              </xdr:from>
              <xdr:to>
                <xdr:col>3</xdr:col>
                <xdr:colOff>31</xdr:colOff>
                <xdr:row>80</xdr:row>
                <xdr:rowOff>13</xdr:rowOff>
              </xdr:to>
            </anchor>
          </commentPr>
        </mc:Choice>
        <mc:Fallback/>
      </mc:AlternateContent>
    </comment>
    <comment ref="B79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77</xdr:row>
                <xdr:rowOff>7</xdr:rowOff>
              </xdr:from>
              <xdr:to>
                <xdr:col>3</xdr:col>
                <xdr:colOff>31</xdr:colOff>
                <xdr:row>81</xdr:row>
                <xdr:rowOff>13</xdr:rowOff>
              </xdr:to>
            </anchor>
          </commentPr>
        </mc:Choice>
        <mc:Fallback/>
      </mc:AlternateContent>
    </comment>
    <comment ref="B80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78</xdr:row>
                <xdr:rowOff>7</xdr:rowOff>
              </xdr:from>
              <xdr:to>
                <xdr:col>3</xdr:col>
                <xdr:colOff>31</xdr:colOff>
                <xdr:row>82</xdr:row>
                <xdr:rowOff>13</xdr:rowOff>
              </xdr:to>
            </anchor>
          </commentPr>
        </mc:Choice>
        <mc:Fallback/>
      </mc:AlternateContent>
    </comment>
    <comment ref="B81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79</xdr:row>
                <xdr:rowOff>7</xdr:rowOff>
              </xdr:from>
              <xdr:to>
                <xdr:col>3</xdr:col>
                <xdr:colOff>31</xdr:colOff>
                <xdr:row>83</xdr:row>
                <xdr:rowOff>13</xdr:rowOff>
              </xdr:to>
            </anchor>
          </commentPr>
        </mc:Choice>
        <mc:Fallback/>
      </mc:AlternateContent>
    </comment>
    <comment ref="B82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80</xdr:row>
                <xdr:rowOff>7</xdr:rowOff>
              </xdr:from>
              <xdr:to>
                <xdr:col>3</xdr:col>
                <xdr:colOff>31</xdr:colOff>
                <xdr:row>84</xdr:row>
                <xdr:rowOff>13</xdr:rowOff>
              </xdr:to>
            </anchor>
          </commentPr>
        </mc:Choice>
        <mc:Fallback/>
      </mc:AlternateContent>
    </comment>
    <comment ref="B83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81</xdr:row>
                <xdr:rowOff>7</xdr:rowOff>
              </xdr:from>
              <xdr:to>
                <xdr:col>3</xdr:col>
                <xdr:colOff>31</xdr:colOff>
                <xdr:row>85</xdr:row>
                <xdr:rowOff>13</xdr:rowOff>
              </xdr:to>
            </anchor>
          </commentPr>
        </mc:Choice>
        <mc:Fallback/>
      </mc:AlternateContent>
    </comment>
    <comment ref="B84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82</xdr:row>
                <xdr:rowOff>7</xdr:rowOff>
              </xdr:from>
              <xdr:to>
                <xdr:col>3</xdr:col>
                <xdr:colOff>31</xdr:colOff>
                <xdr:row>86</xdr:row>
                <xdr:rowOff>13</xdr:rowOff>
              </xdr:to>
            </anchor>
          </commentPr>
        </mc:Choice>
        <mc:Fallback/>
      </mc:AlternateContent>
    </comment>
    <comment ref="B85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83</xdr:row>
                <xdr:rowOff>7</xdr:rowOff>
              </xdr:from>
              <xdr:to>
                <xdr:col>3</xdr:col>
                <xdr:colOff>31</xdr:colOff>
                <xdr:row>87</xdr:row>
                <xdr:rowOff>13</xdr:rowOff>
              </xdr:to>
            </anchor>
          </commentPr>
        </mc:Choice>
        <mc:Fallback/>
      </mc:AlternateContent>
    </comment>
    <comment ref="B86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84</xdr:row>
                <xdr:rowOff>7</xdr:rowOff>
              </xdr:from>
              <xdr:to>
                <xdr:col>3</xdr:col>
                <xdr:colOff>31</xdr:colOff>
                <xdr:row>88</xdr:row>
                <xdr:rowOff>15</xdr:rowOff>
              </xdr:to>
            </anchor>
          </commentPr>
        </mc:Choice>
        <mc:Fallback/>
      </mc:AlternateContent>
    </comment>
    <comment ref="B87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85</xdr:row>
                <xdr:rowOff>7</xdr:rowOff>
              </xdr:from>
              <xdr:to>
                <xdr:col>3</xdr:col>
                <xdr:colOff>31</xdr:colOff>
                <xdr:row>89</xdr:row>
                <xdr:rowOff>12</xdr:rowOff>
              </xdr:to>
            </anchor>
          </commentPr>
        </mc:Choice>
        <mc:Fallback/>
      </mc:AlternateContent>
    </comment>
    <comment ref="B88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86</xdr:row>
                <xdr:rowOff>7</xdr:rowOff>
              </xdr:from>
              <xdr:to>
                <xdr:col>3</xdr:col>
                <xdr:colOff>31</xdr:colOff>
                <xdr:row>90</xdr:row>
                <xdr:rowOff>11</xdr:rowOff>
              </xdr:to>
            </anchor>
          </commentPr>
        </mc:Choice>
        <mc:Fallback/>
      </mc:AlternateContent>
    </comment>
    <comment ref="B89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87</xdr:row>
                <xdr:rowOff>7</xdr:rowOff>
              </xdr:from>
              <xdr:to>
                <xdr:col>3</xdr:col>
                <xdr:colOff>31</xdr:colOff>
                <xdr:row>91</xdr:row>
                <xdr:rowOff>11</xdr:rowOff>
              </xdr:to>
            </anchor>
          </commentPr>
        </mc:Choice>
        <mc:Fallback/>
      </mc:AlternateContent>
    </comment>
    <comment ref="C11" authorId="0">
      <text>
        <r>
          <rPr>
            <sz val="8"/>
            <color rgb="FF000000"/>
            <rFont val="Tahoma"/>
            <family val="0"/>
          </rPr>
          <t xml:space="preserve">2 Ops/Proj Split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137</xdr:colOff>
                <xdr:row>9</xdr:row>
                <xdr:rowOff>7</xdr:rowOff>
              </xdr:from>
              <xdr:to>
                <xdr:col>3</xdr:col>
                <xdr:colOff>118</xdr:colOff>
                <xdr:row>13</xdr:row>
                <xdr:rowOff>13</xdr:rowOff>
              </xdr:to>
            </anchor>
          </commentPr>
        </mc:Choice>
        <mc:Fallback/>
      </mc:AlternateContent>
    </comment>
    <comment ref="C13" authorId="0">
      <text>
        <r>
          <rPr>
            <sz val="8"/>
            <color rgb="FF000000"/>
            <rFont val="Tahoma"/>
            <family val="0"/>
          </rPr>
          <t xml:space="preserve">Elist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7</xdr:rowOff>
              </xdr:from>
              <xdr:to>
                <xdr:col>4</xdr:col>
                <xdr:colOff>21</xdr:colOff>
                <xdr:row>15</xdr:row>
                <xdr:rowOff>13</xdr:rowOff>
              </xdr:to>
            </anchor>
          </commentPr>
        </mc:Choice>
        <mc:Fallback/>
      </mc:AlternateContent>
    </comment>
    <comment ref="D11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113</xdr:colOff>
                <xdr:row>9</xdr:row>
                <xdr:rowOff>7</xdr:rowOff>
              </xdr:from>
              <xdr:to>
                <xdr:col>4</xdr:col>
                <xdr:colOff>119</xdr:colOff>
                <xdr:row>13</xdr:row>
                <xdr:rowOff>13</xdr:rowOff>
              </xdr:to>
            </anchor>
          </commentPr>
        </mc:Choice>
        <mc:Fallback/>
      </mc:AlternateContent>
    </comment>
    <comment ref="E11" authorId="0">
      <text>
        <r>
          <rPr>
            <sz val="8"/>
            <color rgb="FF000000"/>
            <rFont val="Tahoma"/>
            <family val="0"/>
          </rPr>
          <t xml:space="preserve">5 Versions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166</xdr:colOff>
                <xdr:row>9</xdr:row>
                <xdr:rowOff>7</xdr:rowOff>
              </xdr:from>
              <xdr:to>
                <xdr:col>6</xdr:col>
                <xdr:colOff>3</xdr:colOff>
                <xdr:row>13</xdr:row>
                <xdr:rowOff>13</xdr:rowOff>
              </xdr:to>
            </anchor>
          </commentPr>
        </mc:Choice>
        <mc:Fallback/>
      </mc:AlternateContent>
    </comment>
  </commentList>
</comments>
</file>

<file path=xl/comments2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sz val="8"/>
            <color rgb="FF000000"/>
            <rFont val="Tahoma"/>
            <family val="0"/>
          </rPr>
          <t xml:space="preserve">Adaytum2
TYP=V
SVR=
LIB=Template Model Download
CBE=T&amp;E Flight/Hotel Input
FGD=N
BGD=N
FGL=N
BGL=N
SUP=N
BBF=N
NTS=Y
VAL=Y
RHD=N
LCK=N
RFH=N
BBK=Y
OVF=N
IAB=N
BAZ=N
EAZ=N
P01=Elist
P02=2 Standard/numbers
P03=4 Months
P04=5 Versions
R01=3 Std Cost T&amp;E Type
C01=3 Std cost T&amp;E
RGP=adaytum_page_2
RGR=adaytum_row_2
RGC=adaytum_col_2
RGD=adaytum_data_1
VID=7DD788CE16A562C0
CHK=-587806460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7</xdr:rowOff>
              </xdr:from>
              <xdr:to>
                <xdr:col>3</xdr:col>
                <xdr:colOff>42</xdr:colOff>
                <xdr:row>13</xdr:row>
                <xdr:rowOff>12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Elist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3</xdr:col>
                <xdr:colOff>42</xdr:colOff>
                <xdr:row>14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3 Std Cost T&amp;E Type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42</xdr:colOff>
                <xdr:row>17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3 Std Cost T&amp;E Type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98</xdr:colOff>
                <xdr:row>17</xdr:row>
                <xdr:rowOff>7</xdr:rowOff>
              </xdr:from>
              <xdr:to>
                <xdr:col>4</xdr:col>
                <xdr:colOff>20</xdr:colOff>
                <xdr:row>21</xdr:row>
                <xdr:rowOff>11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3 Std Cost T&amp;E Type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98</xdr:colOff>
                <xdr:row>17</xdr:row>
                <xdr:rowOff>13</xdr:rowOff>
              </xdr:from>
              <xdr:to>
                <xdr:col>4</xdr:col>
                <xdr:colOff>20</xdr:colOff>
                <xdr:row>22</xdr:row>
                <xdr:rowOff>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3 Std Cost T&amp;E Type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98</xdr:colOff>
                <xdr:row>18</xdr:row>
                <xdr:rowOff>13</xdr:rowOff>
              </xdr:from>
              <xdr:to>
                <xdr:col>4</xdr:col>
                <xdr:colOff>20</xdr:colOff>
                <xdr:row>22</xdr:row>
                <xdr:rowOff>17</xdr:rowOff>
              </xdr:to>
            </anchor>
          </commentPr>
        </mc:Choice>
        <mc:Fallback/>
      </mc:AlternateContent>
    </comment>
    <comment ref="C12" authorId="0">
      <text>
        <r>
          <rPr>
            <sz val="8"/>
            <color rgb="FF000000"/>
            <rFont val="Tahoma"/>
            <family val="0"/>
          </rPr>
          <t xml:space="preserve">2 Standard/numbers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14</xdr:colOff>
                <xdr:row>10</xdr:row>
                <xdr:rowOff>7</xdr:rowOff>
              </xdr:from>
              <xdr:to>
                <xdr:col>5</xdr:col>
                <xdr:colOff>60</xdr:colOff>
                <xdr:row>14</xdr:row>
                <xdr:rowOff>13</xdr:rowOff>
              </xdr:to>
            </anchor>
          </commentPr>
        </mc:Choice>
        <mc:Fallback/>
      </mc:AlternateContent>
    </comment>
    <comment ref="C14" authorId="0">
      <text>
        <r>
          <rPr>
            <sz val="8"/>
            <color rgb="FF000000"/>
            <rFont val="Tahoma"/>
            <family val="0"/>
          </rPr>
          <t xml:space="preserve">3 Std cost T&amp;E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12</xdr:row>
                <xdr:rowOff>7</xdr:rowOff>
              </xdr:from>
              <xdr:to>
                <xdr:col>4</xdr:col>
                <xdr:colOff>45</xdr:colOff>
                <xdr:row>16</xdr:row>
                <xdr:rowOff>13</xdr:rowOff>
              </xdr:to>
            </anchor>
          </commentPr>
        </mc:Choice>
        <mc:Fallback/>
      </mc:AlternateContent>
    </comment>
    <comment ref="D12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55</xdr:colOff>
                <xdr:row>10</xdr:row>
                <xdr:rowOff>7</xdr:rowOff>
              </xdr:from>
              <xdr:to>
                <xdr:col>7</xdr:col>
                <xdr:colOff>37</xdr:colOff>
                <xdr:row>14</xdr:row>
                <xdr:rowOff>13</xdr:rowOff>
              </xdr:to>
            </anchor>
          </commentPr>
        </mc:Choice>
        <mc:Fallback/>
      </mc:AlternateContent>
    </comment>
    <comment ref="D14" authorId="0">
      <text>
        <r>
          <rPr>
            <sz val="8"/>
            <color rgb="FF000000"/>
            <rFont val="Tahoma"/>
            <family val="0"/>
          </rPr>
          <t xml:space="preserve">3 Std cost T&amp;E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55</xdr:colOff>
                <xdr:row>12</xdr:row>
                <xdr:rowOff>7</xdr:rowOff>
              </xdr:from>
              <xdr:to>
                <xdr:col>7</xdr:col>
                <xdr:colOff>37</xdr:colOff>
                <xdr:row>16</xdr:row>
                <xdr:rowOff>13</xdr:rowOff>
              </xdr:to>
            </anchor>
          </commentPr>
        </mc:Choice>
        <mc:Fallback/>
      </mc:AlternateContent>
    </comment>
    <comment ref="E12" authorId="0">
      <text>
        <r>
          <rPr>
            <sz val="8"/>
            <color rgb="FF000000"/>
            <rFont val="Tahoma"/>
            <family val="0"/>
          </rPr>
          <t xml:space="preserve">5 Versions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10</xdr:row>
                <xdr:rowOff>7</xdr:rowOff>
              </xdr:from>
              <xdr:to>
                <xdr:col>8</xdr:col>
                <xdr:colOff>29</xdr:colOff>
                <xdr:row>14</xdr:row>
                <xdr:rowOff>13</xdr:rowOff>
              </xdr:to>
            </anchor>
          </commentPr>
        </mc:Choice>
        <mc:Fallback/>
      </mc:AlternateContent>
    </comment>
    <comment ref="E14" authorId="0">
      <text>
        <r>
          <rPr>
            <sz val="8"/>
            <color rgb="FF000000"/>
            <rFont val="Tahoma"/>
            <family val="0"/>
          </rPr>
          <t xml:space="preserve">3 Std cost T&amp;E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12</xdr:row>
                <xdr:rowOff>7</xdr:rowOff>
              </xdr:from>
              <xdr:to>
                <xdr:col>8</xdr:col>
                <xdr:colOff>29</xdr:colOff>
                <xdr:row>16</xdr:row>
                <xdr:rowOff>13</xdr:rowOff>
              </xdr:to>
            </anchor>
          </commentPr>
        </mc:Choice>
        <mc:Fallback/>
      </mc:AlternateContent>
    </comment>
    <comment ref="F14" authorId="0">
      <text>
        <r>
          <rPr>
            <sz val="8"/>
            <color rgb="FF000000"/>
            <rFont val="Tahoma"/>
            <family val="0"/>
          </rPr>
          <t xml:space="preserve">3 Std cost T&amp;E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22</xdr:colOff>
                <xdr:row>12</xdr:row>
                <xdr:rowOff>7</xdr:rowOff>
              </xdr:from>
              <xdr:to>
                <xdr:col>10</xdr:col>
                <xdr:colOff>22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comments2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sz val="8"/>
            <color rgb="FF000000"/>
            <rFont val="Tahoma"/>
            <family val="0"/>
          </rPr>
          <t xml:space="preserve">Adaytum2
TYP=V
SVR=
LIB=Template Model Download
CBE=Total G&amp;A Detail
FGD=N
BGD=N
FGL=N
BGL=N
SUP=N
BBF=N
NTS=Y
VAL=Y
RHD=N
LCK=N
RFH=N
BBK=Y
OVF=N
IAB=N
BAZ=N
EAZ=N
P01=1 Currency Conversion
P02=2 Ops/Proj Split
P03=4 Months
P04=5 Versions
R01=2 Overheads Summary
C01=Elist
RGP=adaytum_page_1
RGR=adaytum_row_1
RGC=adaytum_col_1
RGD=adaytum_data_2
VID=C048D0D916A562C0
CHK=-92313751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7</xdr:rowOff>
              </xdr:from>
              <xdr:to>
                <xdr:col>3</xdr:col>
                <xdr:colOff>26</xdr:colOff>
                <xdr:row>13</xdr:row>
                <xdr:rowOff>12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1 Currency Conversion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3</xdr:col>
                <xdr:colOff>26</xdr:colOff>
                <xdr:row>13</xdr:row>
                <xdr:rowOff>29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40</xdr:rowOff>
              </xdr:from>
              <xdr:to>
                <xdr:col>3</xdr:col>
                <xdr:colOff>26</xdr:colOff>
                <xdr:row>17</xdr:row>
                <xdr:rowOff>12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7</xdr:rowOff>
              </xdr:from>
              <xdr:to>
                <xdr:col>3</xdr:col>
                <xdr:colOff>26</xdr:colOff>
                <xdr:row>18</xdr:row>
                <xdr:rowOff>12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7</xdr:rowOff>
              </xdr:from>
              <xdr:to>
                <xdr:col>3</xdr:col>
                <xdr:colOff>26</xdr:colOff>
                <xdr:row>19</xdr:row>
                <xdr:rowOff>12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3</xdr:col>
                <xdr:colOff>26</xdr:colOff>
                <xdr:row>20</xdr:row>
                <xdr:rowOff>12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</xdr:row>
                <xdr:rowOff>7</xdr:rowOff>
              </xdr:from>
              <xdr:to>
                <xdr:col>3</xdr:col>
                <xdr:colOff>26</xdr:colOff>
                <xdr:row>21</xdr:row>
                <xdr:rowOff>12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18</xdr:row>
                <xdr:rowOff>7</xdr:rowOff>
              </xdr:from>
              <xdr:to>
                <xdr:col>3</xdr:col>
                <xdr:colOff>26</xdr:colOff>
                <xdr:row>22</xdr:row>
                <xdr:rowOff>12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19</xdr:row>
                <xdr:rowOff>7</xdr:rowOff>
              </xdr:from>
              <xdr:to>
                <xdr:col>3</xdr:col>
                <xdr:colOff>26</xdr:colOff>
                <xdr:row>23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7</xdr:rowOff>
              </xdr:from>
              <xdr:to>
                <xdr:col>3</xdr:col>
                <xdr:colOff>26</xdr:colOff>
                <xdr:row>24</xdr:row>
                <xdr:rowOff>12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21</xdr:row>
                <xdr:rowOff>7</xdr:rowOff>
              </xdr:from>
              <xdr:to>
                <xdr:col>3</xdr:col>
                <xdr:colOff>26</xdr:colOff>
                <xdr:row>25</xdr:row>
                <xdr:rowOff>11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22</xdr:row>
                <xdr:rowOff>7</xdr:rowOff>
              </xdr:from>
              <xdr:to>
                <xdr:col>3</xdr:col>
                <xdr:colOff>26</xdr:colOff>
                <xdr:row>26</xdr:row>
                <xdr:rowOff>11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RGP=adaytum_page_3
RGR=adaytum_row_3
RGC=adaytum_col_3
RGD=adaytum_data_3
VID=7300E4DD16A562C0
CHK=1247123893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7</xdr:rowOff>
              </xdr:from>
              <xdr:to>
                <xdr:col>3</xdr:col>
                <xdr:colOff>26</xdr:colOff>
                <xdr:row>30</xdr:row>
                <xdr:rowOff>12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</xdr:row>
                <xdr:rowOff>7</xdr:rowOff>
              </xdr:from>
              <xdr:to>
                <xdr:col>3</xdr:col>
                <xdr:colOff>26</xdr:colOff>
                <xdr:row>30</xdr:row>
                <xdr:rowOff>56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30</xdr:row>
                <xdr:rowOff>63</xdr:rowOff>
              </xdr:from>
              <xdr:to>
                <xdr:col>3</xdr:col>
                <xdr:colOff>26</xdr:colOff>
                <xdr:row>49</xdr:row>
                <xdr:rowOff>8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212</xdr:colOff>
                <xdr:row>27</xdr:row>
                <xdr:rowOff>8</xdr:rowOff>
              </xdr:from>
              <xdr:to>
                <xdr:col>2</xdr:col>
                <xdr:colOff>107</xdr:colOff>
                <xdr:row>29</xdr:row>
                <xdr:rowOff>1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212</xdr:colOff>
                <xdr:row>29</xdr:row>
                <xdr:rowOff>1</xdr:rowOff>
              </xdr:from>
              <xdr:to>
                <xdr:col>2</xdr:col>
                <xdr:colOff>107</xdr:colOff>
                <xdr:row>30</xdr:row>
                <xdr:rowOff>-6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212</xdr:colOff>
                <xdr:row>31</xdr:row>
                <xdr:rowOff>0</xdr:rowOff>
              </xdr:from>
              <xdr:to>
                <xdr:col>2</xdr:col>
                <xdr:colOff>107</xdr:colOff>
                <xdr:row>39</xdr:row>
                <xdr:rowOff>12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212</xdr:colOff>
                <xdr:row>31</xdr:row>
                <xdr:rowOff>0</xdr:rowOff>
              </xdr:from>
              <xdr:to>
                <xdr:col>2</xdr:col>
                <xdr:colOff>107</xdr:colOff>
                <xdr:row>41</xdr:row>
                <xdr:rowOff>14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212</xdr:colOff>
                <xdr:row>31</xdr:row>
                <xdr:rowOff>0</xdr:rowOff>
              </xdr:from>
              <xdr:to>
                <xdr:col>2</xdr:col>
                <xdr:colOff>107</xdr:colOff>
                <xdr:row>43</xdr:row>
                <xdr:rowOff>14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212</xdr:colOff>
                <xdr:row>31</xdr:row>
                <xdr:rowOff>1</xdr:rowOff>
              </xdr:from>
              <xdr:to>
                <xdr:col>2</xdr:col>
                <xdr:colOff>107</xdr:colOff>
                <xdr:row>51</xdr:row>
                <xdr:rowOff>7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212</xdr:colOff>
                <xdr:row>32</xdr:row>
                <xdr:rowOff>11</xdr:rowOff>
              </xdr:from>
              <xdr:to>
                <xdr:col>2</xdr:col>
                <xdr:colOff>107</xdr:colOff>
                <xdr:row>36</xdr:row>
                <xdr:rowOff>7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212</xdr:colOff>
                <xdr:row>33</xdr:row>
                <xdr:rowOff>11</xdr:rowOff>
              </xdr:from>
              <xdr:to>
                <xdr:col>2</xdr:col>
                <xdr:colOff>107</xdr:colOff>
                <xdr:row>37</xdr:row>
                <xdr:rowOff>17</xdr:rowOff>
              </xdr:to>
            </anchor>
          </commentPr>
        </mc:Choice>
        <mc:Fallback/>
      </mc:AlternateContent>
    </comment>
    <comment ref="C12" authorId="0">
      <text>
        <r>
          <rPr>
            <sz val="8"/>
            <color rgb="FF000000"/>
            <rFont val="Tahoma"/>
            <family val="0"/>
          </rPr>
          <t xml:space="preserve">2 Ops/Proj Split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21</xdr:colOff>
                <xdr:row>13</xdr:row>
                <xdr:rowOff>29</xdr:rowOff>
              </xdr:to>
            </anchor>
          </commentPr>
        </mc:Choice>
        <mc:Fallback/>
      </mc:AlternateContent>
    </comment>
    <comment ref="C14" authorId="0">
      <text>
        <r>
          <rPr>
            <sz val="8"/>
            <color rgb="FF000000"/>
            <rFont val="Tahoma"/>
            <family val="0"/>
          </rPr>
          <t xml:space="preserve">Elist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12</xdr:row>
                <xdr:rowOff>7</xdr:rowOff>
              </xdr:from>
              <xdr:to>
                <xdr:col>4</xdr:col>
                <xdr:colOff>21</xdr:colOff>
                <xdr:row>14</xdr:row>
                <xdr:rowOff>13</xdr:rowOff>
              </xdr:to>
            </anchor>
          </commentPr>
        </mc:Choice>
        <mc:Fallback/>
      </mc:AlternateContent>
    </comment>
    <comment ref="C2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101</xdr:colOff>
                <xdr:row>25</xdr:row>
                <xdr:rowOff>8</xdr:rowOff>
              </xdr:from>
              <xdr:to>
                <xdr:col>3</xdr:col>
                <xdr:colOff>112</xdr:colOff>
                <xdr:row>29</xdr:row>
                <xdr:rowOff>14</xdr:rowOff>
              </xdr:to>
            </anchor>
          </commentPr>
        </mc:Choice>
        <mc:Fallback/>
      </mc:AlternateContent>
    </comment>
    <comment ref="C31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7</xdr:rowOff>
              </xdr:from>
              <xdr:to>
                <xdr:col>4</xdr:col>
                <xdr:colOff>21</xdr:colOff>
                <xdr:row>30</xdr:row>
                <xdr:rowOff>56</xdr:rowOff>
              </xdr:to>
            </anchor>
          </commentPr>
        </mc:Choice>
        <mc:Fallback/>
      </mc:AlternateContent>
    </comment>
    <comment ref="D12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10</xdr:row>
                <xdr:rowOff>7</xdr:rowOff>
              </xdr:from>
              <xdr:to>
                <xdr:col>5</xdr:col>
                <xdr:colOff>21</xdr:colOff>
                <xdr:row>13</xdr:row>
                <xdr:rowOff>29</xdr:rowOff>
              </xdr:to>
            </anchor>
          </commentPr>
        </mc:Choice>
        <mc:Fallback/>
      </mc:AlternateContent>
    </comment>
    <comment ref="D29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107</xdr:colOff>
                <xdr:row>25</xdr:row>
                <xdr:rowOff>8</xdr:rowOff>
              </xdr:from>
              <xdr:to>
                <xdr:col>4</xdr:col>
                <xdr:colOff>112</xdr:colOff>
                <xdr:row>29</xdr:row>
                <xdr:rowOff>14</xdr:rowOff>
              </xdr:to>
            </anchor>
          </commentPr>
        </mc:Choice>
        <mc:Fallback/>
      </mc:AlternateContent>
    </comment>
    <comment ref="E12" authorId="0">
      <text>
        <r>
          <rPr>
            <sz val="8"/>
            <color rgb="FF000000"/>
            <rFont val="Tahoma"/>
            <family val="0"/>
          </rPr>
          <t xml:space="preserve">5 Versions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</xdr:row>
                <xdr:rowOff>7</xdr:rowOff>
              </xdr:from>
              <xdr:to>
                <xdr:col>6</xdr:col>
                <xdr:colOff>37</xdr:colOff>
                <xdr:row>13</xdr:row>
                <xdr:rowOff>29</xdr:rowOff>
              </xdr:to>
            </anchor>
          </commentPr>
        </mc:Choice>
        <mc:Fallback/>
      </mc:AlternateContent>
    </comment>
  </commentList>
</comments>
</file>

<file path=xl/comments2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sz val="8"/>
            <color rgb="FF000000"/>
            <rFont val="Tahoma"/>
            <family val="0"/>
          </rPr>
          <t xml:space="preserve">Adaytum2
TYP=V
SVR=
LIB=Template Model Download
CBE=Total G&amp;A Detail
FGD=N
BGD=N
FGL=N
BGL=N
SUP=N
BBF=N
NTS=Y
VAL=Y
RHD=N
LCK=N
RFH=N
BBK=Y
OVF=N
IAB=N
BAZ=N
EAZ=N
P01=1 Currency Conversion
P02=2 Ops/Proj Split
P03=Elist
P04=5 Versions
R01=2 Overheads Summary
C01=4 Months
RGP=adaytum_page_1
RGR=adaytum_row_1
RGC=adaytum_col_2
RGD=adaytum_data_2
VID=4C570D2E15A562C0
CHK=847838966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8</xdr:rowOff>
              </xdr:from>
              <xdr:to>
                <xdr:col>3</xdr:col>
                <xdr:colOff>62</xdr:colOff>
                <xdr:row>13</xdr:row>
                <xdr:rowOff>12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1 Currency Conversion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3</xdr:col>
                <xdr:colOff>62</xdr:colOff>
                <xdr:row>14</xdr:row>
                <xdr:rowOff>12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62</xdr:colOff>
                <xdr:row>17</xdr:row>
                <xdr:rowOff>12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7</xdr:rowOff>
              </xdr:from>
              <xdr:to>
                <xdr:col>3</xdr:col>
                <xdr:colOff>62</xdr:colOff>
                <xdr:row>18</xdr:row>
                <xdr:rowOff>12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7</xdr:rowOff>
              </xdr:from>
              <xdr:to>
                <xdr:col>3</xdr:col>
                <xdr:colOff>62</xdr:colOff>
                <xdr:row>19</xdr:row>
                <xdr:rowOff>12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3</xdr:col>
                <xdr:colOff>62</xdr:colOff>
                <xdr:row>20</xdr:row>
                <xdr:rowOff>12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</xdr:row>
                <xdr:rowOff>7</xdr:rowOff>
              </xdr:from>
              <xdr:to>
                <xdr:col>3</xdr:col>
                <xdr:colOff>62</xdr:colOff>
                <xdr:row>21</xdr:row>
                <xdr:rowOff>12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18</xdr:row>
                <xdr:rowOff>7</xdr:rowOff>
              </xdr:from>
              <xdr:to>
                <xdr:col>3</xdr:col>
                <xdr:colOff>62</xdr:colOff>
                <xdr:row>22</xdr:row>
                <xdr:rowOff>12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19</xdr:row>
                <xdr:rowOff>7</xdr:rowOff>
              </xdr:from>
              <xdr:to>
                <xdr:col>3</xdr:col>
                <xdr:colOff>62</xdr:colOff>
                <xdr:row>23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7</xdr:rowOff>
              </xdr:from>
              <xdr:to>
                <xdr:col>3</xdr:col>
                <xdr:colOff>62</xdr:colOff>
                <xdr:row>24</xdr:row>
                <xdr:rowOff>11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21</xdr:row>
                <xdr:rowOff>7</xdr:rowOff>
              </xdr:from>
              <xdr:to>
                <xdr:col>3</xdr:col>
                <xdr:colOff>62</xdr:colOff>
                <xdr:row>25</xdr:row>
                <xdr:rowOff>9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22</xdr:row>
                <xdr:rowOff>7</xdr:rowOff>
              </xdr:from>
              <xdr:to>
                <xdr:col>3</xdr:col>
                <xdr:colOff>62</xdr:colOff>
                <xdr:row>26</xdr:row>
                <xdr:rowOff>9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P02=SAP CC in Subregions
P03=Consolidated/Non Consolidated
R01=P&amp;L MRG Forecasting
C01=Months+Qs
RGP=adaytum_page_2
RGR=adaytum_row_2
RGC=adaytum_col_3
RGD=adaytum_data_3
VID=F7F7F73715A562C0
CHK=-22913363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</xdr:row>
                <xdr:rowOff>7</xdr:rowOff>
              </xdr:from>
              <xdr:to>
                <xdr:col>3</xdr:col>
                <xdr:colOff>62</xdr:colOff>
                <xdr:row>29</xdr:row>
                <xdr:rowOff>12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7</xdr:rowOff>
              </xdr:from>
              <xdr:to>
                <xdr:col>3</xdr:col>
                <xdr:colOff>62</xdr:colOff>
                <xdr:row>30</xdr:row>
                <xdr:rowOff>5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7</xdr:rowOff>
              </xdr:from>
              <xdr:to>
                <xdr:col>3</xdr:col>
                <xdr:colOff>62</xdr:colOff>
                <xdr:row>34</xdr:row>
                <xdr:rowOff>1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30</xdr:row>
                <xdr:rowOff>8</xdr:rowOff>
              </xdr:from>
              <xdr:to>
                <xdr:col>3</xdr:col>
                <xdr:colOff>62</xdr:colOff>
                <xdr:row>34</xdr:row>
                <xdr:rowOff>3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31</xdr:row>
                <xdr:rowOff>8</xdr:rowOff>
              </xdr:from>
              <xdr:to>
                <xdr:col>3</xdr:col>
                <xdr:colOff>62</xdr:colOff>
                <xdr:row>36</xdr:row>
                <xdr:rowOff>19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32</xdr:row>
                <xdr:rowOff>8</xdr:rowOff>
              </xdr:from>
              <xdr:to>
                <xdr:col>3</xdr:col>
                <xdr:colOff>62</xdr:colOff>
                <xdr:row>37</xdr:row>
                <xdr:rowOff>19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33</xdr:row>
                <xdr:rowOff>8</xdr:rowOff>
              </xdr:from>
              <xdr:to>
                <xdr:col>3</xdr:col>
                <xdr:colOff>62</xdr:colOff>
                <xdr:row>37</xdr:row>
                <xdr:rowOff>12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34</xdr:row>
                <xdr:rowOff>8</xdr:rowOff>
              </xdr:from>
              <xdr:to>
                <xdr:col>3</xdr:col>
                <xdr:colOff>62</xdr:colOff>
                <xdr:row>36</xdr:row>
                <xdr:rowOff>19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35</xdr:row>
                <xdr:rowOff>8</xdr:rowOff>
              </xdr:from>
              <xdr:to>
                <xdr:col>3</xdr:col>
                <xdr:colOff>62</xdr:colOff>
                <xdr:row>38</xdr:row>
                <xdr:rowOff>11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36</xdr:row>
                <xdr:rowOff>8</xdr:rowOff>
              </xdr:from>
              <xdr:to>
                <xdr:col>3</xdr:col>
                <xdr:colOff>62</xdr:colOff>
                <xdr:row>40</xdr:row>
                <xdr:rowOff>7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37</xdr:row>
                <xdr:rowOff>8</xdr:rowOff>
              </xdr:from>
              <xdr:to>
                <xdr:col>3</xdr:col>
                <xdr:colOff>62</xdr:colOff>
                <xdr:row>41</xdr:row>
                <xdr:rowOff>5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38</xdr:row>
                <xdr:rowOff>8</xdr:rowOff>
              </xdr:from>
              <xdr:to>
                <xdr:col>3</xdr:col>
                <xdr:colOff>62</xdr:colOff>
                <xdr:row>42</xdr:row>
                <xdr:rowOff>7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P02=SAP CC in Subregions
P03=Consolidated/Non Consolidated
R01=P&amp;L MRG Forecasting
C01=Months+Qs
RGP=adaytum_page_3
RGR=adaytum_row_3
RGC=adaytum_col_1
RGD=adaytum_data_1
VID=5723F03D15A562C0
CHK=1354150573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</xdr:row>
                <xdr:rowOff>8</xdr:rowOff>
              </xdr:from>
              <xdr:to>
                <xdr:col>3</xdr:col>
                <xdr:colOff>62</xdr:colOff>
                <xdr:row>45</xdr:row>
                <xdr:rowOff>12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42</xdr:row>
                <xdr:rowOff>7</xdr:rowOff>
              </xdr:from>
              <xdr:to>
                <xdr:col>3</xdr:col>
                <xdr:colOff>62</xdr:colOff>
                <xdr:row>46</xdr:row>
                <xdr:rowOff>5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7</xdr:rowOff>
              </xdr:from>
              <xdr:to>
                <xdr:col>3</xdr:col>
                <xdr:colOff>62</xdr:colOff>
                <xdr:row>50</xdr:row>
                <xdr:rowOff>7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45</xdr:row>
                <xdr:rowOff>7</xdr:rowOff>
              </xdr:from>
              <xdr:to>
                <xdr:col>3</xdr:col>
                <xdr:colOff>62</xdr:colOff>
                <xdr:row>49</xdr:row>
                <xdr:rowOff>7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46</xdr:row>
                <xdr:rowOff>7</xdr:rowOff>
              </xdr:from>
              <xdr:to>
                <xdr:col>3</xdr:col>
                <xdr:colOff>62</xdr:colOff>
                <xdr:row>52</xdr:row>
                <xdr:rowOff>6</xdr:rowOff>
              </xdr:to>
            </anchor>
          </commentPr>
        </mc:Choice>
        <mc:Fallback/>
      </mc:AlternateContent>
    </comment>
    <comment ref="B5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47</xdr:row>
                <xdr:rowOff>7</xdr:rowOff>
              </xdr:from>
              <xdr:to>
                <xdr:col>3</xdr:col>
                <xdr:colOff>62</xdr:colOff>
                <xdr:row>53</xdr:row>
                <xdr:rowOff>7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48</xdr:row>
                <xdr:rowOff>7</xdr:rowOff>
              </xdr:from>
              <xdr:to>
                <xdr:col>3</xdr:col>
                <xdr:colOff>62</xdr:colOff>
                <xdr:row>52</xdr:row>
                <xdr:rowOff>16</xdr:rowOff>
              </xdr:to>
            </anchor>
          </commentPr>
        </mc:Choice>
        <mc:Fallback/>
      </mc:AlternateContent>
    </comment>
    <comment ref="B5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49</xdr:row>
                <xdr:rowOff>7</xdr:rowOff>
              </xdr:from>
              <xdr:to>
                <xdr:col>3</xdr:col>
                <xdr:colOff>62</xdr:colOff>
                <xdr:row>52</xdr:row>
                <xdr:rowOff>3</xdr:rowOff>
              </xdr:to>
            </anchor>
          </commentPr>
        </mc:Choice>
        <mc:Fallback/>
      </mc:AlternateContent>
    </comment>
    <comment ref="B5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50</xdr:row>
                <xdr:rowOff>7</xdr:rowOff>
              </xdr:from>
              <xdr:to>
                <xdr:col>3</xdr:col>
                <xdr:colOff>62</xdr:colOff>
                <xdr:row>53</xdr:row>
                <xdr:rowOff>13</xdr:rowOff>
              </xdr:to>
            </anchor>
          </commentPr>
        </mc:Choice>
        <mc:Fallback/>
      </mc:AlternateContent>
    </comment>
    <comment ref="B5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51</xdr:row>
                <xdr:rowOff>7</xdr:rowOff>
              </xdr:from>
              <xdr:to>
                <xdr:col>3</xdr:col>
                <xdr:colOff>62</xdr:colOff>
                <xdr:row>55</xdr:row>
                <xdr:rowOff>13</xdr:rowOff>
              </xdr:to>
            </anchor>
          </commentPr>
        </mc:Choice>
        <mc:Fallback/>
      </mc:AlternateContent>
    </comment>
    <comment ref="B5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52</xdr:row>
                <xdr:rowOff>7</xdr:rowOff>
              </xdr:from>
              <xdr:to>
                <xdr:col>3</xdr:col>
                <xdr:colOff>62</xdr:colOff>
                <xdr:row>56</xdr:row>
                <xdr:rowOff>11</xdr:rowOff>
              </xdr:to>
            </anchor>
          </commentPr>
        </mc:Choice>
        <mc:Fallback/>
      </mc:AlternateContent>
    </comment>
    <comment ref="B5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53</xdr:row>
                <xdr:rowOff>7</xdr:rowOff>
              </xdr:from>
              <xdr:to>
                <xdr:col>3</xdr:col>
                <xdr:colOff>62</xdr:colOff>
                <xdr:row>57</xdr:row>
                <xdr:rowOff>10</xdr:rowOff>
              </xdr:to>
            </anchor>
          </commentPr>
        </mc:Choice>
        <mc:Fallback/>
      </mc:AlternateContent>
    </comment>
    <comment ref="C12" authorId="0">
      <text>
        <r>
          <rPr>
            <sz val="8"/>
            <color rgb="FF000000"/>
            <rFont val="Tahoma"/>
            <family val="0"/>
          </rPr>
          <t xml:space="preserve">2 Ops/Proj Split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62</xdr:colOff>
                <xdr:row>14</xdr:row>
                <xdr:rowOff>12</xdr:rowOff>
              </xdr:to>
            </anchor>
          </commentPr>
        </mc:Choice>
        <mc:Fallback/>
      </mc:AlternateContent>
    </comment>
    <comment ref="C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12</xdr:row>
                <xdr:rowOff>7</xdr:rowOff>
              </xdr:from>
              <xdr:to>
                <xdr:col>4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C2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7</xdr:rowOff>
              </xdr:from>
              <xdr:to>
                <xdr:col>4</xdr:col>
                <xdr:colOff>62</xdr:colOff>
                <xdr:row>30</xdr:row>
                <xdr:rowOff>12</xdr:rowOff>
              </xdr:to>
            </anchor>
          </commentPr>
        </mc:Choice>
        <mc:Fallback/>
      </mc:AlternateContent>
    </comment>
    <comment ref="C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28</xdr:row>
                <xdr:rowOff>7</xdr:rowOff>
              </xdr:from>
              <xdr:to>
                <xdr:col>4</xdr:col>
                <xdr:colOff>62</xdr:colOff>
                <xdr:row>32</xdr:row>
                <xdr:rowOff>5</xdr:rowOff>
              </xdr:to>
            </anchor>
          </commentPr>
        </mc:Choice>
        <mc:Fallback/>
      </mc:AlternateContent>
    </comment>
    <comment ref="C44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41</xdr:row>
                <xdr:rowOff>9</xdr:rowOff>
              </xdr:from>
              <xdr:to>
                <xdr:col>4</xdr:col>
                <xdr:colOff>62</xdr:colOff>
                <xdr:row>45</xdr:row>
                <xdr:rowOff>13</xdr:rowOff>
              </xdr:to>
            </anchor>
          </commentPr>
        </mc:Choice>
        <mc:Fallback/>
      </mc:AlternateContent>
    </comment>
    <comment ref="C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4</xdr:col>
                <xdr:colOff>62</xdr:colOff>
                <xdr:row>48</xdr:row>
                <xdr:rowOff>8</xdr:rowOff>
              </xdr:to>
            </anchor>
          </commentPr>
        </mc:Choice>
        <mc:Fallback/>
      </mc:AlternateContent>
    </comment>
    <comment ref="D12" authorId="0">
      <text>
        <r>
          <rPr>
            <sz val="8"/>
            <color rgb="FF000000"/>
            <rFont val="Tahoma"/>
            <family val="0"/>
          </rPr>
          <t xml:space="preserve">Elist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10</xdr:row>
                <xdr:rowOff>7</xdr:rowOff>
              </xdr:from>
              <xdr:to>
                <xdr:col>5</xdr:col>
                <xdr:colOff>62</xdr:colOff>
                <xdr:row>14</xdr:row>
                <xdr:rowOff>12</xdr:rowOff>
              </xdr:to>
            </anchor>
          </commentPr>
        </mc:Choice>
        <mc:Fallback/>
      </mc:AlternateContent>
    </comment>
    <comment ref="D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12</xdr:row>
                <xdr:rowOff>7</xdr:rowOff>
              </xdr:from>
              <xdr:to>
                <xdr:col>5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D2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26</xdr:row>
                <xdr:rowOff>7</xdr:rowOff>
              </xdr:from>
              <xdr:to>
                <xdr:col>5</xdr:col>
                <xdr:colOff>62</xdr:colOff>
                <xdr:row>30</xdr:row>
                <xdr:rowOff>12</xdr:rowOff>
              </xdr:to>
            </anchor>
          </commentPr>
        </mc:Choice>
        <mc:Fallback/>
      </mc:AlternateContent>
    </comment>
    <comment ref="D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28</xdr:row>
                <xdr:rowOff>7</xdr:rowOff>
              </xdr:from>
              <xdr:to>
                <xdr:col>5</xdr:col>
                <xdr:colOff>62</xdr:colOff>
                <xdr:row>32</xdr:row>
                <xdr:rowOff>11</xdr:rowOff>
              </xdr:to>
            </anchor>
          </commentPr>
        </mc:Choice>
        <mc:Fallback/>
      </mc:AlternateContent>
    </comment>
    <comment ref="D44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41</xdr:row>
                <xdr:rowOff>9</xdr:rowOff>
              </xdr:from>
              <xdr:to>
                <xdr:col>5</xdr:col>
                <xdr:colOff>62</xdr:colOff>
                <xdr:row>45</xdr:row>
                <xdr:rowOff>13</xdr:rowOff>
              </xdr:to>
            </anchor>
          </commentPr>
        </mc:Choice>
        <mc:Fallback/>
      </mc:AlternateContent>
    </comment>
    <comment ref="D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43</xdr:row>
                <xdr:rowOff>7</xdr:rowOff>
              </xdr:from>
              <xdr:to>
                <xdr:col>5</xdr:col>
                <xdr:colOff>62</xdr:colOff>
                <xdr:row>47</xdr:row>
                <xdr:rowOff>13</xdr:rowOff>
              </xdr:to>
            </anchor>
          </commentPr>
        </mc:Choice>
        <mc:Fallback/>
      </mc:AlternateContent>
    </comment>
    <comment ref="E12" authorId="0">
      <text>
        <r>
          <rPr>
            <sz val="8"/>
            <color rgb="FF000000"/>
            <rFont val="Tahoma"/>
            <family val="0"/>
          </rPr>
          <t xml:space="preserve">5 Versions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</xdr:row>
                <xdr:rowOff>7</xdr:rowOff>
              </xdr:from>
              <xdr:to>
                <xdr:col>6</xdr:col>
                <xdr:colOff>62</xdr:colOff>
                <xdr:row>14</xdr:row>
                <xdr:rowOff>12</xdr:rowOff>
              </xdr:to>
            </anchor>
          </commentPr>
        </mc:Choice>
        <mc:Fallback/>
      </mc:AlternateContent>
    </comment>
    <comment ref="E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12</xdr:row>
                <xdr:rowOff>7</xdr:rowOff>
              </xdr:from>
              <xdr:to>
                <xdr:col>6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E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28</xdr:row>
                <xdr:rowOff>7</xdr:rowOff>
              </xdr:from>
              <xdr:to>
                <xdr:col>6</xdr:col>
                <xdr:colOff>62</xdr:colOff>
                <xdr:row>32</xdr:row>
                <xdr:rowOff>11</xdr:rowOff>
              </xdr:to>
            </anchor>
          </commentPr>
        </mc:Choice>
        <mc:Fallback/>
      </mc:AlternateContent>
    </comment>
    <comment ref="E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43</xdr:row>
                <xdr:rowOff>7</xdr:rowOff>
              </xdr:from>
              <xdr:to>
                <xdr:col>6</xdr:col>
                <xdr:colOff>62</xdr:colOff>
                <xdr:row>47</xdr:row>
                <xdr:rowOff>13</xdr:rowOff>
              </xdr:to>
            </anchor>
          </commentPr>
        </mc:Choice>
        <mc:Fallback/>
      </mc:AlternateContent>
    </comment>
    <comment ref="F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</xdr:row>
                <xdr:rowOff>7</xdr:rowOff>
              </xdr:from>
              <xdr:to>
                <xdr:col>7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F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</xdr:row>
                <xdr:rowOff>7</xdr:rowOff>
              </xdr:from>
              <xdr:to>
                <xdr:col>7</xdr:col>
                <xdr:colOff>62</xdr:colOff>
                <xdr:row>32</xdr:row>
                <xdr:rowOff>3</xdr:rowOff>
              </xdr:to>
            </anchor>
          </commentPr>
        </mc:Choice>
        <mc:Fallback/>
      </mc:AlternateContent>
    </comment>
    <comment ref="F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43</xdr:row>
                <xdr:rowOff>7</xdr:rowOff>
              </xdr:from>
              <xdr:to>
                <xdr:col>7</xdr:col>
                <xdr:colOff>62</xdr:colOff>
                <xdr:row>47</xdr:row>
                <xdr:rowOff>5</xdr:rowOff>
              </xdr:to>
            </anchor>
          </commentPr>
        </mc:Choice>
        <mc:Fallback/>
      </mc:AlternateContent>
    </comment>
    <comment ref="G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12</xdr:row>
                <xdr:rowOff>7</xdr:rowOff>
              </xdr:from>
              <xdr:to>
                <xdr:col>8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G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28</xdr:row>
                <xdr:rowOff>7</xdr:rowOff>
              </xdr:from>
              <xdr:to>
                <xdr:col>8</xdr:col>
                <xdr:colOff>62</xdr:colOff>
                <xdr:row>32</xdr:row>
                <xdr:rowOff>3</xdr:rowOff>
              </xdr:to>
            </anchor>
          </commentPr>
        </mc:Choice>
        <mc:Fallback/>
      </mc:AlternateContent>
    </comment>
    <comment ref="G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43</xdr:row>
                <xdr:rowOff>7</xdr:rowOff>
              </xdr:from>
              <xdr:to>
                <xdr:col>8</xdr:col>
                <xdr:colOff>62</xdr:colOff>
                <xdr:row>47</xdr:row>
                <xdr:rowOff>5</xdr:rowOff>
              </xdr:to>
            </anchor>
          </commentPr>
        </mc:Choice>
        <mc:Fallback/>
      </mc:AlternateContent>
    </comment>
    <comment ref="H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7</xdr:rowOff>
              </xdr:from>
              <xdr:to>
                <xdr:col>9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H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28</xdr:row>
                <xdr:rowOff>7</xdr:rowOff>
              </xdr:from>
              <xdr:to>
                <xdr:col>9</xdr:col>
                <xdr:colOff>62</xdr:colOff>
                <xdr:row>32</xdr:row>
                <xdr:rowOff>3</xdr:rowOff>
              </xdr:to>
            </anchor>
          </commentPr>
        </mc:Choice>
        <mc:Fallback/>
      </mc:AlternateContent>
    </comment>
    <comment ref="H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43</xdr:row>
                <xdr:rowOff>7</xdr:rowOff>
              </xdr:from>
              <xdr:to>
                <xdr:col>9</xdr:col>
                <xdr:colOff>62</xdr:colOff>
                <xdr:row>47</xdr:row>
                <xdr:rowOff>5</xdr:rowOff>
              </xdr:to>
            </anchor>
          </commentPr>
        </mc:Choice>
        <mc:Fallback/>
      </mc:AlternateContent>
    </comment>
    <comment ref="I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12</xdr:row>
                <xdr:rowOff>7</xdr:rowOff>
              </xdr:from>
              <xdr:to>
                <xdr:col>10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I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28</xdr:row>
                <xdr:rowOff>7</xdr:rowOff>
              </xdr:from>
              <xdr:to>
                <xdr:col>10</xdr:col>
                <xdr:colOff>62</xdr:colOff>
                <xdr:row>32</xdr:row>
                <xdr:rowOff>3</xdr:rowOff>
              </xdr:to>
            </anchor>
          </commentPr>
        </mc:Choice>
        <mc:Fallback/>
      </mc:AlternateContent>
    </comment>
    <comment ref="I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43</xdr:row>
                <xdr:rowOff>7</xdr:rowOff>
              </xdr:from>
              <xdr:to>
                <xdr:col>10</xdr:col>
                <xdr:colOff>62</xdr:colOff>
                <xdr:row>47</xdr:row>
                <xdr:rowOff>5</xdr:rowOff>
              </xdr:to>
            </anchor>
          </commentPr>
        </mc:Choice>
        <mc:Fallback/>
      </mc:AlternateContent>
    </comment>
    <comment ref="J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12</xdr:row>
                <xdr:rowOff>7</xdr:rowOff>
              </xdr:from>
              <xdr:to>
                <xdr:col>11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J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28</xdr:row>
                <xdr:rowOff>7</xdr:rowOff>
              </xdr:from>
              <xdr:to>
                <xdr:col>11</xdr:col>
                <xdr:colOff>62</xdr:colOff>
                <xdr:row>32</xdr:row>
                <xdr:rowOff>3</xdr:rowOff>
              </xdr:to>
            </anchor>
          </commentPr>
        </mc:Choice>
        <mc:Fallback/>
      </mc:AlternateContent>
    </comment>
    <comment ref="J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43</xdr:row>
                <xdr:rowOff>7</xdr:rowOff>
              </xdr:from>
              <xdr:to>
                <xdr:col>11</xdr:col>
                <xdr:colOff>62</xdr:colOff>
                <xdr:row>47</xdr:row>
                <xdr:rowOff>5</xdr:rowOff>
              </xdr:to>
            </anchor>
          </commentPr>
        </mc:Choice>
        <mc:Fallback/>
      </mc:AlternateContent>
    </comment>
    <comment ref="K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12</xdr:row>
                <xdr:rowOff>7</xdr:rowOff>
              </xdr:from>
              <xdr:to>
                <xdr:col>12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K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28</xdr:row>
                <xdr:rowOff>7</xdr:rowOff>
              </xdr:from>
              <xdr:to>
                <xdr:col>12</xdr:col>
                <xdr:colOff>62</xdr:colOff>
                <xdr:row>32</xdr:row>
                <xdr:rowOff>3</xdr:rowOff>
              </xdr:to>
            </anchor>
          </commentPr>
        </mc:Choice>
        <mc:Fallback/>
      </mc:AlternateContent>
    </comment>
    <comment ref="K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43</xdr:row>
                <xdr:rowOff>7</xdr:rowOff>
              </xdr:from>
              <xdr:to>
                <xdr:col>12</xdr:col>
                <xdr:colOff>62</xdr:colOff>
                <xdr:row>47</xdr:row>
                <xdr:rowOff>5</xdr:rowOff>
              </xdr:to>
            </anchor>
          </commentPr>
        </mc:Choice>
        <mc:Fallback/>
      </mc:AlternateContent>
    </comment>
    <comment ref="L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L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28</xdr:row>
                <xdr:rowOff>7</xdr:rowOff>
              </xdr:from>
              <xdr:to>
                <xdr:col>13</xdr:col>
                <xdr:colOff>62</xdr:colOff>
                <xdr:row>32</xdr:row>
                <xdr:rowOff>3</xdr:rowOff>
              </xdr:to>
            </anchor>
          </commentPr>
        </mc:Choice>
        <mc:Fallback/>
      </mc:AlternateContent>
    </comment>
    <comment ref="L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43</xdr:row>
                <xdr:rowOff>7</xdr:rowOff>
              </xdr:from>
              <xdr:to>
                <xdr:col>13</xdr:col>
                <xdr:colOff>62</xdr:colOff>
                <xdr:row>47</xdr:row>
                <xdr:rowOff>5</xdr:rowOff>
              </xdr:to>
            </anchor>
          </commentPr>
        </mc:Choice>
        <mc:Fallback/>
      </mc:AlternateContent>
    </comment>
    <comment ref="M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12</xdr:row>
                <xdr:rowOff>7</xdr:rowOff>
              </xdr:from>
              <xdr:to>
                <xdr:col>14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M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28</xdr:row>
                <xdr:rowOff>7</xdr:rowOff>
              </xdr:from>
              <xdr:to>
                <xdr:col>14</xdr:col>
                <xdr:colOff>62</xdr:colOff>
                <xdr:row>32</xdr:row>
                <xdr:rowOff>3</xdr:rowOff>
              </xdr:to>
            </anchor>
          </commentPr>
        </mc:Choice>
        <mc:Fallback/>
      </mc:AlternateContent>
    </comment>
    <comment ref="M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43</xdr:row>
                <xdr:rowOff>7</xdr:rowOff>
              </xdr:from>
              <xdr:to>
                <xdr:col>14</xdr:col>
                <xdr:colOff>62</xdr:colOff>
                <xdr:row>47</xdr:row>
                <xdr:rowOff>5</xdr:rowOff>
              </xdr:to>
            </anchor>
          </commentPr>
        </mc:Choice>
        <mc:Fallback/>
      </mc:AlternateContent>
    </comment>
    <comment ref="N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12</xdr:row>
                <xdr:rowOff>7</xdr:rowOff>
              </xdr:from>
              <xdr:to>
                <xdr:col>15</xdr:col>
                <xdr:colOff>55</xdr:colOff>
                <xdr:row>16</xdr:row>
                <xdr:rowOff>12</xdr:rowOff>
              </xdr:to>
            </anchor>
          </commentPr>
        </mc:Choice>
        <mc:Fallback/>
      </mc:AlternateContent>
    </comment>
    <comment ref="N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28</xdr:row>
                <xdr:rowOff>7</xdr:rowOff>
              </xdr:from>
              <xdr:to>
                <xdr:col>15</xdr:col>
                <xdr:colOff>55</xdr:colOff>
                <xdr:row>32</xdr:row>
                <xdr:rowOff>3</xdr:rowOff>
              </xdr:to>
            </anchor>
          </commentPr>
        </mc:Choice>
        <mc:Fallback/>
      </mc:AlternateContent>
    </comment>
    <comment ref="N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43</xdr:row>
                <xdr:rowOff>7</xdr:rowOff>
              </xdr:from>
              <xdr:to>
                <xdr:col>15</xdr:col>
                <xdr:colOff>55</xdr:colOff>
                <xdr:row>47</xdr:row>
                <xdr:rowOff>5</xdr:rowOff>
              </xdr:to>
            </anchor>
          </commentPr>
        </mc:Choice>
        <mc:Fallback/>
      </mc:AlternateContent>
    </comment>
    <comment ref="O14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8</xdr:colOff>
                <xdr:row>12</xdr:row>
                <xdr:rowOff>7</xdr:rowOff>
              </xdr:from>
              <xdr:to>
                <xdr:col>16</xdr:col>
                <xdr:colOff>43</xdr:colOff>
                <xdr:row>16</xdr:row>
                <xdr:rowOff>12</xdr:rowOff>
              </xdr:to>
            </anchor>
          </commentPr>
        </mc:Choice>
        <mc:Fallback/>
      </mc:AlternateContent>
    </comment>
    <comment ref="O3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8</xdr:colOff>
                <xdr:row>28</xdr:row>
                <xdr:rowOff>7</xdr:rowOff>
              </xdr:from>
              <xdr:to>
                <xdr:col>16</xdr:col>
                <xdr:colOff>44</xdr:colOff>
                <xdr:row>32</xdr:row>
                <xdr:rowOff>3</xdr:rowOff>
              </xdr:to>
            </anchor>
          </commentPr>
        </mc:Choice>
        <mc:Fallback/>
      </mc:AlternateContent>
    </comment>
    <comment ref="O46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8</xdr:colOff>
                <xdr:row>43</xdr:row>
                <xdr:rowOff>7</xdr:rowOff>
              </xdr:from>
              <xdr:to>
                <xdr:col>16</xdr:col>
                <xdr:colOff>44</xdr:colOff>
                <xdr:row>47</xdr:row>
                <xdr:rowOff>5</xdr:rowOff>
              </xdr:to>
            </anchor>
          </commentPr>
        </mc:Choice>
        <mc:Fallback/>
      </mc:AlternateContent>
    </comment>
  </commentList>
</comments>
</file>

<file path=xl/comments2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" authorId="0">
      <text>
        <r>
          <rPr>
            <sz val="8"/>
            <color rgb="FF000000"/>
            <rFont val="Tahoma"/>
            <family val="0"/>
          </rPr>
          <t xml:space="preserve">Adaytum2
TYP=V
SVR=
LIB=Template Model Download
CBE=Total G&amp;A Detail
FGD=N
BGD=N
FGL=N
BGL=N
SUP=N
BBF=N
NTS=Y
VAL=Y
RHD=N
LCK=N
RFH=N
BBK=Y
OVF=N
IAB=N
BAZ=N
EAZ=N
P01=1 Currency Conversion
P02=2 Ops/Proj Split
P03=4 Months
P04=5 Versions
R01=2 Overheads Summary
C01=Elist
RGP=adaytum_page_2
RGR=adaytum_row_1
RGC=adaytum_col_1
RGD=adaytum_data_2
VID=D22DDD2315A562C0
CHK=898940811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3</xdr:col>
                <xdr:colOff>81</xdr:colOff>
                <xdr:row>14</xdr:row>
                <xdr:rowOff>12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1 Currency Conversion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</xdr:row>
                <xdr:rowOff>7</xdr:rowOff>
              </xdr:from>
              <xdr:to>
                <xdr:col>3</xdr:col>
                <xdr:colOff>81</xdr:colOff>
                <xdr:row>15</xdr:row>
                <xdr:rowOff>12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2 Overheads Summary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</xdr:row>
                <xdr:rowOff>6</xdr:rowOff>
              </xdr:from>
              <xdr:to>
                <xdr:col>3</xdr:col>
                <xdr:colOff>81</xdr:colOff>
                <xdr:row>21</xdr:row>
                <xdr:rowOff>11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FGD=N
BGD=N
FGL=N
BGL=N
SUP=N
BBF=N
NTS=Y
VAL=Y
RHD=N
LCK=N
RFH=N
BBK=Y
OVF=N
IAB=N
BAZ=N
EAZ=N
P01=Months
R01=Headcount Act/Bud
C01=SAP CC in Subregions
RGP=adaytum_page_1
RGR=adaytum_row_2
RGC=adaytum_col_2
RGD=adaytum_data_3
VID=3343542515A562C0
CHK=128113929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19</xdr:row>
                <xdr:rowOff>7</xdr:rowOff>
              </xdr:from>
              <xdr:to>
                <xdr:col>3</xdr:col>
                <xdr:colOff>81</xdr:colOff>
                <xdr:row>23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7</xdr:rowOff>
              </xdr:from>
              <xdr:to>
                <xdr:col>3</xdr:col>
                <xdr:colOff>81</xdr:colOff>
                <xdr:row>24</xdr:row>
                <xdr:rowOff>11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26</xdr:row>
                <xdr:rowOff>6</xdr:rowOff>
              </xdr:from>
              <xdr:to>
                <xdr:col>3</xdr:col>
                <xdr:colOff>81</xdr:colOff>
                <xdr:row>30</xdr:row>
                <xdr:rowOff>11</xdr:rowOff>
              </xdr:to>
            </anchor>
          </commentPr>
        </mc:Choice>
        <mc:Fallback/>
      </mc:AlternateContent>
    </comment>
    <comment ref="C13" authorId="0">
      <text>
        <r>
          <rPr>
            <sz val="8"/>
            <color rgb="FF000000"/>
            <rFont val="Tahoma"/>
            <family val="0"/>
          </rPr>
          <t xml:space="preserve">2 Ops/Proj Split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7</xdr:rowOff>
              </xdr:from>
              <xdr:to>
                <xdr:col>4</xdr:col>
                <xdr:colOff>12</xdr:colOff>
                <xdr:row>15</xdr:row>
                <xdr:rowOff>12</xdr:rowOff>
              </xdr:to>
            </anchor>
          </commentPr>
        </mc:Choice>
        <mc:Fallback/>
      </mc:AlternateContent>
    </comment>
    <comment ref="C15" authorId="0">
      <text>
        <r>
          <rPr>
            <sz val="8"/>
            <color rgb="FF000000"/>
            <rFont val="Tahoma"/>
            <family val="0"/>
          </rPr>
          <t xml:space="preserve">Elist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13</xdr:row>
                <xdr:rowOff>7</xdr:rowOff>
              </xdr:from>
              <xdr:to>
                <xdr:col>4</xdr:col>
                <xdr:colOff>12</xdr:colOff>
                <xdr:row>17</xdr:row>
                <xdr:rowOff>12</xdr:rowOff>
              </xdr:to>
            </anchor>
          </commentPr>
        </mc:Choice>
        <mc:Fallback/>
      </mc:AlternateContent>
    </comment>
    <comment ref="C24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22</xdr:row>
                <xdr:rowOff>7</xdr:rowOff>
              </xdr:from>
              <xdr:to>
                <xdr:col>4</xdr:col>
                <xdr:colOff>12</xdr:colOff>
                <xdr:row>26</xdr:row>
                <xdr:rowOff>12</xdr:rowOff>
              </xdr:to>
            </anchor>
          </commentPr>
        </mc:Choice>
        <mc:Fallback/>
      </mc:AlternateContent>
    </comment>
    <comment ref="D13" authorId="0">
      <text>
        <r>
          <rPr>
            <sz val="8"/>
            <color rgb="FF000000"/>
            <rFont val="Tahoma"/>
            <family val="0"/>
          </rPr>
          <t xml:space="preserve">4 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11</xdr:row>
                <xdr:rowOff>7</xdr:rowOff>
              </xdr:from>
              <xdr:to>
                <xdr:col>5</xdr:col>
                <xdr:colOff>25</xdr:colOff>
                <xdr:row>15</xdr:row>
                <xdr:rowOff>12</xdr:rowOff>
              </xdr:to>
            </anchor>
          </commentPr>
        </mc:Choice>
        <mc:Fallback/>
      </mc:AlternateContent>
    </comment>
    <comment ref="E13" authorId="0">
      <text>
        <r>
          <rPr>
            <sz val="8"/>
            <color rgb="FF000000"/>
            <rFont val="Tahoma"/>
            <family val="0"/>
          </rPr>
          <t xml:space="preserve">5 Versions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11</xdr:row>
                <xdr:rowOff>7</xdr:rowOff>
              </xdr:from>
              <xdr:to>
                <xdr:col>6</xdr:col>
                <xdr:colOff>12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<sst xmlns="http://schemas.openxmlformats.org/spreadsheetml/2006/main" count="839" uniqueCount="448">
  <si>
    <t xml:space="preserve">Page</t>
  </si>
  <si>
    <t xml:space="preserve">Cost Summary</t>
  </si>
  <si>
    <t xml:space="preserve">P&amp;L Expense Analysis</t>
  </si>
  <si>
    <t xml:space="preserve">5</t>
  </si>
  <si>
    <t xml:space="preserve">Plan Legal Spend 2001</t>
  </si>
  <si>
    <t xml:space="preserve">6-7</t>
  </si>
  <si>
    <t xml:space="preserve">Plan Legal Spend 2002</t>
  </si>
  <si>
    <t xml:space="preserve">Headcount Summary</t>
  </si>
  <si>
    <t xml:space="preserve">9</t>
  </si>
  <si>
    <t xml:space="preserve">Headcount Org Chart</t>
  </si>
  <si>
    <t xml:space="preserve">10</t>
  </si>
  <si>
    <t xml:space="preserve">Legal Department Core Activities</t>
  </si>
  <si>
    <t xml:space="preserve">11-12</t>
  </si>
  <si>
    <t xml:space="preserve">Allocations</t>
  </si>
  <si>
    <t xml:space="preserve">Corporate Allocations</t>
  </si>
  <si>
    <t xml:space="preserve">Run Rate </t>
  </si>
  <si>
    <t xml:space="preserve">EXPENSE DETAIL</t>
  </si>
  <si>
    <t xml:space="preserve">15-18</t>
  </si>
  <si>
    <t xml:space="preserve">Expense Detail</t>
  </si>
  <si>
    <t xml:space="preserve">$000's</t>
  </si>
  <si>
    <t xml:space="preserve">2002 VS 2001</t>
  </si>
  <si>
    <t xml:space="preserve">Expenses</t>
  </si>
  <si>
    <t xml:space="preserve">Corp. Allocations</t>
  </si>
  <si>
    <t xml:space="preserve">  Allocations</t>
  </si>
  <si>
    <t xml:space="preserve">Residual</t>
  </si>
  <si>
    <t xml:space="preserve">Headcount</t>
  </si>
  <si>
    <t xml:space="preserve">EEL Employee's</t>
  </si>
  <si>
    <t xml:space="preserve">Non - EEL Employee's</t>
  </si>
  <si>
    <t xml:space="preserve">Cumulative  $000's</t>
  </si>
  <si>
    <t xml:space="preserve">Dec / YTD</t>
  </si>
  <si>
    <t xml:space="preserve">2002 Plan</t>
  </si>
  <si>
    <t xml:space="preserve">Actuals / CE2</t>
  </si>
  <si>
    <t xml:space="preserve">2001 Plan</t>
  </si>
  <si>
    <t xml:space="preserve">10% Target</t>
  </si>
  <si>
    <t xml:space="preserve">20% Target</t>
  </si>
  <si>
    <t xml:space="preserve">Baseline</t>
  </si>
  <si>
    <t xml:space="preserve">HIGHLIGHTS</t>
  </si>
  <si>
    <t xml:space="preserve"> - 81% of the Baseline cost (excluding legal fee's) is concerning Salaries and Wages.  </t>
  </si>
  <si>
    <t xml:space="preserve"> - 6% of the Baseline cost (excluding legal fee's) is concerning Travel &amp; Entertainment</t>
  </si>
  <si>
    <t xml:space="preserve"> - 69% of the Total Cost Base is concerning Outside legal fees</t>
  </si>
  <si>
    <t xml:space="preserve">Allocations In to EEL</t>
  </si>
  <si>
    <t xml:space="preserve">- Two sets of allocations have been charged to EEL. </t>
  </si>
  <si>
    <t xml:space="preserve">ENA allocations totalling $1.2m were proposed for 2002.  These have been reduced to $33k</t>
  </si>
  <si>
    <t xml:space="preserve">Corporate allocations of $0.4m have been proposed.  These have been accepted.</t>
  </si>
  <si>
    <t xml:space="preserve">Legal Spend</t>
  </si>
  <si>
    <t xml:space="preserve">- The Legal budget includes $13m for External Legal Fees vs $15m for 2001 CE2.  The $13m has been calculated using the following methodology.   </t>
  </si>
  <si>
    <t xml:space="preserve">Current year spend adjusted for unusual items (CATS/ICI)</t>
  </si>
  <si>
    <t xml:space="preserve">Estimated 5% reduction due to more transparency and control over Legal spend.</t>
  </si>
  <si>
    <t xml:space="preserve">An estimate percentage of total Gross Margin.  Prior year legal cost have generally been 2% of Gross Margin over the past 3 years.  For 2002 we have reduced this to 1.4%.</t>
  </si>
  <si>
    <t xml:space="preserve">- The legal spend calculated for 2002 will be moved into the respective budgets of the commercial groups.  </t>
  </si>
  <si>
    <t xml:space="preserve">The Commercial groups will then be able to track cost verses budget and get a more transparent picture of the legal spend.  </t>
  </si>
  <si>
    <t xml:space="preserve">Cost Saving Initiatives</t>
  </si>
  <si>
    <t xml:space="preserve">Two key areas have been addressed to  reduce legal departments spend.</t>
  </si>
  <si>
    <t xml:space="preserve">-  Salary &amp; Wages cost have been reduced from a Base Line headcount of 47 - 36.  To discuss during the budget meeting.</t>
  </si>
  <si>
    <t xml:space="preserve">-  As noted in the Legal Spend section above legal spend has been reduced.  Additionally these cost will be monitored in more detail during 2002 by lawyer to.</t>
  </si>
  <si>
    <t xml:space="preserve">ensure cost are kept to a minimum.</t>
  </si>
  <si>
    <t xml:space="preserve">Other Area's Targetted for Cost Reducton.</t>
  </si>
  <si>
    <t xml:space="preserve"> - Travel and Entertainment reduced with only Business essential travel undertaken</t>
  </si>
  <si>
    <t xml:space="preserve"> - Reduction in all major expense categories</t>
  </si>
  <si>
    <t xml:space="preserve">Graph Data only - not to be included in pack</t>
  </si>
  <si>
    <t xml:space="preserve">Cumulative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</si>
  <si>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</si>
  <si>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</si>
  <si>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</si>
  <si>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</si>
  <si>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</si>
  <si>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</si>
  <si>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</si>
  <si>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</si>
  <si>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</si>
  <si>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</si>
  <si>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</si>
  <si>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2002vs2001</t>
  </si>
  <si>
    <t xml:space="preserve">COMMENTS</t>
  </si>
  <si>
    <t xml:space="preserve">Total Gross Margin</t>
  </si>
  <si>
    <t xml:space="preserve"> Salaries &amp; Wages</t>
  </si>
  <si>
    <t xml:space="preserve">Variance due to reduction in Headcount (47 - 36)</t>
  </si>
  <si>
    <t xml:space="preserve"> Travel &amp; Entertainment</t>
  </si>
  <si>
    <t xml:space="preserve">Flights/Europe/US/Asia</t>
  </si>
  <si>
    <t xml:space="preserve">Flight detail per month: 2 Economy, 1 Business transcontinental, 5 European</t>
  </si>
  <si>
    <t xml:space="preserve">Employee Meals &amp; Ent</t>
  </si>
  <si>
    <t xml:space="preserve">Includes Travel related expenses</t>
  </si>
  <si>
    <t xml:space="preserve">Hotels</t>
  </si>
  <si>
    <t xml:space="preserve">Hotel stays in accordance with flights</t>
  </si>
  <si>
    <t xml:space="preserve">Car Hire</t>
  </si>
  <si>
    <t xml:space="preserve">Amounts for car hire (Germany)/ fuel etc &amp; Rail Travel</t>
  </si>
  <si>
    <t xml:space="preserve"> Office Expenses</t>
  </si>
  <si>
    <t xml:space="preserve">Computer expenses / Couriers / Stationary</t>
  </si>
  <si>
    <t xml:space="preserve"> Consultancy</t>
  </si>
  <si>
    <t xml:space="preserve">Outside Services</t>
  </si>
  <si>
    <t xml:space="preserve">Translation and Management Training</t>
  </si>
  <si>
    <t xml:space="preserve">Recruitment Fees</t>
  </si>
  <si>
    <t xml:space="preserve">Relates to maintaining headcount</t>
  </si>
  <si>
    <t xml:space="preserve">Professional Costs</t>
  </si>
  <si>
    <t xml:space="preserve">Benefits / Benefits reselection / Tax advisory fees</t>
  </si>
  <si>
    <t xml:space="preserve"> Audit &amp; Legal (tax, reg)</t>
  </si>
  <si>
    <t xml:space="preserve">Breakdown included on separate slide</t>
  </si>
  <si>
    <t xml:space="preserve"> Occupancy Costs (rent &amp; utilities)</t>
  </si>
  <si>
    <t xml:space="preserve"> General &amp; Admin</t>
  </si>
  <si>
    <t xml:space="preserve">Annual SFA Fees not budgeted in 2001</t>
  </si>
  <si>
    <t xml:space="preserve">SFA Annual Fees</t>
  </si>
  <si>
    <t xml:space="preserve">Annual Reurn Fees &amp; Subs</t>
  </si>
  <si>
    <t xml:space="preserve">Company annual return fees &amp; publication subcriptions</t>
  </si>
  <si>
    <t xml:space="preserve">Training</t>
  </si>
  <si>
    <t xml:space="preserve">Legal training / training courses</t>
  </si>
  <si>
    <t xml:space="preserve"> Mobile Phones/Land Lines</t>
  </si>
  <si>
    <t xml:space="preserve">Fixed line telecoms / Desktops now budgeted as a direct cost</t>
  </si>
  <si>
    <t xml:space="preserve"> Taxes Other Than Income</t>
  </si>
  <si>
    <t xml:space="preserve">TOTAL G&amp;A</t>
  </si>
  <si>
    <t xml:space="preserve">Depreciation &amp; Amortisation</t>
  </si>
  <si>
    <t xml:space="preserve">Other Expenses</t>
  </si>
  <si>
    <t xml:space="preserve">TOTAL DIRECT COST</t>
  </si>
  <si>
    <t xml:space="preserve">Allocations </t>
  </si>
  <si>
    <t xml:space="preserve">INCOME BEFORE INTEREST &amp; TAX</t>
  </si>
  <si>
    <t xml:space="preserve"> ($ 000's)</t>
  </si>
  <si>
    <t xml:space="preserve">ACTUAL YTD</t>
  </si>
  <si>
    <t xml:space="preserve">LEGAL ACCRUAL</t>
  </si>
  <si>
    <t xml:space="preserve">ACTUAL YTD + CE2</t>
  </si>
  <si>
    <t xml:space="preserve">REMAINING SPEND IN 2001</t>
  </si>
  <si>
    <t xml:space="preserve">Remaining estimated spend for 2002.</t>
  </si>
  <si>
    <t xml:space="preserve">Methodlogy for Calculation of Audit &amp; Legal Spend for 2002</t>
  </si>
  <si>
    <t xml:space="preserve">$</t>
  </si>
  <si>
    <t xml:space="preserve">2001 CE2 Audit &amp; Legal Spend</t>
  </si>
  <si>
    <t xml:space="preserve">Adjustements for Unusual Items</t>
  </si>
  <si>
    <t xml:space="preserve">- CATS</t>
  </si>
  <si>
    <t xml:space="preserve">- ICI</t>
  </si>
  <si>
    <t xml:space="preserve">less 5% Reduction</t>
  </si>
  <si>
    <t xml:space="preserve">Plan 2002 Audit &amp; Legal Spend</t>
  </si>
  <si>
    <t xml:space="preserve">- The Legal budget includes $13m for External Legal Fees vs $15m for 2001.  The $13m has been calculated using the following methodology.   </t>
  </si>
  <si>
    <t xml:space="preserve">$966k for CATS has already been removed as an exceptional item</t>
  </si>
  <si>
    <t xml:space="preserve">An estimate percentage of total Gross Margin.  Prior year legal cost have general been 2% of Gross Margin over the past 3 years.</t>
  </si>
  <si>
    <t xml:space="preserve">For 2002 we have reduced this to 1.4%.</t>
  </si>
  <si>
    <t xml:space="preserve">Current</t>
  </si>
  <si>
    <t xml:space="preserve">Variance</t>
  </si>
  <si>
    <t xml:space="preserve">Gross Margin</t>
  </si>
  <si>
    <t xml:space="preserve">Audit &amp; Legal Fees</t>
  </si>
  <si>
    <t xml:space="preserve">Percentage Of Gross Margin</t>
  </si>
  <si>
    <t xml:space="preserve">-</t>
  </si>
  <si>
    <t xml:space="preserve">Reduced</t>
  </si>
  <si>
    <t xml:space="preserve">Total Employee Costs *</t>
  </si>
  <si>
    <t xml:space="preserve">Cost per Head</t>
  </si>
  <si>
    <t xml:space="preserve">Average</t>
  </si>
  <si>
    <t xml:space="preserve">2000 Actual</t>
  </si>
  <si>
    <t xml:space="preserve">2001 Actual/CE2</t>
  </si>
  <si>
    <t xml:space="preserve">December 2001 Closing</t>
  </si>
  <si>
    <t xml:space="preserve">Additions/Subtractions</t>
  </si>
  <si>
    <t xml:space="preserve">December 2002 Closing</t>
  </si>
  <si>
    <t xml:space="preserve">Breakdown of reductions on next slide</t>
  </si>
  <si>
    <t xml:space="preserve">* Total Employee Cost includes Salary &amp; Wages, Travel &amp; Entertainment and Office Expenses</t>
  </si>
  <si>
    <t xml:space="preserve">2001 Cost Allocated</t>
  </si>
  <si>
    <t xml:space="preserve">2001 imputed headcount</t>
  </si>
  <si>
    <t xml:space="preserve"> Total</t>
  </si>
  <si>
    <t xml:space="preserve">% of Total Support</t>
  </si>
  <si>
    <t xml:space="preserve">Enron Europe</t>
  </si>
  <si>
    <t xml:space="preserve">UK Region</t>
  </si>
  <si>
    <t xml:space="preserve">Continental</t>
  </si>
  <si>
    <t xml:space="preserve">Support</t>
  </si>
  <si>
    <t xml:space="preserve">Non Region Specific</t>
  </si>
  <si>
    <t xml:space="preserve">Metals</t>
  </si>
  <si>
    <t xml:space="preserve">Enron Credit</t>
  </si>
  <si>
    <t xml:space="preserve">EnCom/E Power</t>
  </si>
  <si>
    <t xml:space="preserve">Enron Networks</t>
  </si>
  <si>
    <t xml:space="preserve">Scandinavia</t>
  </si>
  <si>
    <t xml:space="preserve">Japan</t>
  </si>
  <si>
    <t xml:space="preserve">Finance Origination</t>
  </si>
  <si>
    <t xml:space="preserve">Australia</t>
  </si>
  <si>
    <t xml:space="preserve">Non Enron Europe</t>
  </si>
  <si>
    <t xml:space="preserve">Global Markets</t>
  </si>
  <si>
    <t xml:space="preserve">Enron Wind</t>
  </si>
  <si>
    <t xml:space="preserve">Enron Corp</t>
  </si>
  <si>
    <t xml:space="preserve">EES</t>
  </si>
  <si>
    <t xml:space="preserve">EBS</t>
  </si>
  <si>
    <t xml:space="preserve">Industrial Markets</t>
  </si>
  <si>
    <t xml:space="preserve">EGAS</t>
  </si>
  <si>
    <t xml:space="preserve">Support Totals</t>
  </si>
  <si>
    <t xml:space="preserve">Commments</t>
  </si>
  <si>
    <t xml:space="preserve">2002 Cost Allocated %</t>
  </si>
  <si>
    <t xml:space="preserve"> Direct Costs</t>
  </si>
  <si>
    <t xml:space="preserve">UK Power Trading</t>
  </si>
  <si>
    <t xml:space="preserve">UK Gas Trading</t>
  </si>
  <si>
    <t xml:space="preserve">UK Power Originations</t>
  </si>
  <si>
    <t xml:space="preserve">UK Gas Originations</t>
  </si>
  <si>
    <t xml:space="preserve">UK Finance Originations</t>
  </si>
  <si>
    <t xml:space="preserve">UK Financial Books</t>
  </si>
  <si>
    <t xml:space="preserve">Continental Gas Trading</t>
  </si>
  <si>
    <t xml:space="preserve">Teesside</t>
  </si>
  <si>
    <t xml:space="preserve">Watershed</t>
  </si>
  <si>
    <t xml:space="preserve">UK Total</t>
  </si>
  <si>
    <t xml:space="preserve">Continental Origination - Germany</t>
  </si>
  <si>
    <t xml:space="preserve">Continental Origination - Benelux/France</t>
  </si>
  <si>
    <t xml:space="preserve">Continental Origination - Italy</t>
  </si>
  <si>
    <t xml:space="preserve">Continental Origination - Poland/Russia</t>
  </si>
  <si>
    <t xml:space="preserve">Continental Origination - Czech/Slovak/Hungary</t>
  </si>
  <si>
    <t xml:space="preserve">Continental Origination - Turkey/Balkans</t>
  </si>
  <si>
    <t xml:space="preserve">Continental Origination - Switzerland/Austria</t>
  </si>
  <si>
    <t xml:space="preserve">Continental Origination - Spain</t>
  </si>
  <si>
    <t xml:space="preserve">Continental Origination - Arcos</t>
  </si>
  <si>
    <t xml:space="preserve">Continental Origination - Executive</t>
  </si>
  <si>
    <t xml:space="preserve">Continental Origination</t>
  </si>
  <si>
    <t xml:space="preserve">Bilateral Power Trading</t>
  </si>
  <si>
    <t xml:space="preserve">Pool Power Trading</t>
  </si>
  <si>
    <t xml:space="preserve">Enron Credit Executive</t>
  </si>
  <si>
    <t xml:space="preserve">Enron Credit Trading</t>
  </si>
  <si>
    <t xml:space="preserve">Enron Credit Syndication</t>
  </si>
  <si>
    <t xml:space="preserve">Enron Credit Quant</t>
  </si>
  <si>
    <t xml:space="preserve">Enron Credit Origination</t>
  </si>
  <si>
    <t xml:space="preserve">Enron Credit Pricing</t>
  </si>
  <si>
    <t xml:space="preserve">Enron Credit Marketing</t>
  </si>
  <si>
    <t xml:space="preserve">Enron Credit Product Development</t>
  </si>
  <si>
    <t xml:space="preserve">Enron Credit Structured Finance Group</t>
  </si>
  <si>
    <t xml:space="preserve">Metals Trading</t>
  </si>
  <si>
    <t xml:space="preserve">LME Execution</t>
  </si>
  <si>
    <t xml:space="preserve">Metals Marketing</t>
  </si>
  <si>
    <t xml:space="preserve">Henry Bath</t>
  </si>
  <si>
    <t xml:space="preserve">Recycling</t>
  </si>
  <si>
    <t xml:space="preserve">Middle East</t>
  </si>
  <si>
    <t xml:space="preserve">Finland</t>
  </si>
  <si>
    <t xml:space="preserve">Norway</t>
  </si>
  <si>
    <t xml:space="preserve">Sweden</t>
  </si>
  <si>
    <t xml:space="preserve">EnergyDesk</t>
  </si>
  <si>
    <t xml:space="preserve">Weather</t>
  </si>
  <si>
    <t xml:space="preserve">TOTAL ENRON EUROPE</t>
  </si>
  <si>
    <t xml:space="preserve">Continental  Assets (Trakya, ENS, Sarlux, Gaza)</t>
  </si>
  <si>
    <t xml:space="preserve">EES Energy Services (EES Outsourcing)</t>
  </si>
  <si>
    <t xml:space="preserve">EES Enron Direct UK</t>
  </si>
  <si>
    <t xml:space="preserve">EES Enron Direct NL</t>
  </si>
  <si>
    <t xml:space="preserve">EES Enron Directo</t>
  </si>
  <si>
    <t xml:space="preserve">EES Torpy</t>
  </si>
  <si>
    <t xml:space="preserve">EES Erpag</t>
  </si>
  <si>
    <t xml:space="preserve">EIM</t>
  </si>
  <si>
    <t xml:space="preserve">ENW</t>
  </si>
  <si>
    <t xml:space="preserve">EGM</t>
  </si>
  <si>
    <t xml:space="preserve">India</t>
  </si>
  <si>
    <t xml:space="preserve">Enron Principle Investments</t>
  </si>
  <si>
    <t xml:space="preserve">NEPCO</t>
  </si>
  <si>
    <t xml:space="preserve">ENA</t>
  </si>
  <si>
    <t xml:space="preserve">Total Non-Enron Europe</t>
  </si>
  <si>
    <t xml:space="preserve">Total All Regions</t>
  </si>
  <si>
    <t xml:space="preserve">Total Labour Distribution Must equal 100%</t>
  </si>
  <si>
    <t xml:space="preserve">This is the allocation of total Direct Cost and is not fully loaded</t>
  </si>
  <si>
    <t xml:space="preserve">The Office and support services costs are not included (Approx: $100k/per person pa)</t>
  </si>
  <si>
    <t xml:space="preserve">Actual</t>
  </si>
  <si>
    <t xml:space="preserve">Plan</t>
  </si>
  <si>
    <t xml:space="preserve">Comments</t>
  </si>
  <si>
    <t xml:space="preserve">Legal Department</t>
  </si>
  <si>
    <t xml:space="preserve">Corporate Secretary</t>
  </si>
  <si>
    <t xml:space="preserve">Anticipated usage - 5% allocated to EEL</t>
  </si>
  <si>
    <t xml:space="preserve">Corporate Legal</t>
  </si>
  <si>
    <t xml:space="preserve">Legal Library</t>
  </si>
  <si>
    <t xml:space="preserve">Corp. Litigation Management</t>
  </si>
  <si>
    <t xml:space="preserve">ENA Allocations</t>
  </si>
  <si>
    <t xml:space="preserve">External &amp; Internal Legal Billout</t>
  </si>
  <si>
    <t xml:space="preserve">Anticipated usage - 2% allocated to EEL</t>
  </si>
  <si>
    <t xml:space="preserve">YTD Run Rate</t>
  </si>
  <si>
    <t xml:space="preserve">2001 Full Year</t>
  </si>
  <si>
    <t xml:space="preserve">$ in 000s</t>
  </si>
  <si>
    <t xml:space="preserve">Based on CE2 Run Rate</t>
  </si>
  <si>
    <t xml:space="preserve">Salaries &amp; Wages</t>
  </si>
  <si>
    <t xml:space="preserve">Travel &amp; Entertainment</t>
  </si>
  <si>
    <t xml:space="preserve">Office Expense</t>
  </si>
  <si>
    <t xml:space="preserve">Consultancy</t>
  </si>
  <si>
    <t xml:space="preserve">Audit &amp; Legal Fees (tax, reg)</t>
  </si>
  <si>
    <t xml:space="preserve">Occupany Costs (rent &amp; utlities)</t>
  </si>
  <si>
    <t xml:space="preserve">General &amp; Admin</t>
  </si>
  <si>
    <t xml:space="preserve">Communciations</t>
  </si>
  <si>
    <t xml:space="preserve">Taxes Other Than Income Tax</t>
  </si>
  <si>
    <t xml:space="preserve">Total G&amp;A Expenses</t>
  </si>
  <si>
    <t xml:space="preserve">Total Direct Cost</t>
  </si>
  <si>
    <t xml:space="preserve">Comments:</t>
  </si>
  <si>
    <t xml:space="preserve"> - Audit &amp; Legal Fees make up 2% of the CE2 Gross Margin for 2001</t>
  </si>
  <si>
    <t xml:space="preserve"> - For 2002 the Audit &amp; Legal Fees will only make up 1.4% of the</t>
  </si>
  <si>
    <t xml:space="preserve">  Gross Margin target for 2002</t>
  </si>
  <si>
    <t xml:space="preserve">2001 Budget Template - $US</t>
  </si>
  <si>
    <t xml:space="preserve">Summary  Region - Cost Center Head</t>
  </si>
  <si>
    <t xml:space="preserve">Average Headcount ( 2001 = Year End)</t>
  </si>
  <si>
    <t xml:space="preserve">Total Annual Salaries</t>
  </si>
  <si>
    <t xml:space="preserve">Average Cost Per Head</t>
  </si>
  <si>
    <t xml:space="preserve">Opening Headcount Dec 2001</t>
  </si>
  <si>
    <t xml:space="preserve">Starters</t>
  </si>
  <si>
    <t xml:space="preserve">Leavers</t>
  </si>
  <si>
    <t xml:space="preserve">December 2002</t>
  </si>
  <si>
    <t xml:space="preserve">Flights</t>
  </si>
  <si>
    <t xml:space="preserve">Europe - Internal</t>
  </si>
  <si>
    <t xml:space="preserve">Business @</t>
  </si>
  <si>
    <t xml:space="preserve"> - European travel related to deal closure</t>
  </si>
  <si>
    <t xml:space="preserve">Hotel @</t>
  </si>
  <si>
    <t xml:space="preserve">Europe - US</t>
  </si>
  <si>
    <t xml:space="preserve">Economy @</t>
  </si>
  <si>
    <t xml:space="preserve"> - US travel relating to business and conferences</t>
  </si>
  <si>
    <t xml:space="preserve">First @</t>
  </si>
  <si>
    <t xml:space="preserve">Europe Asia</t>
  </si>
  <si>
    <t xml:space="preserve">US internal</t>
  </si>
  <si>
    <t xml:space="preserve">Other Business Travel</t>
  </si>
  <si>
    <t xml:space="preserve"> - Includes Late Taxis, Rail Travel and Car related costs (Germany and Fuel)</t>
  </si>
  <si>
    <t xml:space="preserve">Entertainment &amp; Meals</t>
  </si>
  <si>
    <t xml:space="preserve"> - Includes Late Meals and Travel Related Expenses</t>
  </si>
  <si>
    <t xml:space="preserve">Client Entertainment</t>
  </si>
  <si>
    <t xml:space="preserve">Total T&amp;E</t>
  </si>
  <si>
    <t xml:space="preserve">Building Maintenance</t>
  </si>
  <si>
    <t xml:space="preserve">Building Security</t>
  </si>
  <si>
    <t xml:space="preserve">Catering</t>
  </si>
  <si>
    <t xml:space="preserve"> - Use of catering services for meetings</t>
  </si>
  <si>
    <t xml:space="preserve">Cleaning</t>
  </si>
  <si>
    <t xml:space="preserve">Gym Mgmt Fees</t>
  </si>
  <si>
    <t xml:space="preserve">Health &amp; Safety</t>
  </si>
  <si>
    <t xml:space="preserve">Mail Room</t>
  </si>
  <si>
    <t xml:space="preserve"> - Courier Charges</t>
  </si>
  <si>
    <t xml:space="preserve">Moves &amp; Changes</t>
  </si>
  <si>
    <t xml:space="preserve">Leased Office Eqipment</t>
  </si>
  <si>
    <t xml:space="preserve">Storage</t>
  </si>
  <si>
    <t xml:space="preserve">Other Office Costs / Stationery</t>
  </si>
  <si>
    <t xml:space="preserve"> - Includes $27K for Stationary , also computer consumable and printing charges</t>
  </si>
  <si>
    <t xml:space="preserve">Total Office Expense</t>
  </si>
  <si>
    <t xml:space="preserve">Directors Fees</t>
  </si>
  <si>
    <t xml:space="preserve">Outside Services - engineering</t>
  </si>
  <si>
    <t xml:space="preserve">Outside Services - IT</t>
  </si>
  <si>
    <t xml:space="preserve"> - Relates to maintaining headcount</t>
  </si>
  <si>
    <t xml:space="preserve">Other Operational Costs</t>
  </si>
  <si>
    <t xml:space="preserve">Professional</t>
  </si>
  <si>
    <t xml:space="preserve">Professional - Regulatory Affairs</t>
  </si>
  <si>
    <t xml:space="preserve"> - Tax consultancy charges</t>
  </si>
  <si>
    <t xml:space="preserve">Professional - Advertising</t>
  </si>
  <si>
    <t xml:space="preserve">Professional - Marketing</t>
  </si>
  <si>
    <t xml:space="preserve">Professional - Accounting</t>
  </si>
  <si>
    <t xml:space="preserve">Professional - Translation</t>
  </si>
  <si>
    <t xml:space="preserve"> - Translations Fees (Donnell Reed &amp; Partner)</t>
  </si>
  <si>
    <t xml:space="preserve">Professional - Other</t>
  </si>
  <si>
    <t xml:space="preserve"> - Media Communication Charges (Management Training Consultants)</t>
  </si>
  <si>
    <t xml:space="preserve">Total Consultancy</t>
  </si>
  <si>
    <t xml:space="preserve">Audit &amp; Legal</t>
  </si>
  <si>
    <t xml:space="preserve">Statutory Reporting</t>
  </si>
  <si>
    <t xml:space="preserve">Enron Assurance Services</t>
  </si>
  <si>
    <t xml:space="preserve">Regulatory</t>
  </si>
  <si>
    <t xml:space="preserve"> - See Methodology on separate sheet</t>
  </si>
  <si>
    <t xml:space="preserve">Company Secretariate</t>
  </si>
  <si>
    <t xml:space="preserve">Compliance</t>
  </si>
  <si>
    <t xml:space="preserve">Total Audit &amp; Legal</t>
  </si>
  <si>
    <t xml:space="preserve">Occupancy</t>
  </si>
  <si>
    <t xml:space="preserve">Lease Rent Expense</t>
  </si>
  <si>
    <t xml:space="preserve">Sub Let Income</t>
  </si>
  <si>
    <t xml:space="preserve">Rates / Local Tax</t>
  </si>
  <si>
    <t xml:space="preserve">Utilities</t>
  </si>
  <si>
    <t xml:space="preserve">Service Charge</t>
  </si>
  <si>
    <t xml:space="preserve">Other</t>
  </si>
  <si>
    <t xml:space="preserve">Total Occupancy</t>
  </si>
  <si>
    <t xml:space="preserve">Annual Subscriptions</t>
  </si>
  <si>
    <t xml:space="preserve"> - Includes Company Return Fees &amp; SFA Annual registration fee of $223K</t>
  </si>
  <si>
    <t xml:space="preserve">Publications</t>
  </si>
  <si>
    <t xml:space="preserve"> - Training and Management Courses</t>
  </si>
  <si>
    <t xml:space="preserve">Insurance</t>
  </si>
  <si>
    <t xml:space="preserve">Recruitment Advertising</t>
  </si>
  <si>
    <t xml:space="preserve">Other Advertising</t>
  </si>
  <si>
    <t xml:space="preserve">Other Business Expenses</t>
  </si>
  <si>
    <t xml:space="preserve">Total G&amp;A</t>
  </si>
  <si>
    <t xml:space="preserve">Communications</t>
  </si>
  <si>
    <t xml:space="preserve">Communications Costs</t>
  </si>
  <si>
    <t xml:space="preserve"> - Telecomminication and IT charges</t>
  </si>
  <si>
    <t xml:space="preserve">Total Communication</t>
  </si>
  <si>
    <t xml:space="preserve">Other Taxes &amp; Income</t>
  </si>
  <si>
    <t xml:space="preserve">Total G&amp;A Excluding Salary Costs</t>
  </si>
  <si>
    <t xml:space="preserve">Total Costs</t>
  </si>
  <si>
    <t xml:space="preserve">APPENDICES</t>
  </si>
  <si>
    <t xml:space="preserve"> Audit &amp; Legal</t>
  </si>
  <si>
    <t xml:space="preserve"> Occupancy Costs</t>
  </si>
  <si>
    <t xml:space="preserve"> Communications</t>
  </si>
  <si>
    <t xml:space="preserve">Taxes Other Than Income</t>
  </si>
  <si>
    <t xml:space="preserve"> Headcount</t>
  </si>
  <si>
    <t xml:space="preserve">2001 actual / CE3</t>
  </si>
  <si>
    <t xml:space="preserve">Headcount Variance</t>
  </si>
  <si>
    <t xml:space="preserve">2001 Actual / CE2</t>
  </si>
  <si>
    <t xml:space="preserve">ADAYTUM</t>
  </si>
  <si>
    <t xml:space="preserve">( Refresh view for your relevant CC or Region )</t>
  </si>
  <si>
    <t xml:space="preserve">Do not select subtotal if you have more than one CC</t>
  </si>
  <si>
    <t xml:space="preserve">Adaytum</t>
  </si>
  <si>
    <t xml:space="preserve">Value USD</t>
  </si>
  <si>
    <t xml:space="preserve">Total Cost</t>
  </si>
  <si>
    <t xml:space="preserve">Total</t>
  </si>
  <si>
    <t xml:space="preserve">Budget 2002</t>
  </si>
  <si>
    <t xml:space="preserve">Legal</t>
  </si>
  <si>
    <t xml:space="preserve">Total Region</t>
  </si>
  <si>
    <t xml:space="preserve">SALARY AND WAGES</t>
  </si>
  <si>
    <t xml:space="preserve">Salaries and Wages</t>
  </si>
  <si>
    <t xml:space="preserve">Employee Pension &amp; Benefits</t>
  </si>
  <si>
    <t xml:space="preserve">Payroll Tax - FICA</t>
  </si>
  <si>
    <t xml:space="preserve">Employee Expenses Other</t>
  </si>
  <si>
    <t xml:space="preserve">Temp costs</t>
  </si>
  <si>
    <t xml:space="preserve">Exgratia payments</t>
  </si>
  <si>
    <t xml:space="preserve">Completion bonus</t>
  </si>
  <si>
    <t xml:space="preserve">Stock options</t>
  </si>
  <si>
    <t xml:space="preserve">Expat costs</t>
  </si>
  <si>
    <t xml:space="preserve">Total Salaries &amp; Wages</t>
  </si>
  <si>
    <t xml:space="preserve">TRAVEL &amp; ENTERTAINMENT</t>
  </si>
  <si>
    <t xml:space="preserve">Hotel Costs</t>
  </si>
  <si>
    <t xml:space="preserve">Entertainment and Meals</t>
  </si>
  <si>
    <t xml:space="preserve">Total Travel and Entertainment</t>
  </si>
  <si>
    <t xml:space="preserve">OFFICE EXPENSES</t>
  </si>
  <si>
    <t xml:space="preserve">Gym-Management Fees</t>
  </si>
  <si>
    <t xml:space="preserve">Moves and Changes</t>
  </si>
  <si>
    <t xml:space="preserve">Leased Office Eqpt</t>
  </si>
  <si>
    <t xml:space="preserve">Other Office Costs</t>
  </si>
  <si>
    <t xml:space="preserve">Total Office Costs</t>
  </si>
  <si>
    <t xml:space="preserve">CONSULTANCY</t>
  </si>
  <si>
    <t xml:space="preserve">Outside services - engineering</t>
  </si>
  <si>
    <t xml:space="preserve">Outside services - IT</t>
  </si>
  <si>
    <t xml:space="preserve">Other Operational costs</t>
  </si>
  <si>
    <t xml:space="preserve">Total Consultancy Costs</t>
  </si>
  <si>
    <t xml:space="preserve">OCCUPANCY EXPENSES</t>
  </si>
  <si>
    <t xml:space="preserve">Lease Rent Value</t>
  </si>
  <si>
    <t xml:space="preserve">Sub Let Income Value</t>
  </si>
  <si>
    <t xml:space="preserve">Rates/Local Tax</t>
  </si>
  <si>
    <t xml:space="preserve">LEGAL &amp; AUDIT</t>
  </si>
  <si>
    <t xml:space="preserve">Total Legal &amp; Audit</t>
  </si>
  <si>
    <t xml:space="preserve">OTHER G&amp;A</t>
  </si>
  <si>
    <t xml:space="preserve">Other Business Expenditure</t>
  </si>
  <si>
    <t xml:space="preserve">Total Other GA</t>
  </si>
  <si>
    <t xml:space="preserve">COMMUNICATIONS COSTS</t>
  </si>
  <si>
    <t xml:space="preserve">TAXES OTHER THAN INCOME</t>
  </si>
  <si>
    <t xml:space="preserve">2002    ( Refresh view for your relevant CC or Region )</t>
  </si>
  <si>
    <t xml:space="preserve">No. of flights/nights</t>
  </si>
  <si>
    <t xml:space="preserve">Economy Class</t>
  </si>
  <si>
    <t xml:space="preserve">Business Class</t>
  </si>
  <si>
    <t xml:space="preserve">First Class</t>
  </si>
  <si>
    <t xml:space="preserve">Hotel Rate</t>
  </si>
  <si>
    <t xml:space="preserve">Europe internal</t>
  </si>
  <si>
    <t xml:space="preserve">Europe - Asia</t>
  </si>
  <si>
    <t xml:space="preserve">US intenal</t>
  </si>
  <si>
    <t xml:space="preserve">Enter all values as positive, except in 2001 adjustment boxes</t>
  </si>
  <si>
    <t xml:space="preserve">Gross Margin (in £000's)</t>
  </si>
  <si>
    <t xml:space="preserve">Corp. Allocations ( in $000's)</t>
  </si>
  <si>
    <t xml:space="preserve">Allocations ( in $000's)</t>
  </si>
  <si>
    <t xml:space="preserve">IBIT  ( 000's)</t>
  </si>
  <si>
    <t xml:space="preserve">Baseline Budget</t>
  </si>
  <si>
    <t xml:space="preserve">10% Total Cost Reduction Target</t>
  </si>
  <si>
    <t xml:space="preserve">20% Total Cost Reduction Target</t>
  </si>
  <si>
    <t xml:space="preserve">2000 Actuals</t>
  </si>
  <si>
    <t xml:space="preserve">2001 Actuals Adjustments</t>
  </si>
  <si>
    <t xml:space="preserve">( - ve = credit)</t>
  </si>
  <si>
    <t xml:space="preserve">    ( Refresh view for your relevant CC or Region )</t>
  </si>
  <si>
    <t xml:space="preserve">Forecast</t>
  </si>
  <si>
    <t xml:space="preserve">Full year</t>
  </si>
  <si>
    <t xml:space="preserve">Consolidated</t>
  </si>
  <si>
    <t xml:space="preserve">    ( Refresh 3 views for your relevant CC or Region )</t>
  </si>
  <si>
    <t xml:space="preserve">Dec</t>
  </si>
  <si>
    <t xml:space="preserve">Adjustments</t>
  </si>
  <si>
    <t xml:space="preserve">Adjust 2001</t>
  </si>
  <si>
    <t xml:space="preserve">Monthly Adjustment (000's)</t>
  </si>
  <si>
    <t xml:space="preserve">Budget</t>
  </si>
  <si>
    <t xml:space="preserve">Actual Headcount</t>
  </si>
</sst>
</file>

<file path=xl/styles.xml><?xml version="1.0" encoding="utf-8"?>
<styleSheet xmlns="http://schemas.openxmlformats.org/spreadsheetml/2006/main">
  <numFmts count="42">
    <numFmt numFmtId="164" formatCode="General"/>
    <numFmt numFmtId="165" formatCode="#,##0\ ;[RED]\(#,##0\)"/>
    <numFmt numFmtId="166" formatCode="#,##0.0_);[RED]\(#,##0.0\)"/>
    <numFmt numFmtId="167" formatCode="[$-409]#,##0.00_);[RED]\(#,##0.00\)"/>
    <numFmt numFmtId="168" formatCode="#,##0.000_);[RED]\(#,##0.000\)"/>
    <numFmt numFmtId="169" formatCode="0000"/>
    <numFmt numFmtId="170" formatCode="#,##0.0000_);[RED]\(#,##0.0000\)"/>
    <numFmt numFmtId="171" formatCode="#,##0.00000000_);[RED]\(#,##0.00000000\)"/>
    <numFmt numFmtId="172" formatCode="0"/>
    <numFmt numFmtId="173" formatCode="_(#,##0_);\(#,##0\);&quot;-    &quot;"/>
    <numFmt numFmtId="174" formatCode="yyyy\-mmm\-dd"/>
    <numFmt numFmtId="175" formatCode="mmm\-dd"/>
    <numFmt numFmtId="176" formatCode="yyyy\-mmm"/>
    <numFmt numFmtId="177" formatCode="yy\-mm\-dd"/>
    <numFmt numFmtId="178" formatCode="ddd"/>
    <numFmt numFmtId="179" formatCode="yyyy"/>
    <numFmt numFmtId="180" formatCode="0.0%\ ;[RED]\(0.0%\)"/>
    <numFmt numFmtId="181" formatCode="0.00%\ ;[RED]\(0.00%\)"/>
    <numFmt numFmtId="182" formatCode="0.0000%\ ;[RED]\(0.0000%\)"/>
    <numFmt numFmtId="183" formatCode="[$-409]h:mm"/>
    <numFmt numFmtId="184" formatCode="[$-409]h:mm:ss"/>
    <numFmt numFmtId="185" formatCode="#,##0.0000"/>
    <numFmt numFmtId="186" formatCode="#,##0_);\(#,##0\);\-"/>
    <numFmt numFmtId="187" formatCode="#,##0.0_);[RED]\(#,##0.0\);\-"/>
    <numFmt numFmtId="188" formatCode="[$-409]#,##0_);[RED]\(#,##0\)"/>
    <numFmt numFmtId="189" formatCode="#,##0_);[RED]\(#,##0\)"/>
    <numFmt numFmtId="190" formatCode="_-* #,##0_-;\-* #,##0_-;_-* \-_-;_-@_-"/>
    <numFmt numFmtId="191" formatCode="#,##0;[RED]\(#,##0\)"/>
    <numFmt numFmtId="192" formatCode="0%"/>
    <numFmt numFmtId="193" formatCode="#,##0;[RED]\(#,##0\);\-"/>
    <numFmt numFmtId="194" formatCode="\$#,##0.00;[RED]&quot;$(&quot;#,##0.00\);\-"/>
    <numFmt numFmtId="195" formatCode="#,##0.00;[RED]\(#,##0.00\);\-"/>
    <numFmt numFmtId="196" formatCode="0.0%"/>
    <numFmt numFmtId="197" formatCode="#,##0.00"/>
    <numFmt numFmtId="198" formatCode="#,##0"/>
    <numFmt numFmtId="199" formatCode="0.00%"/>
    <numFmt numFmtId="200" formatCode="0_ ;\-0\ "/>
    <numFmt numFmtId="201" formatCode="_(* #,##0_);_(* \(#,##0\);_(* \-_);_(@_)"/>
    <numFmt numFmtId="202" formatCode="_-* #,##0.00_-;\-* #,##0.00_-;_-* \-??_-;_-@_-"/>
    <numFmt numFmtId="203" formatCode="_-* #,##0_-;\-* #,##0_-;_-* \-??_-;_-@_-"/>
    <numFmt numFmtId="204" formatCode="mmmm\ yyyy"/>
    <numFmt numFmtId="205" formatCode="[$$-409]#,##0"/>
  </numFmts>
  <fonts count="7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4"/>
      <name val="Times New Roman"/>
      <family val="1"/>
    </font>
    <font>
      <b val="true"/>
      <sz val="18"/>
      <name val="Times New Roman"/>
      <family val="1"/>
    </font>
    <font>
      <b val="true"/>
      <sz val="12"/>
      <color rgb="FFFF0000"/>
      <name val="Arial"/>
      <family val="2"/>
    </font>
    <font>
      <b val="true"/>
      <sz val="14"/>
      <name val="Arial"/>
      <family val="2"/>
    </font>
    <font>
      <b val="true"/>
      <sz val="20"/>
      <name val="Times New Roman"/>
      <family val="1"/>
    </font>
    <font>
      <b val="true"/>
      <sz val="10"/>
      <name val="Arial"/>
      <family val="2"/>
    </font>
    <font>
      <b val="true"/>
      <sz val="10"/>
      <color rgb="FF000000"/>
      <name val="Times New Roman"/>
      <family val="1"/>
    </font>
    <font>
      <b val="true"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 val="true"/>
      <u val="single"/>
      <sz val="12"/>
      <name val="Arial"/>
      <family val="2"/>
    </font>
    <font>
      <b val="true"/>
      <sz val="11"/>
      <name val="Times New Roman"/>
      <family val="1"/>
    </font>
    <font>
      <sz val="14"/>
      <name val="Arial"/>
      <family val="2"/>
    </font>
    <font>
      <b val="true"/>
      <sz val="11"/>
      <name val="Arial"/>
      <family val="2"/>
    </font>
    <font>
      <b val="true"/>
      <i val="true"/>
      <u val="single"/>
      <sz val="14"/>
      <name val="Arial"/>
      <family val="2"/>
    </font>
    <font>
      <i val="true"/>
      <sz val="14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sz val="10"/>
      <color rgb="FFFFFF00"/>
      <name val="Arial"/>
      <family val="2"/>
    </font>
    <font>
      <sz val="11"/>
      <name val="Times New Roman"/>
      <family val="1"/>
    </font>
    <font>
      <b val="true"/>
      <sz val="16"/>
      <color rgb="FFCCFFFF"/>
      <name val="Arial"/>
      <family val="2"/>
    </font>
    <font>
      <b val="true"/>
      <sz val="18"/>
      <color rgb="FFCCFFFF"/>
      <name val="Times New Roman"/>
      <family val="1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6"/>
      <color rgb="FFFF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 val="true"/>
      <i val="true"/>
      <sz val="12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"/>
      <family val="2"/>
    </font>
    <font>
      <b val="true"/>
      <u val="single"/>
      <sz val="10"/>
      <name val="Arial"/>
      <family val="2"/>
    </font>
    <font>
      <i val="true"/>
      <sz val="9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sz val="10"/>
      <color rgb="FFFFFF00"/>
      <name val="Arial"/>
      <family val="2"/>
    </font>
    <font>
      <b val="true"/>
      <i val="true"/>
      <sz val="12"/>
      <color rgb="FFFF0000"/>
      <name val="Arial"/>
      <family val="2"/>
    </font>
    <font>
      <b val="true"/>
      <i val="true"/>
      <sz val="10"/>
      <name val="Arial"/>
      <family val="2"/>
    </font>
    <font>
      <b val="true"/>
      <i val="true"/>
      <sz val="17.5"/>
      <color rgb="FFFF0000"/>
      <name val="Arial"/>
      <family val="2"/>
    </font>
    <font>
      <b val="true"/>
      <i val="true"/>
      <sz val="9.5"/>
      <color rgb="FF000000"/>
      <name val="Arial"/>
      <family val="2"/>
    </font>
    <font>
      <sz val="12"/>
      <color rgb="FF0000FF"/>
      <name val="Arial"/>
      <family val="2"/>
    </font>
    <font>
      <b val="true"/>
      <i val="true"/>
      <sz val="28"/>
      <color rgb="FFFF0000"/>
      <name val="Arial"/>
      <family val="2"/>
    </font>
    <font>
      <b val="true"/>
      <i val="true"/>
      <sz val="14"/>
      <color rgb="FF000000"/>
      <name val="Arial"/>
      <family val="2"/>
    </font>
    <font>
      <sz val="8"/>
      <name val="Arial Narrow"/>
      <family val="2"/>
    </font>
    <font>
      <b val="true"/>
      <sz val="48"/>
      <name val="Times New Roman"/>
      <family val="1"/>
    </font>
    <font>
      <b val="true"/>
      <sz val="14"/>
      <color rgb="FFCCFFFF"/>
      <name val="Arial"/>
      <family val="2"/>
    </font>
    <font>
      <b val="true"/>
      <sz val="14"/>
      <color rgb="FF800000"/>
      <name val="Arial"/>
      <family val="2"/>
    </font>
    <font>
      <b val="true"/>
      <sz val="10"/>
      <color rgb="FFCCFFFF"/>
      <name val="Arial"/>
      <family val="2"/>
    </font>
    <font>
      <b val="true"/>
      <sz val="10"/>
      <color rgb="FF000080"/>
      <name val="Arial"/>
      <family val="2"/>
    </font>
    <font>
      <b val="true"/>
      <sz val="11"/>
      <color rgb="FF000080"/>
      <name val="Arial"/>
      <family val="2"/>
    </font>
    <font>
      <b val="true"/>
      <sz val="11"/>
      <color rgb="FFCCFFFF"/>
      <name val="Arial"/>
      <family val="2"/>
    </font>
    <font>
      <b val="true"/>
      <i val="true"/>
      <sz val="11"/>
      <color rgb="FF000080"/>
      <name val="Arial"/>
      <family val="2"/>
    </font>
    <font>
      <sz val="10"/>
      <color rgb="FFCCFFFF"/>
      <name val="Arial"/>
      <family val="2"/>
    </font>
    <font>
      <sz val="10"/>
      <color rgb="FFFFFFFF"/>
      <name val="Arial"/>
      <family val="2"/>
    </font>
    <font>
      <sz val="10"/>
      <color rgb="FF000080"/>
      <name val="Arial"/>
      <family val="2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sz val="8"/>
      <color rgb="FF000000"/>
      <name val="Tahoma"/>
      <family val="0"/>
    </font>
    <font>
      <b val="true"/>
      <sz val="10"/>
      <color rgb="FF0000FF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93300"/>
        <bgColor rgb="FF993366"/>
      </patternFill>
    </fill>
    <fill>
      <patternFill patternType="solid">
        <fgColor rgb="FF00FFFF"/>
        <bgColor rgb="FF00CCFF"/>
      </patternFill>
    </fill>
    <fill>
      <patternFill patternType="solid">
        <fgColor rgb="FFFFFF8F"/>
        <bgColor rgb="FFFFFF99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BFBFBF"/>
      </patternFill>
    </fill>
    <fill>
      <patternFill patternType="solid">
        <fgColor rgb="FFCCFFFF"/>
        <bgColor rgb="FFD0FFEF"/>
      </patternFill>
    </fill>
    <fill>
      <patternFill patternType="solid">
        <fgColor rgb="FFFFFF00"/>
        <bgColor rgb="FFFFCC00"/>
      </patternFill>
    </fill>
    <fill>
      <patternFill patternType="solid">
        <fgColor rgb="FF00FF00"/>
        <bgColor rgb="FF00FFFF"/>
      </patternFill>
    </fill>
    <fill>
      <patternFill patternType="solid">
        <fgColor rgb="FFD0FFE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D0FFEF"/>
      </patternFill>
    </fill>
    <fill>
      <patternFill patternType="solid">
        <fgColor rgb="FF99CCFF"/>
        <bgColor rgb="FF95C9AF"/>
      </patternFill>
    </fill>
    <fill>
      <patternFill patternType="solid">
        <fgColor rgb="FFFFCC99"/>
        <bgColor rgb="FFD9D9D9"/>
      </patternFill>
    </fill>
    <fill>
      <patternFill patternType="solid">
        <fgColor rgb="FF0066CC"/>
        <bgColor rgb="FF008080"/>
      </patternFill>
    </fill>
    <fill>
      <patternFill patternType="solid">
        <fgColor rgb="FFFFFFFF"/>
        <bgColor rgb="FFFEFEE2"/>
      </patternFill>
    </fill>
    <fill>
      <patternFill patternType="solid">
        <fgColor rgb="FFFF9900"/>
        <bgColor rgb="FFFEAA2D"/>
      </patternFill>
    </fill>
    <fill>
      <patternFill patternType="solid">
        <fgColor rgb="FFFFFF99"/>
        <bgColor rgb="FFFFFF8F"/>
      </patternFill>
    </fill>
    <fill>
      <patternFill patternType="solid">
        <fgColor rgb="FFFFFFCC"/>
        <bgColor rgb="FFFEFEE2"/>
      </patternFill>
    </fill>
    <fill>
      <patternFill patternType="solid">
        <fgColor rgb="FF3366FF"/>
        <bgColor rgb="FF0066CC"/>
      </patternFill>
    </fill>
    <fill>
      <patternFill patternType="solid">
        <fgColor rgb="FFBFBFBF"/>
        <bgColor rgb="FFC0C0C0"/>
      </patternFill>
    </fill>
    <fill>
      <patternFill patternType="solid">
        <fgColor rgb="FF808080"/>
        <bgColor rgb="FF339966"/>
      </patternFill>
    </fill>
    <fill>
      <patternFill patternType="solid">
        <fgColor rgb="FF9999FF"/>
        <bgColor rgb="FF99CCFF"/>
      </patternFill>
    </fill>
    <fill>
      <patternFill patternType="solid">
        <fgColor rgb="FFDFDFDF"/>
        <bgColor rgb="FFD9D9D9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8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9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left" vertical="top" textRotation="0" wrapText="false" indent="0" shrinkToFit="false"/>
    </xf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1" applyFont="true" applyBorder="true" applyAlignment="true" applyProtection="false">
      <alignment horizontal="center" vertical="center" textRotation="0" wrapText="true" indent="0" shrinkToFit="false"/>
    </xf>
    <xf numFmtId="173" fontId="0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false" applyProtection="false"/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78" fontId="0" fillId="0" borderId="0" applyFont="true" applyBorder="false" applyAlignment="true" applyProtection="false">
      <alignment horizontal="left" vertical="top" textRotation="0" wrapText="false" indent="0" shrinkToFit="false"/>
    </xf>
    <xf numFmtId="179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4" fillId="5" borderId="0" applyFont="true" applyBorder="false" applyAlignment="false" applyProtection="true">
      <protection locked="false" hidden="false"/>
    </xf>
    <xf numFmtId="164" fontId="0" fillId="6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2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1" borderId="0" applyFont="true" applyBorder="false" applyAlignment="false" applyProtection="false"/>
    <xf numFmtId="164" fontId="0" fillId="12" borderId="0" applyFont="true" applyBorder="false" applyAlignment="false" applyProtection="false"/>
    <xf numFmtId="164" fontId="0" fillId="0" borderId="0" applyFont="true" applyBorder="false" applyAlignment="true" applyProtection="false">
      <alignment horizontal="right" vertical="top" textRotation="90" wrapText="false" indent="0" shrinkToFit="false"/>
    </xf>
    <xf numFmtId="164" fontId="13" fillId="13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64" fontId="0" fillId="1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0" fillId="14" borderId="0" applyFont="true" applyBorder="false" applyAlignment="false" applyProtection="false"/>
    <xf numFmtId="164" fontId="15" fillId="0" borderId="0" applyFont="true" applyBorder="false" applyAlignment="false" applyProtection="false"/>
    <xf numFmtId="164" fontId="0" fillId="15" borderId="0" applyFont="true" applyBorder="false" applyAlignment="false" applyProtection="false"/>
    <xf numFmtId="164" fontId="16" fillId="1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5" fontId="0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0" fillId="16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</cellStyleXfs>
  <cellXfs count="5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17" borderId="0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1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7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9" fontId="2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2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2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2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0" xfId="0" applyFont="true" applyBorder="true" applyAlignment="true" applyProtection="true">
      <alignment horizontal="left" vertical="bottom" textRotation="0" wrapText="false" indent="4" shrinkToFit="false"/>
      <protection locked="false" hidden="false"/>
    </xf>
    <xf numFmtId="164" fontId="2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26" fillId="0" borderId="0" xfId="0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64" fontId="29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9" fillId="0" borderId="0" xfId="0" applyFont="true" applyBorder="true" applyAlignment="true" applyProtection="true">
      <alignment horizontal="left" vertical="bottom" textRotation="0" wrapText="false" indent="4" shrinkToFit="false"/>
      <protection locked="fals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2" shrinkToFit="false"/>
      <protection locked="fals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3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3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3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3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1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8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1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1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17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1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1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1" fillId="17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1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0" fillId="1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17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0" fillId="17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0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0" fillId="1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41" fillId="1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3" fillId="17" borderId="2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2" fillId="1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1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22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0" fillId="1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17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93" fontId="45" fillId="1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17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1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1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0" fillId="17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40" fillId="1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3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0" fillId="17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17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0" fillId="1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30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0" fillId="1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0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30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44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4" fillId="1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4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30" fillId="1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40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3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3" fillId="17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4" fillId="1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4" fillId="1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6" fillId="17" borderId="2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93" fontId="22" fillId="17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6" fillId="17" borderId="1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93" fontId="22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9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0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1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9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17" borderId="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45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1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7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5" fillId="7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9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9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9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1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1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1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1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29" fillId="17" borderId="4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29" fillId="17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29" fillId="1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1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7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5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7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1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17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5" fillId="17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5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5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5" fillId="1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25" fillId="17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4" fillId="17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7" borderId="0" xfId="0" applyFont="true" applyBorder="true" applyAlignment="true" applyProtection="true">
      <alignment horizontal="left" vertical="bottom" textRotation="0" wrapText="false" indent="5" shrinkToFit="false"/>
      <protection locked="false" hidden="false"/>
    </xf>
    <xf numFmtId="190" fontId="25" fillId="17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4" fillId="1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1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17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5" fillId="17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5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5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5" fillId="17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25" fillId="17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4" fillId="17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4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7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5" fillId="17" borderId="0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51" fillId="17" borderId="0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52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1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1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1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1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91" fontId="22" fillId="2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91" fontId="22" fillId="2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7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91" fontId="2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7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91" fontId="22" fillId="2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22" fillId="2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2" fillId="2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17" borderId="24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91" fontId="0" fillId="17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17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17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17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17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17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17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17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17" borderId="2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17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17" borderId="7" xfId="0" applyFont="false" applyBorder="true" applyAlignment="true" applyProtection="false">
      <alignment horizontal="left" vertical="bottom" textRotation="0" wrapText="false" indent="2" shrinkToFit="false"/>
      <protection locked="true" hidden="false"/>
    </xf>
    <xf numFmtId="197" fontId="0" fillId="17" borderId="2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22" fillId="17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91" fontId="22" fillId="1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2" fontId="22" fillId="17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22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0" fillId="17" borderId="7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91" fontId="0" fillId="17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2" fontId="0" fillId="1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1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1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1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1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17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2" fontId="0" fillId="17" borderId="2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5" fillId="17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17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91" fontId="22" fillId="1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2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2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7" borderId="2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2" fillId="17" borderId="2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2" fillId="1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22" fillId="17" borderId="4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2" fillId="17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5" fillId="17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91" fontId="0" fillId="17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25" fillId="1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32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5" fillId="1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17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24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1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22" fillId="2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1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2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7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26" fillId="17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1" fontId="26" fillId="17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5" fillId="17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01" fontId="4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5" fillId="1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1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1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17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91" fontId="22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0" fillId="1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45" fillId="17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1" fontId="22" fillId="17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17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17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17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4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63" fillId="1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63" fillId="1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63" fillId="1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2" fillId="1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45" fillId="1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3" fontId="22" fillId="2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2" fillId="2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2" fillId="2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2" fillId="2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3" fontId="22" fillId="2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3" fontId="45" fillId="17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3" fontId="45" fillId="17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3" fontId="45" fillId="17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3" fontId="26" fillId="1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5" fillId="1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5" fillId="17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5" fillId="1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30" fillId="1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4" fillId="17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4" fillId="17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4" fillId="17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5" fillId="1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5" fillId="17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5" fillId="1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4" fillId="1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4" fillId="17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4" fillId="1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17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0" fillId="19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9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9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26" fillId="17" borderId="4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26" fillId="17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26" fillId="1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1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7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1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1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04" fontId="22" fillId="1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02" fontId="22" fillId="17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7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7" fillId="21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8" fillId="17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0" fontId="67" fillId="21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02" fontId="68" fillId="17" borderId="1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202" fontId="0" fillId="17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0" fillId="17" borderId="5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7" borderId="5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203" fontId="0" fillId="17" borderId="5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7" borderId="5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202" fontId="69" fillId="17" borderId="5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3" fontId="0" fillId="17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7" borderId="59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202" fontId="22" fillId="17" borderId="5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22" fillId="17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22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0" fillId="17" borderId="5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0" fillId="17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69" fillId="17" borderId="58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91" fontId="70" fillId="21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2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202" fontId="22" fillId="17" borderId="58" xfId="15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91" fontId="30" fillId="14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2" fontId="0" fillId="17" borderId="58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91" fontId="30" fillId="14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2" fillId="2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2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91" fontId="30" fillId="14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6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6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6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7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205" fontId="0" fillId="17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91" fontId="67" fillId="21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8" fontId="0" fillId="17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71" fillId="17" borderId="5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8" fillId="1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3" fontId="68" fillId="17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68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5" fontId="68" fillId="17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5" fontId="6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5" fontId="0" fillId="17" borderId="59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7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202" fontId="0" fillId="17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7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203" fontId="0" fillId="17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7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7" fillId="23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05" fontId="72" fillId="21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71" fillId="17" borderId="5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205" fontId="68" fillId="1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5" fontId="0" fillId="17" borderId="5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0" fillId="17" borderId="5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5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203" fontId="0" fillId="17" borderId="6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0" fillId="17" borderId="6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204" fontId="22" fillId="17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7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7" borderId="5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6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6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5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5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205" fontId="68" fillId="17" borderId="5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5" fontId="73" fillId="21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2" fontId="69" fillId="17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45" fillId="17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68" fillId="1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4" fillId="1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2" fontId="30" fillId="17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1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3" fontId="30" fillId="17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30" fillId="1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7" fillId="24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9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91" fontId="0" fillId="1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91" fontId="22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0" fillId="1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22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2" fillId="2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45" fillId="2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2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2" fillId="2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2" fillId="1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17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2" fillId="2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22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2" fillId="1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22" fillId="19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3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26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6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6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5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5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76" fillId="1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0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6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1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91" fontId="40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41" fillId="1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91" fontId="4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91" fontId="7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1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91" fontId="45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91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1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1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2" fillId="1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91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6" fillId="1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0" fillId="1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4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4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6" fillId="1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30" fillId="1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6" fillId="1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91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0"/>
    <cellStyle name="1dp" xfId="21"/>
    <cellStyle name="2dp" xfId="22"/>
    <cellStyle name="3dp" xfId="23"/>
    <cellStyle name="4a/c" xfId="24"/>
    <cellStyle name="4dp" xfId="25"/>
    <cellStyle name="8dp" xfId="26"/>
    <cellStyle name="=C:\WINNT\SYSTEM32\COMMAND.COM?ATMINT=61?COMPUTERNAME=WFCU0729?HOME" xfId="27"/>
    <cellStyle name="=C:\WINNT\SYSTEM32\COMMAND.COM?ATMINT=61?COMPUTERNAME=WFCU0729?HOME_BFT Pack May.xls Chart 1" xfId="28"/>
    <cellStyle name="a/c" xfId="29"/>
    <cellStyle name="Box" xfId="30"/>
    <cellStyle name="Cash (0)" xfId="31"/>
    <cellStyle name="Changed" xfId="32"/>
    <cellStyle name="Check" xfId="33"/>
    <cellStyle name="Colourless" xfId="34"/>
    <cellStyle name="Credit" xfId="35"/>
    <cellStyle name="Date-day" xfId="36"/>
    <cellStyle name="Date-mmm-dd" xfId="37"/>
    <cellStyle name="Date-mmmdd" xfId="38"/>
    <cellStyle name="Date-month" xfId="39"/>
    <cellStyle name="Date-short" xfId="40"/>
    <cellStyle name="Date-weekday" xfId="41"/>
    <cellStyle name="Date-year" xfId="42"/>
    <cellStyle name="Day" xfId="43"/>
    <cellStyle name="DebtTrading" xfId="44"/>
    <cellStyle name="Entry" xfId="45"/>
    <cellStyle name="Executive" xfId="46"/>
    <cellStyle name="Gas" xfId="47"/>
    <cellStyle name="Grey" xfId="48"/>
    <cellStyle name="Large12" xfId="49"/>
    <cellStyle name="Large14" xfId="50"/>
    <cellStyle name="Large16" xfId="51"/>
    <cellStyle name="Link in" xfId="52"/>
    <cellStyle name="Link out" xfId="53"/>
    <cellStyle name="Marketing" xfId="54"/>
    <cellStyle name="New" xfId="55"/>
    <cellStyle name="Output" xfId="56"/>
    <cellStyle name="Outstanding" xfId="57"/>
    <cellStyle name="Percent1" xfId="58"/>
    <cellStyle name="Percent2" xfId="59"/>
    <cellStyle name="Percent4" xfId="60"/>
    <cellStyle name="Power" xfId="61"/>
    <cellStyle name="Predicted" xfId="62"/>
    <cellStyle name="Pricing" xfId="63"/>
    <cellStyle name="Rotated" xfId="64"/>
    <cellStyle name="SBZero" xfId="65"/>
    <cellStyle name="sum" xfId="66"/>
    <cellStyle name="Syndication" xfId="67"/>
    <cellStyle name="Time-minutes" xfId="68"/>
    <cellStyle name="Time-seconds" xfId="69"/>
    <cellStyle name="Title" xfId="70"/>
    <cellStyle name="total" xfId="71"/>
    <cellStyle name="Trading" xfId="72"/>
    <cellStyle name="Transportation" xfId="73"/>
    <cellStyle name="USD_day_analysis" xfId="74"/>
    <cellStyle name="Warning 1" xfId="75"/>
    <cellStyle name="Wrapped" xfId="76"/>
    <cellStyle name="xrate" xfId="77"/>
    <cellStyle name="year" xfId="78"/>
    <cellStyle name="Yesterday" xfId="79"/>
    <cellStyle name="Zero suppress" xfId="80"/>
    <cellStyle name="Zero suppress1" xfId="81"/>
    <cellStyle name="zpatchnumbers" xfId="8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F6F6C4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8F"/>
      <rgbColor rgb="FFFEFEE2"/>
      <rgbColor rgb="FF800080"/>
      <rgbColor rgb="FF800000"/>
      <rgbColor rgb="FF008080"/>
      <rgbColor rgb="FF0000FF"/>
      <rgbColor rgb="FF00CCFF"/>
      <rgbColor rgb="FFD0FFEF"/>
      <rgbColor rgb="FFCCFFCC"/>
      <rgbColor rgb="FFFFFF99"/>
      <rgbColor rgb="FF99CCFF"/>
      <rgbColor rgb="FFD9D9D9"/>
      <rgbColor rgb="FFBFBFBF"/>
      <rgbColor rgb="FFFFCC99"/>
      <rgbColor rgb="FF3366FF"/>
      <rgbColor rgb="FFDFDFDF"/>
      <rgbColor rgb="FF99CC00"/>
      <rgbColor rgb="FFFFCC00"/>
      <rgbColor rgb="FFFF9900"/>
      <rgbColor rgb="FFFEAA2D"/>
      <rgbColor rgb="FFFEF6D7"/>
      <rgbColor rgb="FF95C9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externalLink" Target="externalLinks/externalLink1.xml"/><Relationship Id="rId3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Cumulative Plan v CE2    Baseline &amp; 10% Cost Saving  </a:t>
            </a:r>
          </a:p>
        </c:rich>
      </c:tx>
      <c:overlay val="0"/>
      <c:spPr>
        <a:gradFill>
          <a:gsLst>
            <a:gs pos="0">
              <a:srgbClr val="ffcc00"/>
            </a:gs>
            <a:gs pos="100000">
              <a:srgbClr val="fef6d7"/>
            </a:gs>
          </a:gsLst>
          <a:lin ang="5400000"/>
        </a:gradFill>
        <a:ln w="0">
          <a:solidFill>
            <a:srgbClr val="000000"/>
          </a:solidFill>
        </a:ln>
      </c:spPr>
    </c:title>
    <c:autoTitleDeleted val="0"/>
    <c:plotArea>
      <c:layout>
        <c:manualLayout>
          <c:xMode val="edge"/>
          <c:yMode val="edge"/>
          <c:x val="0.0329202483933075"/>
          <c:y val="0.20368912383309"/>
          <c:w val="0.851913116576728"/>
          <c:h val="0.714430322798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'Cost Summary '!$B$86</c:f>
              <c:strCache>
                <c:ptCount val="1"/>
                <c:pt idx="0">
                  <c:v>2002 Plan</c:v>
                </c:pt>
              </c:strCache>
            </c:strRef>
          </c:tx>
          <c:spPr>
            <a:gradFill>
              <a:gsLst>
                <a:gs pos="0">
                  <a:srgbClr val="ff9900"/>
                </a:gs>
                <a:gs pos="100000">
                  <a:srgbClr val="feaa2d"/>
                </a:gs>
              </a:gsLst>
              <a:lin ang="54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'Cost Summary '!$C$85:$N$85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 / YTD</c:v>
                </c:pt>
              </c:strCache>
            </c:strRef>
          </c:cat>
          <c:val>
            <c:numRef>
              <c:f>'Cost Summary '!$C$86:$N$86</c:f>
              <c:numCache>
                <c:formatCode>_-* #,##0_-;\-* #,##0_-;_-* \-_-;_-@_-</c:formatCode>
                <c:ptCount val="12"/>
                <c:pt idx="0">
                  <c:v>1527.75540461138</c:v>
                </c:pt>
                <c:pt idx="1">
                  <c:v>3065.91268264148</c:v>
                </c:pt>
                <c:pt idx="2">
                  <c:v>4604.06996067158</c:v>
                </c:pt>
                <c:pt idx="3">
                  <c:v>6142.22723870168</c:v>
                </c:pt>
                <c:pt idx="4">
                  <c:v>7680.38451673178</c:v>
                </c:pt>
                <c:pt idx="5">
                  <c:v>9218.54179476188</c:v>
                </c:pt>
                <c:pt idx="6">
                  <c:v>10756.699072792</c:v>
                </c:pt>
                <c:pt idx="7">
                  <c:v>12294.8563508221</c:v>
                </c:pt>
                <c:pt idx="8">
                  <c:v>13833.0136288522</c:v>
                </c:pt>
                <c:pt idx="9">
                  <c:v>15371.1709068823</c:v>
                </c:pt>
                <c:pt idx="10">
                  <c:v>16909.3281849124</c:v>
                </c:pt>
                <c:pt idx="11">
                  <c:v>18447.4854629425</c:v>
                </c:pt>
              </c:numCache>
            </c:numRef>
          </c:val>
        </c:ser>
        <c:ser>
          <c:idx val="1"/>
          <c:order val="1"/>
          <c:tx>
            <c:strRef>
              <c:f>'Cost Summary '!$B$87</c:f>
              <c:strCache>
                <c:ptCount val="1"/>
                <c:pt idx="0">
                  <c:v>Actuals / CE2</c:v>
                </c:pt>
              </c:strCache>
            </c:strRef>
          </c:tx>
          <c:spPr>
            <a:gradFill>
              <a:gsLst>
                <a:gs pos="0">
                  <a:srgbClr val="339966"/>
                </a:gs>
                <a:gs pos="100000">
                  <a:srgbClr val="95c9af"/>
                </a:gs>
              </a:gsLst>
              <a:lin ang="5400000"/>
            </a:gradFill>
            <a:ln w="25200">
              <a:solidFill>
                <a:srgbClr val="339966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339966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'Cost Summary '!$C$85:$N$85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 / YTD</c:v>
                </c:pt>
              </c:strCache>
            </c:strRef>
          </c:cat>
          <c:val>
            <c:numRef>
              <c:f>'Cost Summary '!$C$87:$N$87</c:f>
              <c:numCache>
                <c:formatCode>_-* #,##0_-;\-* #,##0_-;_-* \-_-;_-@_-</c:formatCode>
                <c:ptCount val="12"/>
                <c:pt idx="0">
                  <c:v>1068.75533</c:v>
                </c:pt>
                <c:pt idx="1">
                  <c:v>1671.39679</c:v>
                </c:pt>
                <c:pt idx="2">
                  <c:v>3884.25096</c:v>
                </c:pt>
                <c:pt idx="3">
                  <c:v>8691.249</c:v>
                </c:pt>
                <c:pt idx="4">
                  <c:v>10470.17661</c:v>
                </c:pt>
                <c:pt idx="5">
                  <c:v>13950.69308</c:v>
                </c:pt>
                <c:pt idx="6">
                  <c:v>14799.447</c:v>
                </c:pt>
                <c:pt idx="7">
                  <c:v>15182.54333</c:v>
                </c:pt>
                <c:pt idx="8">
                  <c:v>19276.1278492809</c:v>
                </c:pt>
                <c:pt idx="9">
                  <c:v>21126.2803685616</c:v>
                </c:pt>
                <c:pt idx="10">
                  <c:v>23097.2529503431</c:v>
                </c:pt>
                <c:pt idx="11">
                  <c:v>25009.3355946252</c:v>
                </c:pt>
              </c:numCache>
            </c:numRef>
          </c:val>
        </c:ser>
        <c:ser>
          <c:idx val="2"/>
          <c:order val="2"/>
          <c:tx>
            <c:strRef>
              <c:f>'Cost Summary '!$B$88</c:f>
              <c:strCache>
                <c:ptCount val="1"/>
                <c:pt idx="0">
                  <c:v>2001 Plan</c:v>
                </c:pt>
              </c:strCache>
            </c:strRef>
          </c:tx>
          <c:spPr>
            <a:solidFill>
              <a:srgbClr val="99ccff"/>
            </a:solidFill>
            <a:ln w="378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'Cost Summary '!$C$85:$N$85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 / YTD</c:v>
                </c:pt>
              </c:strCache>
            </c:strRef>
          </c:cat>
          <c:val>
            <c:numRef>
              <c:f>'Cost Summary '!$C$88:$N$88</c:f>
              <c:numCache>
                <c:formatCode>_-* #,##0_-;\-* #,##0_-;_-* \-_-;_-@_-</c:formatCode>
                <c:ptCount val="12"/>
                <c:pt idx="0">
                  <c:v>1766.20882649254</c:v>
                </c:pt>
                <c:pt idx="1">
                  <c:v>3549.11928544776</c:v>
                </c:pt>
                <c:pt idx="2">
                  <c:v>5444.78161007463</c:v>
                </c:pt>
                <c:pt idx="3">
                  <c:v>7340.44393470149</c:v>
                </c:pt>
                <c:pt idx="4">
                  <c:v>9236.10775186567</c:v>
                </c:pt>
                <c:pt idx="5">
                  <c:v>11150.7984347015</c:v>
                </c:pt>
                <c:pt idx="6">
                  <c:v>13065.4921026119</c:v>
                </c:pt>
                <c:pt idx="7">
                  <c:v>14980.1842779851</c:v>
                </c:pt>
                <c:pt idx="8">
                  <c:v>16894.8764533582</c:v>
                </c:pt>
                <c:pt idx="9">
                  <c:v>18809.5686287313</c:v>
                </c:pt>
                <c:pt idx="10">
                  <c:v>20724.2622966418</c:v>
                </c:pt>
                <c:pt idx="11">
                  <c:v>22638.945516791</c:v>
                </c:pt>
              </c:numCache>
            </c:numRef>
          </c:val>
        </c:ser>
        <c:gapWidth val="150"/>
        <c:overlap val="0"/>
        <c:axId val="79126089"/>
        <c:axId val="84504701"/>
      </c:barChart>
      <c:lineChart>
        <c:grouping val="standard"/>
        <c:varyColors val="0"/>
        <c:ser>
          <c:idx val="3"/>
          <c:order val="3"/>
          <c:tx>
            <c:strRef>
              <c:f>'Cost Summary '!$B$89</c:f>
              <c:strCache>
                <c:ptCount val="1"/>
                <c:pt idx="0">
                  <c:v>10% Target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custDash>
                <a:ds d="605714" sp="151429"/>
              </a:custDash>
              <a:round/>
            </a:ln>
          </c:spPr>
          <c:marker>
            <c:symbol val="triangle"/>
            <c:size val="4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'Cost Summary '!$C$85:$N$85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 / YTD</c:v>
                </c:pt>
              </c:strCache>
            </c:strRef>
          </c:cat>
          <c:val>
            <c:numRef>
              <c:f>'Cost Summary '!$C$89:$N$89</c:f>
              <c:numCache>
                <c:formatCode>_-* #,##0_-;\-* #,##0_-;_-* \-_-;_-@_-</c:formatCode>
                <c:ptCount val="12"/>
                <c:pt idx="0">
                  <c:v>22508.4020351627</c:v>
                </c:pt>
                <c:pt idx="1">
                  <c:v>22508.4020351627</c:v>
                </c:pt>
                <c:pt idx="2">
                  <c:v>22508.4020351627</c:v>
                </c:pt>
                <c:pt idx="3">
                  <c:v>22508.4020351627</c:v>
                </c:pt>
                <c:pt idx="4">
                  <c:v>22508.4020351627</c:v>
                </c:pt>
                <c:pt idx="5">
                  <c:v>22508.4020351627</c:v>
                </c:pt>
                <c:pt idx="6">
                  <c:v>22508.4020351627</c:v>
                </c:pt>
                <c:pt idx="7">
                  <c:v>22508.4020351627</c:v>
                </c:pt>
                <c:pt idx="8">
                  <c:v>22508.4020351627</c:v>
                </c:pt>
                <c:pt idx="9">
                  <c:v>22508.4020351627</c:v>
                </c:pt>
                <c:pt idx="10">
                  <c:v>22508.4020351627</c:v>
                </c:pt>
                <c:pt idx="11">
                  <c:v>22508.4020351627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'Cost Summary '!$B$90</c:f>
              <c:strCache>
                <c:ptCount val="1"/>
                <c:pt idx="0">
                  <c:v>20% Target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151429" sp="151429"/>
                <a:ds d="605714" sp="151429"/>
              </a:custDash>
              <a:round/>
            </a:ln>
          </c:spPr>
          <c:marker>
            <c:symbol val="triangle"/>
            <c:size val="7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'Cost Summary '!$C$85:$N$85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 / YTD</c:v>
                </c:pt>
              </c:strCache>
            </c:strRef>
          </c:cat>
          <c:val>
            <c:numRef>
              <c:f>'Cost Summary '!$C$90:$N$90</c:f>
              <c:numCache>
                <c:formatCode>_-* #,##0_-;\-* #,##0_-;_-* \-_-;_-@_-</c:formatCode>
                <c:ptCount val="12"/>
                <c:pt idx="0">
                  <c:v>20007.4684757002</c:v>
                </c:pt>
                <c:pt idx="1">
                  <c:v>20007.4684757002</c:v>
                </c:pt>
                <c:pt idx="2">
                  <c:v>20007.4684757002</c:v>
                </c:pt>
                <c:pt idx="3">
                  <c:v>20007.4684757002</c:v>
                </c:pt>
                <c:pt idx="4">
                  <c:v>20007.4684757002</c:v>
                </c:pt>
                <c:pt idx="5">
                  <c:v>20007.4684757002</c:v>
                </c:pt>
                <c:pt idx="6">
                  <c:v>20007.4684757002</c:v>
                </c:pt>
                <c:pt idx="7">
                  <c:v>20007.4684757002</c:v>
                </c:pt>
                <c:pt idx="8">
                  <c:v>20007.4684757002</c:v>
                </c:pt>
                <c:pt idx="9">
                  <c:v>20007.4684757002</c:v>
                </c:pt>
                <c:pt idx="10">
                  <c:v>20007.4684757002</c:v>
                </c:pt>
                <c:pt idx="11">
                  <c:v>20007.4684757002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'Cost Summary '!$B$91</c:f>
              <c:strCache>
                <c:ptCount val="1"/>
                <c:pt idx="0">
                  <c:v>Baseline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dash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'Cost Summary '!$C$85:$N$85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 / YTD</c:v>
                </c:pt>
              </c:strCache>
            </c:strRef>
          </c:cat>
          <c:val>
            <c:numRef>
              <c:f>'Cost Summary '!$C$91:$N$91</c:f>
              <c:numCache>
                <c:formatCode>_-* #,##0_-;\-* #,##0_-;_-* \-_-;_-@_-</c:formatCode>
                <c:ptCount val="12"/>
                <c:pt idx="0">
                  <c:v>25009.3355946252</c:v>
                </c:pt>
                <c:pt idx="1">
                  <c:v>25009.3355946252</c:v>
                </c:pt>
                <c:pt idx="2">
                  <c:v>25009.3355946252</c:v>
                </c:pt>
                <c:pt idx="3">
                  <c:v>25009.3355946252</c:v>
                </c:pt>
                <c:pt idx="4">
                  <c:v>25009.3355946252</c:v>
                </c:pt>
                <c:pt idx="5">
                  <c:v>25009.3355946252</c:v>
                </c:pt>
                <c:pt idx="6">
                  <c:v>25009.3355946252</c:v>
                </c:pt>
                <c:pt idx="7">
                  <c:v>25009.3355946252</c:v>
                </c:pt>
                <c:pt idx="8">
                  <c:v>25009.3355946252</c:v>
                </c:pt>
                <c:pt idx="9">
                  <c:v>25009.3355946252</c:v>
                </c:pt>
                <c:pt idx="10">
                  <c:v>25009.3355946252</c:v>
                </c:pt>
                <c:pt idx="11">
                  <c:v>25009.3355946252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431565"/>
        <c:axId val="27621053"/>
      </c:lineChart>
      <c:catAx>
        <c:axId val="7912608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04701"/>
        <c:crossesAt val="0"/>
        <c:auto val="1"/>
        <c:lblAlgn val="ctr"/>
        <c:lblOffset val="100"/>
        <c:noMultiLvlLbl val="0"/>
      </c:catAx>
      <c:valAx>
        <c:axId val="845047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$ 000's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-* #,##0_-;\-* #,##0_-;_-* \-_-;_-@_-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26089"/>
        <c:crossesAt val="1"/>
        <c:crossBetween val="midCat"/>
      </c:valAx>
      <c:catAx>
        <c:axId val="6443156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21053"/>
        <c:auto val="1"/>
        <c:lblAlgn val="ctr"/>
        <c:lblOffset val="100"/>
        <c:noMultiLvlLbl val="0"/>
      </c:catAx>
      <c:valAx>
        <c:axId val="27621053"/>
        <c:scaling>
          <c:orientation val="minMax"/>
        </c:scaling>
        <c:delete val="1"/>
        <c:axPos val="r"/>
        <c:numFmt formatCode="_-* #,##0_-;\-* #,##0_-;_-* \-_-;_-@_-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431565"/>
        <c:crossBetween val="midCat"/>
      </c:valAx>
      <c:spPr>
        <a:gradFill>
          <a:gsLst>
            <a:gs pos="0">
              <a:srgbClr val="ffff99"/>
            </a:gs>
            <a:gs pos="100000">
              <a:srgbClr val="fefee2"/>
            </a:gs>
          </a:gsLst>
          <a:lin ang="5400000"/>
        </a:gradFill>
        <a:ln w="12600">
          <a:solidFill>
            <a:srgbClr val="ffffcc"/>
          </a:solidFill>
          <a:round/>
        </a:ln>
      </c:spPr>
    </c:plotArea>
    <c:legend>
      <c:legendPos val="r"/>
      <c:layout>
        <c:manualLayout>
          <c:xMode val="edge"/>
          <c:yMode val="edge"/>
          <c:x val="0.887165441874339"/>
          <c:y val="0.4049038353391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Headcount vs Cost per Head Comparison</a:t>
            </a:r>
          </a:p>
        </c:rich>
      </c:tx>
      <c:overlay val="0"/>
      <c:spPr>
        <a:solidFill>
          <a:srgbClr val="ffcc00"/>
        </a:solidFill>
        <a:ln w="0">
          <a:solidFill>
            <a:srgbClr val="000000"/>
          </a:solidFill>
        </a:ln>
      </c:spPr>
    </c:title>
    <c:autoTitleDeleted val="0"/>
    <c:plotArea>
      <c:layout>
        <c:manualLayout>
          <c:xMode val="edge"/>
          <c:yMode val="edge"/>
          <c:x val="0.0614499066583696"/>
          <c:y val="0.112291233741245"/>
          <c:w val="0.785158680771624"/>
          <c:h val="0.867774955745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'Headcount Summary'!$I$13</c:f>
              <c:strCache>
                <c:ptCount val="1"/>
                <c:pt idx="0">
                  <c:v>Headcount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 Summary'!$B$14:$B$16</c:f>
              <c:strCache>
                <c:ptCount val="3"/>
                <c:pt idx="0">
                  <c:v>2000 Actual</c:v>
                </c:pt>
                <c:pt idx="1">
                  <c:v>2001 Actual/CE2</c:v>
                </c:pt>
                <c:pt idx="2">
                  <c:v>2002 Plan</c:v>
                </c:pt>
              </c:strCache>
            </c:strRef>
          </c:cat>
          <c:val>
            <c:numRef>
              <c:f>'Headcount Summary'!$I$14:$I$16</c:f>
              <c:numCache>
                <c:formatCode>_-* #,##0_-;\-* #,##0_-;_-* \-_-;_-@_-</c:formatCode>
                <c:ptCount val="3"/>
                <c:pt idx="0">
                  <c:v>40</c:v>
                </c:pt>
                <c:pt idx="1">
                  <c:v>47</c:v>
                </c:pt>
                <c:pt idx="2">
                  <c:v>36</c:v>
                </c:pt>
              </c:numCache>
            </c:numRef>
          </c:val>
        </c:ser>
        <c:gapWidth val="150"/>
        <c:overlap val="0"/>
        <c:axId val="23936001"/>
        <c:axId val="47136011"/>
      </c:barChart>
      <c:lineChart>
        <c:grouping val="standard"/>
        <c:varyColors val="0"/>
        <c:ser>
          <c:idx val="1"/>
          <c:order val="1"/>
          <c:tx>
            <c:strRef>
              <c:f>'Headcount Summary'!$G$13</c:f>
              <c:strCache>
                <c:ptCount val="1"/>
                <c:pt idx="0">
                  <c:v>Cost per Head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 Summary'!$B$14:$B$16</c:f>
              <c:strCache>
                <c:ptCount val="3"/>
                <c:pt idx="0">
                  <c:v>2000 Actual</c:v>
                </c:pt>
                <c:pt idx="1">
                  <c:v>2001 Actual/CE2</c:v>
                </c:pt>
                <c:pt idx="2">
                  <c:v>2002 Plan</c:v>
                </c:pt>
              </c:strCache>
            </c:strRef>
          </c:cat>
          <c:val>
            <c:numRef>
              <c:f>'Headcount Summary'!$G$14:$G$16</c:f>
              <c:numCache>
                <c:formatCode>_-* #,##0_-;\-* #,##0_-;_-* \-_-;_-@_-</c:formatCode>
                <c:ptCount val="3"/>
                <c:pt idx="0">
                  <c:v>130144.6</c:v>
                </c:pt>
                <c:pt idx="1">
                  <c:v>148186.916268621</c:v>
                </c:pt>
                <c:pt idx="2">
                  <c:v>131107.485081735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218833"/>
        <c:axId val="38939831"/>
      </c:lineChart>
      <c:catAx>
        <c:axId val="2393600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36011"/>
        <c:crossesAt val="0"/>
        <c:auto val="1"/>
        <c:lblAlgn val="ctr"/>
        <c:lblOffset val="100"/>
        <c:noMultiLvlLbl val="0"/>
      </c:catAx>
      <c:valAx>
        <c:axId val="4713601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Headcount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-* #,##0_-;\-* #,##0_-;_-* \-_-;_-@_-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36001"/>
        <c:crossesAt val="1"/>
        <c:crossBetween val="midCat"/>
      </c:valAx>
      <c:catAx>
        <c:axId val="3621883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39831"/>
        <c:auto val="1"/>
        <c:lblAlgn val="ctr"/>
        <c:lblOffset val="100"/>
        <c:noMultiLvlLbl val="0"/>
      </c:catAx>
      <c:valAx>
        <c:axId val="3893983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per Head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-* #,##0_-;\-* #,##0_-;_-* \-_-;_-@_-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18833"/>
        <c:crosses val="max"/>
        <c:crossBetween val="midCat"/>
      </c:valAx>
      <c:spPr>
        <a:gradFill>
          <a:gsLst>
            <a:gs pos="0">
              <a:srgbClr val="ffffcc"/>
            </a:gs>
            <a:gs pos="100000">
              <a:srgbClr val="f6f6c4"/>
            </a:gs>
          </a:gsLst>
          <a:lin ang="5400000"/>
        </a:gra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2580377515038"/>
          <c:y val="0.244439313476487"/>
          <c:w val="0.131715411740303"/>
          <c:h val="0.11675517586392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i="1" sz="1750" strike="noStrike" u="none">
                <a:solidFill>
                  <a:srgbClr val="ff0000"/>
                </a:solidFill>
                <a:uFillTx/>
                <a:latin typeface="Arial"/>
              </a:rPr>
              <a:t>Legal Allocations 2001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3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9"/>
          <c:dPt>
            <c:idx val="0"/>
            <c:explosion val="9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9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9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9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explosion val="9"/>
            <c:spPr>
              <a:solidFill>
                <a:srgbClr val="660066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explosion val="9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explosion val="9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explosion val="9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explosion val="9"/>
            <c:spPr>
              <a:solidFill>
                <a:srgbClr val="000080"/>
              </a:solidFill>
              <a:ln w="0">
                <a:solidFill>
                  <a:srgbClr val="000000"/>
                </a:solidFill>
              </a:ln>
            </c:spPr>
          </c:dPt>
          <c:dPt>
            <c:idx val="9"/>
            <c:explosion val="9"/>
            <c:spPr>
              <a:solidFill>
                <a:srgbClr val="ff00ff"/>
              </a:solidFill>
              <a:ln w="0">
                <a:solidFill>
                  <a:srgbClr val="000000"/>
                </a:solidFill>
              </a:ln>
            </c:spPr>
          </c:dPt>
          <c:dPt>
            <c:idx val="10"/>
            <c:explosion val="9"/>
            <c:spPr>
              <a:solidFill>
                <a:srgbClr val="ffff00"/>
              </a:solidFill>
              <a:ln w="0">
                <a:solidFill>
                  <a:srgbClr val="000000"/>
                </a:solidFill>
              </a:ln>
            </c:spPr>
          </c:dPt>
          <c:dPt>
            <c:idx val="11"/>
            <c:explosion val="9"/>
            <c:spPr>
              <a:solidFill>
                <a:srgbClr val="00ffff"/>
              </a:solidFill>
              <a:ln w="0">
                <a:solidFill>
                  <a:srgbClr val="000000"/>
                </a:solidFill>
              </a:ln>
            </c:spPr>
          </c:dPt>
          <c:dPt>
            <c:idx val="12"/>
            <c:explosion val="9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3"/>
            <c:explosion val="9"/>
            <c:spPr>
              <a:solidFill>
                <a:srgbClr val="800000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.00%" sourceLinked="1"/>
            <c:dLbl>
              <c:idx val="0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9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0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1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2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3"/>
              <c:numFmt formatCode="0.00%" sourceLinked="1"/>
              <c:txPr>
                <a:bodyPr wrap="none"/>
                <a:lstStyle/>
                <a:p>
                  <a:pPr>
                    <a:defRPr b="1" i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i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'Allocations 2001 '!$C$64:$C$77</c:f>
              <c:strCache>
                <c:ptCount val="14"/>
                <c:pt idx="0">
                  <c:v>UK Region</c:v>
                </c:pt>
                <c:pt idx="1">
                  <c:v>Continental</c:v>
                </c:pt>
                <c:pt idx="2">
                  <c:v>Support</c:v>
                </c:pt>
                <c:pt idx="3">
                  <c:v>Non Region Specific</c:v>
                </c:pt>
                <c:pt idx="4">
                  <c:v>Metals</c:v>
                </c:pt>
                <c:pt idx="5">
                  <c:v>Enron Credit</c:v>
                </c:pt>
                <c:pt idx="6">
                  <c:v>EnCom/E Power</c:v>
                </c:pt>
                <c:pt idx="7">
                  <c:v>Scandinavia</c:v>
                </c:pt>
                <c:pt idx="8">
                  <c:v>Global Markets</c:v>
                </c:pt>
                <c:pt idx="9">
                  <c:v>Enron Wind</c:v>
                </c:pt>
                <c:pt idx="10">
                  <c:v>EES</c:v>
                </c:pt>
                <c:pt idx="11">
                  <c:v>EBS</c:v>
                </c:pt>
                <c:pt idx="12">
                  <c:v>Industrial Markets</c:v>
                </c:pt>
                <c:pt idx="13">
                  <c:v>EGAS</c:v>
                </c:pt>
              </c:strCache>
            </c:strRef>
          </c:cat>
          <c:val>
            <c:numRef>
              <c:f>'Allocations 2001 '!$D$64:$D$77</c:f>
              <c:numCache>
                <c:formatCode>0%</c:formatCode>
                <c:ptCount val="14"/>
                <c:pt idx="0">
                  <c:v>0.127659574468085</c:v>
                </c:pt>
                <c:pt idx="1">
                  <c:v>0.170212765957447</c:v>
                </c:pt>
                <c:pt idx="2">
                  <c:v>0.127659574468085</c:v>
                </c:pt>
                <c:pt idx="3">
                  <c:v>0.106382978723404</c:v>
                </c:pt>
                <c:pt idx="4">
                  <c:v>0.0851063829787234</c:v>
                </c:pt>
                <c:pt idx="5">
                  <c:v>0.0212765957446809</c:v>
                </c:pt>
                <c:pt idx="6">
                  <c:v>0.0212765957446809</c:v>
                </c:pt>
                <c:pt idx="7">
                  <c:v>0.0212765957446809</c:v>
                </c:pt>
                <c:pt idx="8">
                  <c:v>0.106382978723404</c:v>
                </c:pt>
                <c:pt idx="9">
                  <c:v>0.0212765957446809</c:v>
                </c:pt>
                <c:pt idx="10">
                  <c:v>0.0425531914893617</c:v>
                </c:pt>
                <c:pt idx="11">
                  <c:v>0.0851063829787234</c:v>
                </c:pt>
                <c:pt idx="12">
                  <c:v>0.0212765957446809</c:v>
                </c:pt>
                <c:pt idx="13">
                  <c:v>0.0425531914893617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i="1" sz="2800" strike="noStrike" u="none">
                <a:solidFill>
                  <a:srgbClr val="ff0000"/>
                </a:solidFill>
                <a:uFillTx/>
                <a:latin typeface="Arial"/>
              </a:rPr>
              <a:t>Legal Allocations 2002</a:t>
            </a:r>
          </a:p>
        </c:rich>
      </c:tx>
      <c:layout>
        <c:manualLayout>
          <c:xMode val="edge"/>
          <c:yMode val="edge"/>
          <c:x val="0.369065561416729"/>
          <c:y val="0.0662654722013267"/>
        </c:manualLayout>
      </c:layout>
      <c:overlay val="0"/>
      <c:spPr>
        <a:noFill/>
        <a:ln w="0">
          <a:noFill/>
        </a:ln>
      </c:spPr>
    </c:title>
    <c:autoTitleDeleted val="0"/>
    <c:view3D>
      <c:rotX val="15"/>
      <c:rotY val="23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263564431047476"/>
          <c:y val="0.177460165492717"/>
          <c:w val="0.478993971363979"/>
          <c:h val="0.7278716177710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9"/>
          <c:dPt>
            <c:idx val="0"/>
            <c:explosion val="9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explosion val="9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explosion val="9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explosion val="9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explosion val="9"/>
            <c:spPr>
              <a:solidFill>
                <a:srgbClr val="660066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explosion val="9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explosion val="9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explosion val="9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explosion val="9"/>
            <c:spPr>
              <a:solidFill>
                <a:srgbClr val="000080"/>
              </a:solidFill>
              <a:ln w="0">
                <a:solidFill>
                  <a:srgbClr val="000000"/>
                </a:solidFill>
              </a:ln>
            </c:spPr>
          </c:dPt>
          <c:dPt>
            <c:idx val="9"/>
            <c:explosion val="9"/>
            <c:spPr>
              <a:solidFill>
                <a:srgbClr val="ff00ff"/>
              </a:solidFill>
              <a:ln w="0">
                <a:solidFill>
                  <a:srgbClr val="000000"/>
                </a:solidFill>
              </a:ln>
            </c:spPr>
          </c:dPt>
          <c:dPt>
            <c:idx val="10"/>
            <c:explosion val="9"/>
            <c:spPr>
              <a:solidFill>
                <a:srgbClr val="ffff00"/>
              </a:solidFill>
              <a:ln w="0">
                <a:solidFill>
                  <a:srgbClr val="000000"/>
                </a:solidFill>
              </a:ln>
            </c:spPr>
          </c:dPt>
          <c:dPt>
            <c:idx val="11"/>
            <c:explosion val="9"/>
            <c:spPr>
              <a:solidFill>
                <a:srgbClr val="00ffff"/>
              </a:solidFill>
              <a:ln w="0">
                <a:solidFill>
                  <a:srgbClr val="000000"/>
                </a:solidFill>
              </a:ln>
            </c:spPr>
          </c:dPt>
          <c:dPt>
            <c:idx val="12"/>
            <c:explosion val="9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8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9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0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1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2"/>
              <c:numFmt formatCode="0.0%" sourceLinked="1"/>
              <c:txPr>
                <a:bodyPr wrap="none"/>
                <a:lstStyle/>
                <a:p>
                  <a:pPr>
                    <a:defRPr b="1" i="1" sz="14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i="1" sz="14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'Allocations 2002'!$A$113:$A$125</c:f>
              <c:strCache>
                <c:ptCount val="13"/>
                <c:pt idx="0">
                  <c:v>UK Total</c:v>
                </c:pt>
                <c:pt idx="1">
                  <c:v>Continental</c:v>
                </c:pt>
                <c:pt idx="2">
                  <c:v>Enron Credit</c:v>
                </c:pt>
                <c:pt idx="3">
                  <c:v>Metals</c:v>
                </c:pt>
                <c:pt idx="4">
                  <c:v>Scandinavia</c:v>
                </c:pt>
                <c:pt idx="5">
                  <c:v>Non Region Specific</c:v>
                </c:pt>
                <c:pt idx="6">
                  <c:v>Continental  Assets (Trakya, ENS, Sarlux, Gaza)</c:v>
                </c:pt>
                <c:pt idx="7">
                  <c:v>EES</c:v>
                </c:pt>
                <c:pt idx="8">
                  <c:v>EIM</c:v>
                </c:pt>
                <c:pt idx="9">
                  <c:v>EGM</c:v>
                </c:pt>
                <c:pt idx="10">
                  <c:v>Enron Principle Investments</c:v>
                </c:pt>
                <c:pt idx="11">
                  <c:v>Enron Wind</c:v>
                </c:pt>
                <c:pt idx="12">
                  <c:v>Support</c:v>
                </c:pt>
              </c:strCache>
            </c:strRef>
          </c:cat>
          <c:val>
            <c:numRef>
              <c:f>'Allocations 2002'!$B$113:$B$125</c:f>
              <c:numCache>
                <c:formatCode>0%</c:formatCode>
                <c:ptCount val="13"/>
                <c:pt idx="0">
                  <c:v>0.111111111111111</c:v>
                </c:pt>
                <c:pt idx="1">
                  <c:v>0.138888888888889</c:v>
                </c:pt>
                <c:pt idx="2">
                  <c:v>0.0555555555555556</c:v>
                </c:pt>
                <c:pt idx="3">
                  <c:v>0.111111111111111</c:v>
                </c:pt>
                <c:pt idx="4">
                  <c:v>0.0277777777777778</c:v>
                </c:pt>
                <c:pt idx="5">
                  <c:v>0.111111111111111</c:v>
                </c:pt>
                <c:pt idx="6">
                  <c:v>0.0277777777777778</c:v>
                </c:pt>
                <c:pt idx="7">
                  <c:v>0.0277777777777778</c:v>
                </c:pt>
                <c:pt idx="8">
                  <c:v>0.0555555555555556</c:v>
                </c:pt>
                <c:pt idx="9">
                  <c:v>0.138888888888889</c:v>
                </c:pt>
                <c:pt idx="10">
                  <c:v>0.0277777777777778</c:v>
                </c:pt>
                <c:pt idx="11">
                  <c:v>0.0277777777777778</c:v>
                </c:pt>
                <c:pt idx="12">
                  <c:v>0.138888888888889</c:v>
                </c:pt>
              </c:numCache>
            </c:numRef>
          </c:val>
        </c:ser>
      </c:pie3DChart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chart" Target="../charts/chart4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chart" Target="../charts/chart1.xml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2.png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2.png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2.png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2.png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2.png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2.png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4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chart" Target="../charts/chart2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5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6.wmf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50400</xdr:colOff>
      <xdr:row>0</xdr:row>
      <xdr:rowOff>75960</xdr:rowOff>
    </xdr:from>
    <xdr:to>
      <xdr:col>14</xdr:col>
      <xdr:colOff>634320</xdr:colOff>
      <xdr:row>6</xdr:row>
      <xdr:rowOff>18720</xdr:rowOff>
    </xdr:to>
    <xdr:pic>
      <xdr:nvPicPr>
        <xdr:cNvPr id="0" name="Picture 6" descr=""/>
        <xdr:cNvPicPr/>
      </xdr:nvPicPr>
      <xdr:blipFill>
        <a:blip r:embed="rId1"/>
        <a:srcRect l="31760" t="24425" r="0" b="-24"/>
        <a:stretch/>
      </xdr:blipFill>
      <xdr:spPr>
        <a:xfrm>
          <a:off x="50400" y="75960"/>
          <a:ext cx="9810000" cy="914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342000</xdr:colOff>
      <xdr:row>0</xdr:row>
      <xdr:rowOff>66240</xdr:rowOff>
    </xdr:from>
    <xdr:to>
      <xdr:col>3</xdr:col>
      <xdr:colOff>30960</xdr:colOff>
      <xdr:row>3</xdr:row>
      <xdr:rowOff>66600</xdr:rowOff>
    </xdr:to>
    <xdr:sp>
      <xdr:nvSpPr>
        <xdr:cNvPr id="1" name="Text 4"/>
        <xdr:cNvSpPr/>
      </xdr:nvSpPr>
      <xdr:spPr>
        <a:xfrm>
          <a:off x="342000" y="66240"/>
          <a:ext cx="183204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Index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392400</xdr:colOff>
      <xdr:row>1</xdr:row>
      <xdr:rowOff>123840</xdr:rowOff>
    </xdr:from>
    <xdr:to>
      <xdr:col>12</xdr:col>
      <xdr:colOff>252360</xdr:colOff>
      <xdr:row>4</xdr:row>
      <xdr:rowOff>28440</xdr:rowOff>
    </xdr:to>
    <xdr:pic>
      <xdr:nvPicPr>
        <xdr:cNvPr id="2" name="Picture 5" descr=""/>
        <xdr:cNvPicPr/>
      </xdr:nvPicPr>
      <xdr:blipFill>
        <a:blip r:embed="rId2"/>
        <a:stretch/>
      </xdr:blipFill>
      <xdr:spPr>
        <a:xfrm>
          <a:off x="7686720" y="28584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28800</xdr:colOff>
      <xdr:row>0</xdr:row>
      <xdr:rowOff>9720</xdr:rowOff>
    </xdr:from>
    <xdr:to>
      <xdr:col>16</xdr:col>
      <xdr:colOff>231480</xdr:colOff>
      <xdr:row>5</xdr:row>
      <xdr:rowOff>104760</xdr:rowOff>
    </xdr:to>
    <xdr:pic>
      <xdr:nvPicPr>
        <xdr:cNvPr id="35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28800" y="9720"/>
          <a:ext cx="22836600" cy="104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79920</xdr:colOff>
      <xdr:row>1</xdr:row>
      <xdr:rowOff>75960</xdr:rowOff>
    </xdr:from>
    <xdr:to>
      <xdr:col>15</xdr:col>
      <xdr:colOff>695160</xdr:colOff>
      <xdr:row>3</xdr:row>
      <xdr:rowOff>180720</xdr:rowOff>
    </xdr:to>
    <xdr:pic>
      <xdr:nvPicPr>
        <xdr:cNvPr id="36" name="Picture 2" descr=""/>
        <xdr:cNvPicPr/>
      </xdr:nvPicPr>
      <xdr:blipFill>
        <a:blip r:embed="rId2"/>
        <a:stretch/>
      </xdr:blipFill>
      <xdr:spPr>
        <a:xfrm>
          <a:off x="21687840" y="266400"/>
          <a:ext cx="615240" cy="48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271440</xdr:colOff>
      <xdr:row>1</xdr:row>
      <xdr:rowOff>123480</xdr:rowOff>
    </xdr:from>
    <xdr:to>
      <xdr:col>3</xdr:col>
      <xdr:colOff>122040</xdr:colOff>
      <xdr:row>3</xdr:row>
      <xdr:rowOff>142560</xdr:rowOff>
    </xdr:to>
    <xdr:sp>
      <xdr:nvSpPr>
        <xdr:cNvPr id="37" name="Text 3"/>
        <xdr:cNvSpPr/>
      </xdr:nvSpPr>
      <xdr:spPr>
        <a:xfrm>
          <a:off x="271440" y="313920"/>
          <a:ext cx="5960520" cy="400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2002 Allocations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150480</xdr:colOff>
      <xdr:row>9</xdr:row>
      <xdr:rowOff>104760</xdr:rowOff>
    </xdr:from>
    <xdr:to>
      <xdr:col>16</xdr:col>
      <xdr:colOff>30240</xdr:colOff>
      <xdr:row>90</xdr:row>
      <xdr:rowOff>190440</xdr:rowOff>
    </xdr:to>
    <xdr:graphicFrame>
      <xdr:nvGraphicFramePr>
        <xdr:cNvPr id="38" name="Chart 4"/>
        <xdr:cNvGraphicFramePr/>
      </xdr:nvGraphicFramePr>
      <xdr:xfrm>
        <a:off x="7377480" y="1847880"/>
        <a:ext cx="15286680" cy="1579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70560</xdr:colOff>
      <xdr:row>0</xdr:row>
      <xdr:rowOff>75960</xdr:rowOff>
    </xdr:from>
    <xdr:to>
      <xdr:col>7</xdr:col>
      <xdr:colOff>271800</xdr:colOff>
      <xdr:row>7</xdr:row>
      <xdr:rowOff>28440</xdr:rowOff>
    </xdr:to>
    <xdr:pic>
      <xdr:nvPicPr>
        <xdr:cNvPr id="39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70560" y="75960"/>
          <a:ext cx="11533320" cy="1086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551880</xdr:colOff>
      <xdr:row>1</xdr:row>
      <xdr:rowOff>86040</xdr:rowOff>
    </xdr:from>
    <xdr:to>
      <xdr:col>5</xdr:col>
      <xdr:colOff>1172520</xdr:colOff>
      <xdr:row>4</xdr:row>
      <xdr:rowOff>86040</xdr:rowOff>
    </xdr:to>
    <xdr:pic>
      <xdr:nvPicPr>
        <xdr:cNvPr id="40" name="Picture 2" descr=""/>
        <xdr:cNvPicPr/>
      </xdr:nvPicPr>
      <xdr:blipFill>
        <a:blip r:embed="rId2"/>
        <a:stretch/>
      </xdr:blipFill>
      <xdr:spPr>
        <a:xfrm>
          <a:off x="7163640" y="248040"/>
          <a:ext cx="620640" cy="485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271080</xdr:colOff>
      <xdr:row>1</xdr:row>
      <xdr:rowOff>123840</xdr:rowOff>
    </xdr:from>
    <xdr:to>
      <xdr:col>2</xdr:col>
      <xdr:colOff>855720</xdr:colOff>
      <xdr:row>3</xdr:row>
      <xdr:rowOff>152640</xdr:rowOff>
    </xdr:to>
    <xdr:sp>
      <xdr:nvSpPr>
        <xdr:cNvPr id="41" name="Text 3"/>
        <xdr:cNvSpPr/>
      </xdr:nvSpPr>
      <xdr:spPr>
        <a:xfrm>
          <a:off x="271080" y="285840"/>
          <a:ext cx="3695040" cy="35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Corporate &amp; ENA Allocations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40320</xdr:colOff>
      <xdr:row>0</xdr:row>
      <xdr:rowOff>75960</xdr:rowOff>
    </xdr:from>
    <xdr:to>
      <xdr:col>12</xdr:col>
      <xdr:colOff>574200</xdr:colOff>
      <xdr:row>6</xdr:row>
      <xdr:rowOff>9360</xdr:rowOff>
    </xdr:to>
    <xdr:pic>
      <xdr:nvPicPr>
        <xdr:cNvPr id="42" name="Picture 4" descr=""/>
        <xdr:cNvPicPr/>
      </xdr:nvPicPr>
      <xdr:blipFill>
        <a:blip r:embed="rId1"/>
        <a:srcRect l="31760" t="24425" r="0" b="-24"/>
        <a:stretch/>
      </xdr:blipFill>
      <xdr:spPr>
        <a:xfrm>
          <a:off x="40320" y="75960"/>
          <a:ext cx="12800160" cy="90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0</xdr:colOff>
      <xdr:row>1</xdr:row>
      <xdr:rowOff>123840</xdr:rowOff>
    </xdr:from>
    <xdr:to>
      <xdr:col>7</xdr:col>
      <xdr:colOff>614520</xdr:colOff>
      <xdr:row>4</xdr:row>
      <xdr:rowOff>124200</xdr:rowOff>
    </xdr:to>
    <xdr:pic>
      <xdr:nvPicPr>
        <xdr:cNvPr id="43" name="Picture 2" descr=""/>
        <xdr:cNvPicPr/>
      </xdr:nvPicPr>
      <xdr:blipFill>
        <a:blip r:embed="rId2"/>
        <a:stretch/>
      </xdr:blipFill>
      <xdr:spPr>
        <a:xfrm>
          <a:off x="8745120" y="285840"/>
          <a:ext cx="614520" cy="48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271440</xdr:colOff>
      <xdr:row>1</xdr:row>
      <xdr:rowOff>123840</xdr:rowOff>
    </xdr:from>
    <xdr:to>
      <xdr:col>4</xdr:col>
      <xdr:colOff>1500840</xdr:colOff>
      <xdr:row>3</xdr:row>
      <xdr:rowOff>142920</xdr:rowOff>
    </xdr:to>
    <xdr:sp>
      <xdr:nvSpPr>
        <xdr:cNvPr id="44" name="Text 3"/>
        <xdr:cNvSpPr/>
      </xdr:nvSpPr>
      <xdr:spPr>
        <a:xfrm>
          <a:off x="271440" y="285840"/>
          <a:ext cx="5818680" cy="342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RUN RATE ANALYSIS 2002 VS 2001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70560</xdr:colOff>
      <xdr:row>0</xdr:row>
      <xdr:rowOff>28440</xdr:rowOff>
    </xdr:from>
    <xdr:to>
      <xdr:col>15</xdr:col>
      <xdr:colOff>604080</xdr:colOff>
      <xdr:row>5</xdr:row>
      <xdr:rowOff>123840</xdr:rowOff>
    </xdr:to>
    <xdr:pic>
      <xdr:nvPicPr>
        <xdr:cNvPr id="45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70560" y="28440"/>
          <a:ext cx="10191960" cy="90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312120</xdr:colOff>
      <xdr:row>1</xdr:row>
      <xdr:rowOff>28440</xdr:rowOff>
    </xdr:from>
    <xdr:to>
      <xdr:col>12</xdr:col>
      <xdr:colOff>312480</xdr:colOff>
      <xdr:row>4</xdr:row>
      <xdr:rowOff>19080</xdr:rowOff>
    </xdr:to>
    <xdr:pic>
      <xdr:nvPicPr>
        <xdr:cNvPr id="46" name="Picture 3" descr=""/>
        <xdr:cNvPicPr/>
      </xdr:nvPicPr>
      <xdr:blipFill>
        <a:blip r:embed="rId2"/>
        <a:stretch/>
      </xdr:blipFill>
      <xdr:spPr>
        <a:xfrm>
          <a:off x="7394760" y="190440"/>
          <a:ext cx="644400" cy="47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0</xdr:row>
      <xdr:rowOff>47520</xdr:rowOff>
    </xdr:from>
    <xdr:to>
      <xdr:col>11</xdr:col>
      <xdr:colOff>423000</xdr:colOff>
      <xdr:row>3</xdr:row>
      <xdr:rowOff>66240</xdr:rowOff>
    </xdr:to>
    <xdr:pic>
      <xdr:nvPicPr>
        <xdr:cNvPr id="47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39960" y="47520"/>
          <a:ext cx="13001040" cy="885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29880</xdr:colOff>
      <xdr:row>0</xdr:row>
      <xdr:rowOff>152640</xdr:rowOff>
    </xdr:from>
    <xdr:to>
      <xdr:col>10</xdr:col>
      <xdr:colOff>550440</xdr:colOff>
      <xdr:row>1</xdr:row>
      <xdr:rowOff>200160</xdr:rowOff>
    </xdr:to>
    <xdr:sp>
      <xdr:nvSpPr>
        <xdr:cNvPr id="48" name="Text 2"/>
        <xdr:cNvSpPr/>
      </xdr:nvSpPr>
      <xdr:spPr>
        <a:xfrm>
          <a:off x="371520" y="152640"/>
          <a:ext cx="767268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2002 Expense Analysis 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2377080</xdr:colOff>
      <xdr:row>0</xdr:row>
      <xdr:rowOff>228960</xdr:rowOff>
    </xdr:from>
    <xdr:to>
      <xdr:col>10</xdr:col>
      <xdr:colOff>2952360</xdr:colOff>
      <xdr:row>2</xdr:row>
      <xdr:rowOff>75960</xdr:rowOff>
    </xdr:to>
    <xdr:pic>
      <xdr:nvPicPr>
        <xdr:cNvPr id="49" name="Picture 3" descr=""/>
        <xdr:cNvPicPr/>
      </xdr:nvPicPr>
      <xdr:blipFill>
        <a:blip r:embed="rId2"/>
        <a:stretch/>
      </xdr:blipFill>
      <xdr:spPr>
        <a:xfrm>
          <a:off x="9870840" y="228960"/>
          <a:ext cx="575280" cy="399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50040</xdr:colOff>
      <xdr:row>0</xdr:row>
      <xdr:rowOff>38160</xdr:rowOff>
    </xdr:from>
    <xdr:to>
      <xdr:col>11</xdr:col>
      <xdr:colOff>412920</xdr:colOff>
      <xdr:row>3</xdr:row>
      <xdr:rowOff>66600</xdr:rowOff>
    </xdr:to>
    <xdr:pic>
      <xdr:nvPicPr>
        <xdr:cNvPr id="50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50040" y="38160"/>
          <a:ext cx="13243680" cy="895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30600</xdr:colOff>
      <xdr:row>0</xdr:row>
      <xdr:rowOff>152640</xdr:rowOff>
    </xdr:from>
    <xdr:to>
      <xdr:col>10</xdr:col>
      <xdr:colOff>548640</xdr:colOff>
      <xdr:row>1</xdr:row>
      <xdr:rowOff>200160</xdr:rowOff>
    </xdr:to>
    <xdr:sp>
      <xdr:nvSpPr>
        <xdr:cNvPr id="51" name="Text 2"/>
        <xdr:cNvSpPr/>
      </xdr:nvSpPr>
      <xdr:spPr>
        <a:xfrm>
          <a:off x="543600" y="152640"/>
          <a:ext cx="726804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2002 Expense Analysis 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2606040</xdr:colOff>
      <xdr:row>1</xdr:row>
      <xdr:rowOff>47880</xdr:rowOff>
    </xdr:from>
    <xdr:to>
      <xdr:col>10</xdr:col>
      <xdr:colOff>3187440</xdr:colOff>
      <xdr:row>2</xdr:row>
      <xdr:rowOff>133560</xdr:rowOff>
    </xdr:to>
    <xdr:pic>
      <xdr:nvPicPr>
        <xdr:cNvPr id="52" name="Picture 3" descr=""/>
        <xdr:cNvPicPr/>
      </xdr:nvPicPr>
      <xdr:blipFill>
        <a:blip r:embed="rId2"/>
        <a:stretch/>
      </xdr:blipFill>
      <xdr:spPr>
        <a:xfrm>
          <a:off x="9869040" y="285840"/>
          <a:ext cx="581400" cy="400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50040</xdr:colOff>
      <xdr:row>0</xdr:row>
      <xdr:rowOff>28800</xdr:rowOff>
    </xdr:from>
    <xdr:to>
      <xdr:col>11</xdr:col>
      <xdr:colOff>412920</xdr:colOff>
      <xdr:row>3</xdr:row>
      <xdr:rowOff>66600</xdr:rowOff>
    </xdr:to>
    <xdr:pic>
      <xdr:nvPicPr>
        <xdr:cNvPr id="53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50040" y="28800"/>
          <a:ext cx="13817880" cy="90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30600</xdr:colOff>
      <xdr:row>0</xdr:row>
      <xdr:rowOff>152640</xdr:rowOff>
    </xdr:from>
    <xdr:to>
      <xdr:col>10</xdr:col>
      <xdr:colOff>549360</xdr:colOff>
      <xdr:row>1</xdr:row>
      <xdr:rowOff>200160</xdr:rowOff>
    </xdr:to>
    <xdr:sp>
      <xdr:nvSpPr>
        <xdr:cNvPr id="54" name="Text 2"/>
        <xdr:cNvSpPr/>
      </xdr:nvSpPr>
      <xdr:spPr>
        <a:xfrm>
          <a:off x="543600" y="152640"/>
          <a:ext cx="7832880" cy="28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2002 Expense Analysis</a:t>
          </a:r>
          <a:r>
            <a:rPr b="1" lang="en-US" sz="1800" strike="noStrike" u="none">
              <a:solidFill>
                <a:srgbClr val="ccffff"/>
              </a:solidFill>
              <a:effectLst/>
              <a:uFillTx/>
              <a:latin typeface="Times New Roman"/>
            </a:rPr>
            <a:t> 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2495160</xdr:colOff>
      <xdr:row>1</xdr:row>
      <xdr:rowOff>66600</xdr:rowOff>
    </xdr:from>
    <xdr:to>
      <xdr:col>10</xdr:col>
      <xdr:colOff>3077640</xdr:colOff>
      <xdr:row>2</xdr:row>
      <xdr:rowOff>152280</xdr:rowOff>
    </xdr:to>
    <xdr:pic>
      <xdr:nvPicPr>
        <xdr:cNvPr id="55" name="Picture 3" descr=""/>
        <xdr:cNvPicPr/>
      </xdr:nvPicPr>
      <xdr:blipFill>
        <a:blip r:embed="rId2"/>
        <a:stretch/>
      </xdr:blipFill>
      <xdr:spPr>
        <a:xfrm>
          <a:off x="10322280" y="304560"/>
          <a:ext cx="582480" cy="400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28440</xdr:rowOff>
    </xdr:from>
    <xdr:to>
      <xdr:col>15</xdr:col>
      <xdr:colOff>583920</xdr:colOff>
      <xdr:row>5</xdr:row>
      <xdr:rowOff>162000</xdr:rowOff>
    </xdr:to>
    <xdr:pic>
      <xdr:nvPicPr>
        <xdr:cNvPr id="56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10080" y="28440"/>
          <a:ext cx="10232280" cy="943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312120</xdr:colOff>
      <xdr:row>1</xdr:row>
      <xdr:rowOff>104760</xdr:rowOff>
    </xdr:from>
    <xdr:to>
      <xdr:col>12</xdr:col>
      <xdr:colOff>171720</xdr:colOff>
      <xdr:row>4</xdr:row>
      <xdr:rowOff>9720</xdr:rowOff>
    </xdr:to>
    <xdr:pic>
      <xdr:nvPicPr>
        <xdr:cNvPr id="57" name="Picture 3" descr=""/>
        <xdr:cNvPicPr/>
      </xdr:nvPicPr>
      <xdr:blipFill>
        <a:blip r:embed="rId2"/>
        <a:stretch/>
      </xdr:blipFill>
      <xdr:spPr>
        <a:xfrm>
          <a:off x="7394760" y="266760"/>
          <a:ext cx="503640" cy="390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0</xdr:row>
      <xdr:rowOff>66240</xdr:rowOff>
    </xdr:from>
    <xdr:to>
      <xdr:col>10</xdr:col>
      <xdr:colOff>40680</xdr:colOff>
      <xdr:row>6</xdr:row>
      <xdr:rowOff>47160</xdr:rowOff>
    </xdr:to>
    <xdr:pic>
      <xdr:nvPicPr>
        <xdr:cNvPr id="58" name="Picture 22" descr=""/>
        <xdr:cNvPicPr/>
      </xdr:nvPicPr>
      <xdr:blipFill>
        <a:blip r:embed="rId1"/>
        <a:srcRect l="31760" t="24425" r="0" b="-24"/>
        <a:stretch/>
      </xdr:blipFill>
      <xdr:spPr>
        <a:xfrm>
          <a:off x="39960" y="66240"/>
          <a:ext cx="10267920" cy="95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754200</xdr:colOff>
      <xdr:row>2</xdr:row>
      <xdr:rowOff>75600</xdr:rowOff>
    </xdr:from>
    <xdr:to>
      <xdr:col>9</xdr:col>
      <xdr:colOff>352800</xdr:colOff>
      <xdr:row>4</xdr:row>
      <xdr:rowOff>142920</xdr:rowOff>
    </xdr:to>
    <xdr:pic>
      <xdr:nvPicPr>
        <xdr:cNvPr id="59" name="Picture 23" descr=""/>
        <xdr:cNvPicPr/>
      </xdr:nvPicPr>
      <xdr:blipFill>
        <a:blip r:embed="rId2"/>
        <a:stretch/>
      </xdr:blipFill>
      <xdr:spPr>
        <a:xfrm>
          <a:off x="9170640" y="399600"/>
          <a:ext cx="504000" cy="39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438840</xdr:colOff>
      <xdr:row>1</xdr:row>
      <xdr:rowOff>19080</xdr:rowOff>
    </xdr:from>
    <xdr:to>
      <xdr:col>5</xdr:col>
      <xdr:colOff>806400</xdr:colOff>
      <xdr:row>4</xdr:row>
      <xdr:rowOff>19080</xdr:rowOff>
    </xdr:to>
    <xdr:sp>
      <xdr:nvSpPr>
        <xdr:cNvPr id="60" name="Text 24"/>
        <xdr:cNvSpPr/>
      </xdr:nvSpPr>
      <xdr:spPr>
        <a:xfrm>
          <a:off x="438840" y="181080"/>
          <a:ext cx="572508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Detailed Expenses by Cost Centre 2002 Plan vs 2001</a:t>
          </a:r>
          <a:endParaRPr b="0" lang="en-US" sz="1800" strike="noStrike" u="none">
            <a:effectLst/>
            <a:uFillTx/>
            <a:latin typeface="Times New Roman"/>
          </a:endParaRPr>
        </a:p>
        <a:p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720</xdr:colOff>
      <xdr:row>5</xdr:row>
      <xdr:rowOff>142920</xdr:rowOff>
    </xdr:to>
    <xdr:pic>
      <xdr:nvPicPr>
        <xdr:cNvPr id="61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0" y="0"/>
          <a:ext cx="14925600" cy="95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150840</xdr:colOff>
      <xdr:row>2</xdr:row>
      <xdr:rowOff>9360</xdr:rowOff>
    </xdr:from>
    <xdr:to>
      <xdr:col>11</xdr:col>
      <xdr:colOff>654480</xdr:colOff>
      <xdr:row>4</xdr:row>
      <xdr:rowOff>75960</xdr:rowOff>
    </xdr:to>
    <xdr:pic>
      <xdr:nvPicPr>
        <xdr:cNvPr id="62" name="Picture 2" descr=""/>
        <xdr:cNvPicPr/>
      </xdr:nvPicPr>
      <xdr:blipFill>
        <a:blip r:embed="rId2"/>
        <a:stretch/>
      </xdr:blipFill>
      <xdr:spPr>
        <a:xfrm>
          <a:off x="11212560" y="33336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438840</xdr:colOff>
      <xdr:row>1</xdr:row>
      <xdr:rowOff>19080</xdr:rowOff>
    </xdr:from>
    <xdr:to>
      <xdr:col>8</xdr:col>
      <xdr:colOff>373680</xdr:colOff>
      <xdr:row>4</xdr:row>
      <xdr:rowOff>19080</xdr:rowOff>
    </xdr:to>
    <xdr:sp>
      <xdr:nvSpPr>
        <xdr:cNvPr id="63" name="Text 3"/>
        <xdr:cNvSpPr/>
      </xdr:nvSpPr>
      <xdr:spPr>
        <a:xfrm>
          <a:off x="438840" y="181080"/>
          <a:ext cx="809892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Detailed Expenses by Period  2002 Plan vs 2001</a:t>
          </a:r>
          <a:endParaRPr b="0" lang="en-US" sz="1800" strike="noStrike" u="none">
            <a:effectLst/>
            <a:uFillTx/>
            <a:latin typeface="Times New Roman"/>
          </a:endParaRPr>
        </a:p>
        <a:p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105120</xdr:rowOff>
    </xdr:from>
    <xdr:to>
      <xdr:col>17</xdr:col>
      <xdr:colOff>745560</xdr:colOff>
      <xdr:row>8</xdr:row>
      <xdr:rowOff>66960</xdr:rowOff>
    </xdr:to>
    <xdr:pic>
      <xdr:nvPicPr>
        <xdr:cNvPr id="3" name="Picture 16" descr=""/>
        <xdr:cNvPicPr/>
      </xdr:nvPicPr>
      <xdr:blipFill>
        <a:blip r:embed="rId1"/>
        <a:srcRect l="31760" t="24425" r="0" b="-24"/>
        <a:stretch/>
      </xdr:blipFill>
      <xdr:spPr>
        <a:xfrm>
          <a:off x="0" y="105120"/>
          <a:ext cx="19774440" cy="125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1076760</xdr:colOff>
      <xdr:row>1</xdr:row>
      <xdr:rowOff>104760</xdr:rowOff>
    </xdr:from>
    <xdr:to>
      <xdr:col>13</xdr:col>
      <xdr:colOff>846000</xdr:colOff>
      <xdr:row>5</xdr:row>
      <xdr:rowOff>9360</xdr:rowOff>
    </xdr:to>
    <xdr:pic>
      <xdr:nvPicPr>
        <xdr:cNvPr id="4" name="Picture 2" descr=""/>
        <xdr:cNvPicPr/>
      </xdr:nvPicPr>
      <xdr:blipFill>
        <a:blip r:embed="rId2"/>
        <a:stretch/>
      </xdr:blipFill>
      <xdr:spPr>
        <a:xfrm>
          <a:off x="14550840" y="266760"/>
          <a:ext cx="886320" cy="552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362520</xdr:colOff>
      <xdr:row>3</xdr:row>
      <xdr:rowOff>95760</xdr:rowOff>
    </xdr:to>
    <xdr:sp>
      <xdr:nvSpPr>
        <xdr:cNvPr id="5" name="Text 3"/>
        <xdr:cNvSpPr/>
      </xdr:nvSpPr>
      <xdr:spPr>
        <a:xfrm>
          <a:off x="0" y="0"/>
          <a:ext cx="1207800" cy="581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solidFill>
                <a:srgbClr val="ccffff"/>
              </a:solidFill>
              <a:effectLst/>
              <a:uFillTx/>
              <a:latin typeface="Times New Roman"/>
            </a:rPr>
            <a:t>    </a:t>
          </a:r>
          <a:r>
            <a:rPr b="1" lang="en-US" sz="1800" strike="noStrike" u="none">
              <a:effectLst/>
              <a:uFillTx/>
              <a:latin typeface="Times New Roman"/>
            </a:rPr>
            <a:t>Summary PL</a:t>
          </a:r>
          <a:endParaRPr b="0" lang="en-US" sz="18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Summary PL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Scandinavia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CE1 Full Year G&amp;A v Budget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312120</xdr:colOff>
      <xdr:row>1</xdr:row>
      <xdr:rowOff>66240</xdr:rowOff>
    </xdr:from>
    <xdr:to>
      <xdr:col>5</xdr:col>
      <xdr:colOff>553680</xdr:colOff>
      <xdr:row>5</xdr:row>
      <xdr:rowOff>86040</xdr:rowOff>
    </xdr:to>
    <xdr:sp>
      <xdr:nvSpPr>
        <xdr:cNvPr id="6" name="Text 7"/>
        <xdr:cNvSpPr/>
      </xdr:nvSpPr>
      <xdr:spPr>
        <a:xfrm>
          <a:off x="312120" y="228240"/>
          <a:ext cx="5564880" cy="66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800" strike="noStrike" u="none">
            <a:effectLst/>
            <a:uFillTx/>
            <a:latin typeface="Times New Roman"/>
          </a:endParaRPr>
        </a:p>
        <a:p>
          <a:r>
            <a:rPr b="1" lang="en-US" sz="1800" strike="noStrike" u="none">
              <a:effectLst/>
              <a:uFillTx/>
              <a:latin typeface="Times New Roman"/>
            </a:rPr>
            <a:t>Cost Summary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9360</xdr:colOff>
      <xdr:row>27</xdr:row>
      <xdr:rowOff>0</xdr:rowOff>
    </xdr:from>
    <xdr:to>
      <xdr:col>12</xdr:col>
      <xdr:colOff>1098360</xdr:colOff>
      <xdr:row>43</xdr:row>
      <xdr:rowOff>133560</xdr:rowOff>
    </xdr:to>
    <xdr:graphicFrame>
      <xdr:nvGraphicFramePr>
        <xdr:cNvPr id="7" name="Chart 19"/>
        <xdr:cNvGraphicFramePr/>
      </xdr:nvGraphicFramePr>
      <xdr:xfrm>
        <a:off x="1297080" y="5124600"/>
        <a:ext cx="132753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11</xdr:row>
      <xdr:rowOff>0</xdr:rowOff>
    </xdr:from>
    <xdr:to>
      <xdr:col>10</xdr:col>
      <xdr:colOff>1080</xdr:colOff>
      <xdr:row>16</xdr:row>
      <xdr:rowOff>285840</xdr:rowOff>
    </xdr:to>
    <xdr:sp>
      <xdr:nvSpPr>
        <xdr:cNvPr id="8" name="Rectangle 20"/>
        <xdr:cNvSpPr/>
      </xdr:nvSpPr>
      <xdr:spPr>
        <a:xfrm>
          <a:off x="9498960" y="1838160"/>
          <a:ext cx="1500840" cy="15717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18</xdr:col>
      <xdr:colOff>372600</xdr:colOff>
      <xdr:row>4</xdr:row>
      <xdr:rowOff>162000</xdr:rowOff>
    </xdr:to>
    <xdr:pic>
      <xdr:nvPicPr>
        <xdr:cNvPr id="64" name="Picture 1" descr=""/>
        <xdr:cNvPicPr/>
      </xdr:nvPicPr>
      <xdr:blipFill>
        <a:blip r:embed="rId1">
          <a:lum bright="70000" contrast="-70000"/>
        </a:blip>
        <a:srcRect l="31760" t="24425" r="0" b="-24"/>
        <a:stretch/>
      </xdr:blipFill>
      <xdr:spPr>
        <a:xfrm>
          <a:off x="0" y="0"/>
          <a:ext cx="11962800" cy="80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30240</xdr:colOff>
      <xdr:row>1</xdr:row>
      <xdr:rowOff>47520</xdr:rowOff>
    </xdr:from>
    <xdr:to>
      <xdr:col>12</xdr:col>
      <xdr:colOff>533880</xdr:colOff>
      <xdr:row>3</xdr:row>
      <xdr:rowOff>114480</xdr:rowOff>
    </xdr:to>
    <xdr:pic>
      <xdr:nvPicPr>
        <xdr:cNvPr id="65" name="Picture 2" descr=""/>
        <xdr:cNvPicPr/>
      </xdr:nvPicPr>
      <xdr:blipFill>
        <a:blip r:embed="rId2"/>
        <a:stretch/>
      </xdr:blipFill>
      <xdr:spPr>
        <a:xfrm>
          <a:off x="7756920" y="209520"/>
          <a:ext cx="503640" cy="390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13</xdr:col>
      <xdr:colOff>523800</xdr:colOff>
      <xdr:row>6</xdr:row>
      <xdr:rowOff>28440</xdr:rowOff>
    </xdr:to>
    <xdr:pic>
      <xdr:nvPicPr>
        <xdr:cNvPr id="66" name="Picture 1" descr=""/>
        <xdr:cNvPicPr/>
      </xdr:nvPicPr>
      <xdr:blipFill>
        <a:blip r:embed="rId1">
          <a:lum bright="70000" contrast="-70000"/>
        </a:blip>
        <a:srcRect l="31760" t="24425" r="0" b="-24"/>
        <a:stretch/>
      </xdr:blipFill>
      <xdr:spPr>
        <a:xfrm>
          <a:off x="0" y="0"/>
          <a:ext cx="15950520" cy="1000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563400</xdr:colOff>
      <xdr:row>1</xdr:row>
      <xdr:rowOff>37800</xdr:rowOff>
    </xdr:from>
    <xdr:to>
      <xdr:col>9</xdr:col>
      <xdr:colOff>312840</xdr:colOff>
      <xdr:row>4</xdr:row>
      <xdr:rowOff>28440</xdr:rowOff>
    </xdr:to>
    <xdr:pic>
      <xdr:nvPicPr>
        <xdr:cNvPr id="67" name="Picture 2" descr=""/>
        <xdr:cNvPicPr/>
      </xdr:nvPicPr>
      <xdr:blipFill>
        <a:blip r:embed="rId2"/>
        <a:stretch/>
      </xdr:blipFill>
      <xdr:spPr>
        <a:xfrm>
          <a:off x="10818000" y="199800"/>
          <a:ext cx="665280" cy="47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59400</xdr:colOff>
      <xdr:row>1</xdr:row>
      <xdr:rowOff>0</xdr:rowOff>
    </xdr:from>
    <xdr:to>
      <xdr:col>4</xdr:col>
      <xdr:colOff>464400</xdr:colOff>
      <xdr:row>3</xdr:row>
      <xdr:rowOff>162000</xdr:rowOff>
    </xdr:to>
    <xdr:sp>
      <xdr:nvSpPr>
        <xdr:cNvPr id="68" name="Text 51"/>
        <xdr:cNvSpPr/>
      </xdr:nvSpPr>
      <xdr:spPr>
        <a:xfrm>
          <a:off x="703440" y="162000"/>
          <a:ext cx="508464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Region Detailed Expense by CC - 2002</a:t>
          </a:r>
          <a:endParaRPr b="0" lang="en-US" sz="1800" strike="noStrike" u="none">
            <a:effectLst/>
            <a:uFillTx/>
            <a:latin typeface="Times New Roman"/>
          </a:endParaRPr>
        </a:p>
        <a:p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1440</xdr:colOff>
          <xdr:row>11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-392040</xdr:colOff>
          <xdr:row>11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1800</xdr:colOff>
          <xdr:row>11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5</xdr:col>
          <xdr:colOff>1080</xdr:colOff>
          <xdr:row>11</xdr:row>
          <xdr:rowOff>0</xdr:rowOff>
        </xdr:to>
        <xdr:sp>
          <xdr:nvSpPr>
            <xdr:cNvPr id="0" name="adaytum_page_1_drop_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6</xdr:col>
      <xdr:colOff>513720</xdr:colOff>
      <xdr:row>5</xdr:row>
      <xdr:rowOff>152280</xdr:rowOff>
    </xdr:to>
    <xdr:pic>
      <xdr:nvPicPr>
        <xdr:cNvPr id="69" name="Picture 1" descr=""/>
        <xdr:cNvPicPr/>
      </xdr:nvPicPr>
      <xdr:blipFill>
        <a:blip r:embed="rId1">
          <a:lum bright="70000" contrast="-70000"/>
        </a:blip>
        <a:srcRect l="31760" t="24425" r="0" b="-24"/>
        <a:stretch/>
      </xdr:blipFill>
      <xdr:spPr>
        <a:xfrm>
          <a:off x="0" y="0"/>
          <a:ext cx="6380640" cy="96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522720</xdr:colOff>
      <xdr:row>1</xdr:row>
      <xdr:rowOff>47520</xdr:rowOff>
    </xdr:from>
    <xdr:to>
      <xdr:col>6</xdr:col>
      <xdr:colOff>362520</xdr:colOff>
      <xdr:row>4</xdr:row>
      <xdr:rowOff>38160</xdr:rowOff>
    </xdr:to>
    <xdr:pic>
      <xdr:nvPicPr>
        <xdr:cNvPr id="70" name="Picture 2" descr=""/>
        <xdr:cNvPicPr/>
      </xdr:nvPicPr>
      <xdr:blipFill>
        <a:blip r:embed="rId2"/>
        <a:stretch/>
      </xdr:blipFill>
      <xdr:spPr>
        <a:xfrm>
          <a:off x="5564520" y="209520"/>
          <a:ext cx="664920" cy="47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59760</xdr:colOff>
      <xdr:row>1</xdr:row>
      <xdr:rowOff>0</xdr:rowOff>
    </xdr:from>
    <xdr:to>
      <xdr:col>4</xdr:col>
      <xdr:colOff>463680</xdr:colOff>
      <xdr:row>3</xdr:row>
      <xdr:rowOff>162000</xdr:rowOff>
    </xdr:to>
    <xdr:sp>
      <xdr:nvSpPr>
        <xdr:cNvPr id="71" name="Text 20"/>
        <xdr:cNvSpPr/>
      </xdr:nvSpPr>
      <xdr:spPr>
        <a:xfrm>
          <a:off x="643320" y="162000"/>
          <a:ext cx="401724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Flight Details by CC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-331200</xdr:colOff>
          <xdr:row>12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1080</xdr:colOff>
          <xdr:row>12</xdr:row>
          <xdr:rowOff>0</xdr:rowOff>
        </xdr:to>
        <xdr:sp>
          <xdr:nvSpPr>
            <xdr:cNvPr id="0" name="adaytum_page_2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720</xdr:colOff>
          <xdr:row>12</xdr:row>
          <xdr:rowOff>0</xdr:rowOff>
        </xdr:to>
        <xdr:sp>
          <xdr:nvSpPr>
            <xdr:cNvPr id="0" name="adaytum_page_2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5</xdr:col>
          <xdr:colOff>1080</xdr:colOff>
          <xdr:row>12</xdr:row>
          <xdr:rowOff>0</xdr:rowOff>
        </xdr:to>
        <xdr:sp>
          <xdr:nvSpPr>
            <xdr:cNvPr id="0" name="adaytum_page_2_drop_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28440</xdr:rowOff>
    </xdr:from>
    <xdr:to>
      <xdr:col>14</xdr:col>
      <xdr:colOff>584280</xdr:colOff>
      <xdr:row>6</xdr:row>
      <xdr:rowOff>28440</xdr:rowOff>
    </xdr:to>
    <xdr:pic>
      <xdr:nvPicPr>
        <xdr:cNvPr id="72" name="Picture 1" descr=""/>
        <xdr:cNvPicPr/>
      </xdr:nvPicPr>
      <xdr:blipFill>
        <a:blip r:embed="rId1">
          <a:lum bright="70000" contrast="-70000"/>
        </a:blip>
        <a:srcRect l="31760" t="24425" r="0" b="-24"/>
        <a:stretch/>
      </xdr:blipFill>
      <xdr:spPr>
        <a:xfrm>
          <a:off x="30240" y="28440"/>
          <a:ext cx="10464480" cy="971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191160</xdr:colOff>
      <xdr:row>1</xdr:row>
      <xdr:rowOff>0</xdr:rowOff>
    </xdr:from>
    <xdr:to>
      <xdr:col>7</xdr:col>
      <xdr:colOff>242640</xdr:colOff>
      <xdr:row>3</xdr:row>
      <xdr:rowOff>162000</xdr:rowOff>
    </xdr:to>
    <xdr:sp>
      <xdr:nvSpPr>
        <xdr:cNvPr id="73" name="Text 3"/>
        <xdr:cNvSpPr/>
      </xdr:nvSpPr>
      <xdr:spPr>
        <a:xfrm>
          <a:off x="191160" y="162000"/>
          <a:ext cx="490104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Data Input Page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472680</xdr:colOff>
      <xdr:row>1</xdr:row>
      <xdr:rowOff>152280</xdr:rowOff>
    </xdr:from>
    <xdr:to>
      <xdr:col>11</xdr:col>
      <xdr:colOff>493560</xdr:colOff>
      <xdr:row>4</xdr:row>
      <xdr:rowOff>142920</xdr:rowOff>
    </xdr:to>
    <xdr:pic>
      <xdr:nvPicPr>
        <xdr:cNvPr id="74" name="Picture 4" descr=""/>
        <xdr:cNvPicPr/>
      </xdr:nvPicPr>
      <xdr:blipFill>
        <a:blip r:embed="rId2"/>
        <a:stretch/>
      </xdr:blipFill>
      <xdr:spPr>
        <a:xfrm>
          <a:off x="7807680" y="314280"/>
          <a:ext cx="664560" cy="47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9</xdr:col>
      <xdr:colOff>1138680</xdr:colOff>
      <xdr:row>5</xdr:row>
      <xdr:rowOff>152280</xdr:rowOff>
    </xdr:to>
    <xdr:pic>
      <xdr:nvPicPr>
        <xdr:cNvPr id="75" name="Picture 1" descr=""/>
        <xdr:cNvPicPr/>
      </xdr:nvPicPr>
      <xdr:blipFill>
        <a:blip r:embed="rId1">
          <a:lum bright="70000" contrast="-70000"/>
        </a:blip>
        <a:srcRect l="31760" t="24425" r="0" b="-24"/>
        <a:stretch/>
      </xdr:blipFill>
      <xdr:spPr>
        <a:xfrm>
          <a:off x="0" y="0"/>
          <a:ext cx="12308400" cy="96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412560</xdr:colOff>
      <xdr:row>1</xdr:row>
      <xdr:rowOff>104760</xdr:rowOff>
    </xdr:from>
    <xdr:to>
      <xdr:col>8</xdr:col>
      <xdr:colOff>1078200</xdr:colOff>
      <xdr:row>4</xdr:row>
      <xdr:rowOff>95400</xdr:rowOff>
    </xdr:to>
    <xdr:pic>
      <xdr:nvPicPr>
        <xdr:cNvPr id="76" name="Picture 2" descr=""/>
        <xdr:cNvPicPr/>
      </xdr:nvPicPr>
      <xdr:blipFill>
        <a:blip r:embed="rId2"/>
        <a:stretch/>
      </xdr:blipFill>
      <xdr:spPr>
        <a:xfrm>
          <a:off x="10415160" y="266760"/>
          <a:ext cx="665640" cy="4762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1080</xdr:colOff>
          <xdr:row>29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3</xdr:col>
          <xdr:colOff>1080</xdr:colOff>
          <xdr:row>29</xdr:row>
          <xdr:rowOff>0</xdr:rowOff>
        </xdr:to>
        <xdr:sp>
          <xdr:nvSpPr>
            <xdr:cNvPr id="0" name="adaytum_page_3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1080</xdr:colOff>
          <xdr:row>29</xdr:row>
          <xdr:rowOff>0</xdr:rowOff>
        </xdr:to>
        <xdr:sp>
          <xdr:nvSpPr>
            <xdr:cNvPr id="0" name="adaytum_page_3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1</xdr:col>
      <xdr:colOff>60480</xdr:colOff>
      <xdr:row>1</xdr:row>
      <xdr:rowOff>0</xdr:rowOff>
    </xdr:from>
    <xdr:to>
      <xdr:col>4</xdr:col>
      <xdr:colOff>1080</xdr:colOff>
      <xdr:row>3</xdr:row>
      <xdr:rowOff>162000</xdr:rowOff>
    </xdr:to>
    <xdr:sp>
      <xdr:nvSpPr>
        <xdr:cNvPr id="77" name="Text 20"/>
        <xdr:cNvSpPr/>
      </xdr:nvSpPr>
      <xdr:spPr>
        <a:xfrm>
          <a:off x="704520" y="162000"/>
          <a:ext cx="466056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Region Detailed Expense by CC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1080</xdr:colOff>
          <xdr:row>12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1080</xdr:colOff>
          <xdr:row>12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1080</xdr:colOff>
          <xdr:row>12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5</xdr:col>
          <xdr:colOff>1080</xdr:colOff>
          <xdr:row>12</xdr:row>
          <xdr:rowOff>0</xdr:rowOff>
        </xdr:to>
        <xdr:sp>
          <xdr:nvSpPr>
            <xdr:cNvPr id="0" name="adaytum_page_1_drop_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9360</xdr:rowOff>
    </xdr:from>
    <xdr:to>
      <xdr:col>17</xdr:col>
      <xdr:colOff>483480</xdr:colOff>
      <xdr:row>6</xdr:row>
      <xdr:rowOff>37800</xdr:rowOff>
    </xdr:to>
    <xdr:pic>
      <xdr:nvPicPr>
        <xdr:cNvPr id="78" name="Picture 1" descr=""/>
        <xdr:cNvPicPr/>
      </xdr:nvPicPr>
      <xdr:blipFill>
        <a:blip r:embed="rId1">
          <a:lum bright="70000" contrast="-70000"/>
        </a:blip>
        <a:srcRect l="31760" t="24425" r="0" b="-24"/>
        <a:stretch/>
      </xdr:blipFill>
      <xdr:spPr>
        <a:xfrm>
          <a:off x="30240" y="9360"/>
          <a:ext cx="15978960" cy="1000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291960</xdr:colOff>
      <xdr:row>1</xdr:row>
      <xdr:rowOff>56880</xdr:rowOff>
    </xdr:from>
    <xdr:to>
      <xdr:col>14</xdr:col>
      <xdr:colOff>111960</xdr:colOff>
      <xdr:row>4</xdr:row>
      <xdr:rowOff>47520</xdr:rowOff>
    </xdr:to>
    <xdr:pic>
      <xdr:nvPicPr>
        <xdr:cNvPr id="79" name="Picture 2" descr=""/>
        <xdr:cNvPicPr/>
      </xdr:nvPicPr>
      <xdr:blipFill>
        <a:blip r:embed="rId2"/>
        <a:stretch/>
      </xdr:blipFill>
      <xdr:spPr>
        <a:xfrm>
          <a:off x="12105000" y="218880"/>
          <a:ext cx="664920" cy="47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60120</xdr:colOff>
      <xdr:row>1</xdr:row>
      <xdr:rowOff>0</xdr:rowOff>
    </xdr:from>
    <xdr:to>
      <xdr:col>5</xdr:col>
      <xdr:colOff>403560</xdr:colOff>
      <xdr:row>3</xdr:row>
      <xdr:rowOff>162000</xdr:rowOff>
    </xdr:to>
    <xdr:sp>
      <xdr:nvSpPr>
        <xdr:cNvPr id="80" name="Text 99"/>
        <xdr:cNvSpPr/>
      </xdr:nvSpPr>
      <xdr:spPr>
        <a:xfrm>
          <a:off x="704160" y="162000"/>
          <a:ext cx="475092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Region Detailed Expense by Period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2</xdr:col>
          <xdr:colOff>720</xdr:colOff>
          <xdr:row>44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3</xdr:col>
          <xdr:colOff>1080</xdr:colOff>
          <xdr:row>44</xdr:row>
          <xdr:rowOff>0</xdr:rowOff>
        </xdr:to>
        <xdr:sp>
          <xdr:nvSpPr>
            <xdr:cNvPr id="0" name="adaytum_page_3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4</xdr:col>
          <xdr:colOff>720</xdr:colOff>
          <xdr:row>44</xdr:row>
          <xdr:rowOff>0</xdr:rowOff>
        </xdr:to>
        <xdr:sp>
          <xdr:nvSpPr>
            <xdr:cNvPr id="0" name="adaytum_page_3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720</xdr:colOff>
          <xdr:row>12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1080</xdr:colOff>
          <xdr:row>12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720</xdr:colOff>
          <xdr:row>12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5</xdr:col>
          <xdr:colOff>720</xdr:colOff>
          <xdr:row>12</xdr:row>
          <xdr:rowOff>0</xdr:rowOff>
        </xdr:to>
        <xdr:sp>
          <xdr:nvSpPr>
            <xdr:cNvPr id="0" name="adaytum_page_1_drop_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720</xdr:colOff>
          <xdr:row>28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3</xdr:col>
          <xdr:colOff>1080</xdr:colOff>
          <xdr:row>28</xdr:row>
          <xdr:rowOff>0</xdr:rowOff>
        </xdr:to>
        <xdr:sp>
          <xdr:nvSpPr>
            <xdr:cNvPr id="0" name="adaytum_page_2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4</xdr:col>
          <xdr:colOff>720</xdr:colOff>
          <xdr:row>28</xdr:row>
          <xdr:rowOff>0</xdr:rowOff>
        </xdr:to>
        <xdr:sp>
          <xdr:nvSpPr>
            <xdr:cNvPr id="0" name="adaytum_page_2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372600</xdr:colOff>
      <xdr:row>5</xdr:row>
      <xdr:rowOff>152280</xdr:rowOff>
    </xdr:to>
    <xdr:pic>
      <xdr:nvPicPr>
        <xdr:cNvPr id="81" name="Picture 1" descr=""/>
        <xdr:cNvPicPr/>
      </xdr:nvPicPr>
      <xdr:blipFill>
        <a:blip r:embed="rId1">
          <a:lum bright="70000" contrast="-70000"/>
        </a:blip>
        <a:srcRect l="31760" t="24425" r="0" b="-24"/>
        <a:stretch/>
      </xdr:blipFill>
      <xdr:spPr>
        <a:xfrm>
          <a:off x="0" y="0"/>
          <a:ext cx="11723400" cy="961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724320</xdr:colOff>
      <xdr:row>1</xdr:row>
      <xdr:rowOff>104760</xdr:rowOff>
    </xdr:from>
    <xdr:to>
      <xdr:col>9</xdr:col>
      <xdr:colOff>282960</xdr:colOff>
      <xdr:row>4</xdr:row>
      <xdr:rowOff>95400</xdr:rowOff>
    </xdr:to>
    <xdr:pic>
      <xdr:nvPicPr>
        <xdr:cNvPr id="82" name="Picture 2" descr=""/>
        <xdr:cNvPicPr/>
      </xdr:nvPicPr>
      <xdr:blipFill>
        <a:blip r:embed="rId2"/>
        <a:stretch/>
      </xdr:blipFill>
      <xdr:spPr>
        <a:xfrm>
          <a:off x="8754480" y="266760"/>
          <a:ext cx="665640" cy="47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60480</xdr:colOff>
      <xdr:row>1</xdr:row>
      <xdr:rowOff>0</xdr:rowOff>
    </xdr:from>
    <xdr:to>
      <xdr:col>4</xdr:col>
      <xdr:colOff>1158480</xdr:colOff>
      <xdr:row>3</xdr:row>
      <xdr:rowOff>162000</xdr:rowOff>
    </xdr:to>
    <xdr:sp>
      <xdr:nvSpPr>
        <xdr:cNvPr id="83" name="Text 20"/>
        <xdr:cNvSpPr/>
      </xdr:nvSpPr>
      <xdr:spPr>
        <a:xfrm>
          <a:off x="704520" y="162000"/>
          <a:ext cx="3784680" cy="48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Headcount Detail by CC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2</xdr:col>
          <xdr:colOff>720</xdr:colOff>
          <xdr:row>13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1080</xdr:colOff>
          <xdr:row>13</xdr:row>
          <xdr:rowOff>0</xdr:rowOff>
        </xdr:to>
        <xdr:sp>
          <xdr:nvSpPr>
            <xdr:cNvPr id="0" name="adaytum_page_2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1080</xdr:colOff>
          <xdr:row>13</xdr:row>
          <xdr:rowOff>0</xdr:rowOff>
        </xdr:to>
        <xdr:sp>
          <xdr:nvSpPr>
            <xdr:cNvPr id="0" name="adaytum_page_2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5</xdr:col>
          <xdr:colOff>1440</xdr:colOff>
          <xdr:row>13</xdr:row>
          <xdr:rowOff>0</xdr:rowOff>
        </xdr:to>
        <xdr:sp>
          <xdr:nvSpPr>
            <xdr:cNvPr id="0" name="adaytum_page_2_drop_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720</xdr:colOff>
          <xdr:row>22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-793440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282240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60480</xdr:colOff>
      <xdr:row>0</xdr:row>
      <xdr:rowOff>47520</xdr:rowOff>
    </xdr:from>
    <xdr:to>
      <xdr:col>11</xdr:col>
      <xdr:colOff>331560</xdr:colOff>
      <xdr:row>6</xdr:row>
      <xdr:rowOff>9360</xdr:rowOff>
    </xdr:to>
    <xdr:pic>
      <xdr:nvPicPr>
        <xdr:cNvPr id="9" name="Picture 3" descr=""/>
        <xdr:cNvPicPr/>
      </xdr:nvPicPr>
      <xdr:blipFill>
        <a:blip r:embed="rId1"/>
        <a:srcRect l="31760" t="24425" r="0" b="-24"/>
        <a:stretch/>
      </xdr:blipFill>
      <xdr:spPr>
        <a:xfrm>
          <a:off x="60480" y="47520"/>
          <a:ext cx="17480880" cy="130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1764720</xdr:colOff>
      <xdr:row>2</xdr:row>
      <xdr:rowOff>37080</xdr:rowOff>
    </xdr:from>
    <xdr:to>
      <xdr:col>10</xdr:col>
      <xdr:colOff>2473200</xdr:colOff>
      <xdr:row>3</xdr:row>
      <xdr:rowOff>47160</xdr:rowOff>
    </xdr:to>
    <xdr:pic>
      <xdr:nvPicPr>
        <xdr:cNvPr id="10" name="Picture 4" descr=""/>
        <xdr:cNvPicPr/>
      </xdr:nvPicPr>
      <xdr:blipFill>
        <a:blip r:embed="rId2"/>
        <a:stretch/>
      </xdr:blipFill>
      <xdr:spPr>
        <a:xfrm>
          <a:off x="12611160" y="361080"/>
          <a:ext cx="708480" cy="486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435240</xdr:colOff>
      <xdr:row>3</xdr:row>
      <xdr:rowOff>57240</xdr:rowOff>
    </xdr:to>
    <xdr:sp>
      <xdr:nvSpPr>
        <xdr:cNvPr id="11" name="Text 5"/>
        <xdr:cNvSpPr/>
      </xdr:nvSpPr>
      <xdr:spPr>
        <a:xfrm>
          <a:off x="0" y="0"/>
          <a:ext cx="3956400" cy="857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     </a:t>
          </a:r>
          <a:r>
            <a:rPr b="1" lang="en-US" sz="1800" strike="noStrike" u="none">
              <a:solidFill>
                <a:srgbClr val="ccffff"/>
              </a:solidFill>
              <a:effectLst/>
              <a:uFillTx/>
              <a:latin typeface="Times New Roman"/>
            </a:rPr>
            <a:t> </a:t>
          </a:r>
          <a:r>
            <a:rPr b="1" lang="en-US" sz="1800" strike="noStrike" u="none">
              <a:effectLst/>
              <a:uFillTx/>
              <a:latin typeface="Times New Roman"/>
            </a:rPr>
            <a:t>  PL Expense Analysis</a:t>
          </a:r>
          <a:endParaRPr b="0" lang="en-US" sz="18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      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80640</xdr:colOff>
      <xdr:row>0</xdr:row>
      <xdr:rowOff>37800</xdr:rowOff>
    </xdr:from>
    <xdr:to>
      <xdr:col>17</xdr:col>
      <xdr:colOff>604440</xdr:colOff>
      <xdr:row>5</xdr:row>
      <xdr:rowOff>152280</xdr:rowOff>
    </xdr:to>
    <xdr:pic>
      <xdr:nvPicPr>
        <xdr:cNvPr id="12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80640" y="37800"/>
          <a:ext cx="13704480" cy="92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342000</xdr:colOff>
      <xdr:row>1</xdr:row>
      <xdr:rowOff>9360</xdr:rowOff>
    </xdr:from>
    <xdr:to>
      <xdr:col>4</xdr:col>
      <xdr:colOff>543960</xdr:colOff>
      <xdr:row>4</xdr:row>
      <xdr:rowOff>9720</xdr:rowOff>
    </xdr:to>
    <xdr:sp>
      <xdr:nvSpPr>
        <xdr:cNvPr id="13" name="Text 2"/>
        <xdr:cNvSpPr/>
      </xdr:nvSpPr>
      <xdr:spPr>
        <a:xfrm>
          <a:off x="342000" y="171360"/>
          <a:ext cx="455940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Plan legal spend 2001</a:t>
          </a:r>
          <a:endParaRPr b="0" lang="en-US" sz="18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50400</xdr:colOff>
      <xdr:row>1</xdr:row>
      <xdr:rowOff>104760</xdr:rowOff>
    </xdr:from>
    <xdr:to>
      <xdr:col>14</xdr:col>
      <xdr:colOff>554040</xdr:colOff>
      <xdr:row>4</xdr:row>
      <xdr:rowOff>9720</xdr:rowOff>
    </xdr:to>
    <xdr:pic>
      <xdr:nvPicPr>
        <xdr:cNvPr id="14" name="Picture 3" descr=""/>
        <xdr:cNvPicPr/>
      </xdr:nvPicPr>
      <xdr:blipFill>
        <a:blip r:embed="rId2"/>
        <a:stretch/>
      </xdr:blipFill>
      <xdr:spPr>
        <a:xfrm>
          <a:off x="11299320" y="266760"/>
          <a:ext cx="503640" cy="39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433440</xdr:colOff>
      <xdr:row>6</xdr:row>
      <xdr:rowOff>28440</xdr:rowOff>
    </xdr:from>
    <xdr:to>
      <xdr:col>14</xdr:col>
      <xdr:colOff>720</xdr:colOff>
      <xdr:row>40</xdr:row>
      <xdr:rowOff>123840</xdr:rowOff>
    </xdr:to>
    <xdr:pic>
      <xdr:nvPicPr>
        <xdr:cNvPr id="15" name="Picture 7" descr=""/>
        <xdr:cNvPicPr/>
      </xdr:nvPicPr>
      <xdr:blipFill>
        <a:blip r:embed="rId3"/>
        <a:stretch/>
      </xdr:blipFill>
      <xdr:spPr>
        <a:xfrm>
          <a:off x="1721160" y="1000080"/>
          <a:ext cx="9528480" cy="5639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80640</xdr:colOff>
      <xdr:row>0</xdr:row>
      <xdr:rowOff>37800</xdr:rowOff>
    </xdr:from>
    <xdr:to>
      <xdr:col>17</xdr:col>
      <xdr:colOff>604440</xdr:colOff>
      <xdr:row>5</xdr:row>
      <xdr:rowOff>152280</xdr:rowOff>
    </xdr:to>
    <xdr:pic>
      <xdr:nvPicPr>
        <xdr:cNvPr id="16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80640" y="37800"/>
          <a:ext cx="14739480" cy="92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342000</xdr:colOff>
      <xdr:row>1</xdr:row>
      <xdr:rowOff>9360</xdr:rowOff>
    </xdr:from>
    <xdr:to>
      <xdr:col>4</xdr:col>
      <xdr:colOff>543960</xdr:colOff>
      <xdr:row>4</xdr:row>
      <xdr:rowOff>9720</xdr:rowOff>
    </xdr:to>
    <xdr:sp>
      <xdr:nvSpPr>
        <xdr:cNvPr id="17" name="Text 2"/>
        <xdr:cNvSpPr/>
      </xdr:nvSpPr>
      <xdr:spPr>
        <a:xfrm>
          <a:off x="342000" y="171360"/>
          <a:ext cx="293832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Plan legal spend 2002</a:t>
          </a:r>
          <a:endParaRPr b="0" lang="en-US" sz="18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50400</xdr:colOff>
      <xdr:row>1</xdr:row>
      <xdr:rowOff>104760</xdr:rowOff>
    </xdr:from>
    <xdr:to>
      <xdr:col>14</xdr:col>
      <xdr:colOff>554040</xdr:colOff>
      <xdr:row>4</xdr:row>
      <xdr:rowOff>9720</xdr:rowOff>
    </xdr:to>
    <xdr:pic>
      <xdr:nvPicPr>
        <xdr:cNvPr id="18" name="Picture 3" descr=""/>
        <xdr:cNvPicPr/>
      </xdr:nvPicPr>
      <xdr:blipFill>
        <a:blip r:embed="rId2"/>
        <a:stretch/>
      </xdr:blipFill>
      <xdr:spPr>
        <a:xfrm>
          <a:off x="12334320" y="266760"/>
          <a:ext cx="503640" cy="390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28440</xdr:rowOff>
    </xdr:from>
    <xdr:to>
      <xdr:col>14</xdr:col>
      <xdr:colOff>614520</xdr:colOff>
      <xdr:row>6</xdr:row>
      <xdr:rowOff>152280</xdr:rowOff>
    </xdr:to>
    <xdr:pic>
      <xdr:nvPicPr>
        <xdr:cNvPr id="19" name="Picture 1029" descr=""/>
        <xdr:cNvPicPr/>
      </xdr:nvPicPr>
      <xdr:blipFill>
        <a:blip r:embed="rId1"/>
        <a:srcRect l="31760" t="24425" r="0" b="-24"/>
        <a:stretch/>
      </xdr:blipFill>
      <xdr:spPr>
        <a:xfrm>
          <a:off x="30240" y="28440"/>
          <a:ext cx="12032640" cy="1095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0</xdr:colOff>
      <xdr:row>1</xdr:row>
      <xdr:rowOff>86040</xdr:rowOff>
    </xdr:from>
    <xdr:to>
      <xdr:col>14</xdr:col>
      <xdr:colOff>503640</xdr:colOff>
      <xdr:row>3</xdr:row>
      <xdr:rowOff>152640</xdr:rowOff>
    </xdr:to>
    <xdr:pic>
      <xdr:nvPicPr>
        <xdr:cNvPr id="20" name="Picture 2" descr=""/>
        <xdr:cNvPicPr/>
      </xdr:nvPicPr>
      <xdr:blipFill>
        <a:blip r:embed="rId2"/>
        <a:stretch/>
      </xdr:blipFill>
      <xdr:spPr>
        <a:xfrm>
          <a:off x="11448360" y="248040"/>
          <a:ext cx="503640" cy="39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240840</xdr:colOff>
      <xdr:row>19</xdr:row>
      <xdr:rowOff>142920</xdr:rowOff>
    </xdr:from>
    <xdr:to>
      <xdr:col>9</xdr:col>
      <xdr:colOff>745200</xdr:colOff>
      <xdr:row>44</xdr:row>
      <xdr:rowOff>133560</xdr:rowOff>
    </xdr:to>
    <xdr:graphicFrame>
      <xdr:nvGraphicFramePr>
        <xdr:cNvPr id="21" name="Chart 3"/>
        <xdr:cNvGraphicFramePr/>
      </xdr:nvGraphicFramePr>
      <xdr:xfrm>
        <a:off x="240840" y="3581280"/>
        <a:ext cx="6941880" cy="467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472680</xdr:colOff>
      <xdr:row>1</xdr:row>
      <xdr:rowOff>104760</xdr:rowOff>
    </xdr:from>
    <xdr:to>
      <xdr:col>7</xdr:col>
      <xdr:colOff>21240</xdr:colOff>
      <xdr:row>4</xdr:row>
      <xdr:rowOff>105120</xdr:rowOff>
    </xdr:to>
    <xdr:sp>
      <xdr:nvSpPr>
        <xdr:cNvPr id="22" name="Text 4"/>
        <xdr:cNvSpPr/>
      </xdr:nvSpPr>
      <xdr:spPr>
        <a:xfrm>
          <a:off x="723600" y="266760"/>
          <a:ext cx="406512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2002 Headcount Summary</a:t>
          </a:r>
          <a:endParaRPr b="0" lang="en-US" sz="18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37800</xdr:rowOff>
    </xdr:from>
    <xdr:to>
      <xdr:col>18</xdr:col>
      <xdr:colOff>605160</xdr:colOff>
      <xdr:row>5</xdr:row>
      <xdr:rowOff>152280</xdr:rowOff>
    </xdr:to>
    <xdr:pic>
      <xdr:nvPicPr>
        <xdr:cNvPr id="23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0" y="37800"/>
          <a:ext cx="12195360" cy="92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9360</xdr:rowOff>
    </xdr:from>
    <xdr:to>
      <xdr:col>3</xdr:col>
      <xdr:colOff>543960</xdr:colOff>
      <xdr:row>4</xdr:row>
      <xdr:rowOff>9720</xdr:rowOff>
    </xdr:to>
    <xdr:sp>
      <xdr:nvSpPr>
        <xdr:cNvPr id="24" name="Text 2"/>
        <xdr:cNvSpPr/>
      </xdr:nvSpPr>
      <xdr:spPr>
        <a:xfrm>
          <a:off x="0" y="171360"/>
          <a:ext cx="247572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Headcount Org Chart.</a:t>
          </a:r>
          <a:endParaRPr b="0" lang="en-US" sz="18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50040</xdr:colOff>
      <xdr:row>1</xdr:row>
      <xdr:rowOff>104760</xdr:rowOff>
    </xdr:from>
    <xdr:to>
      <xdr:col>13</xdr:col>
      <xdr:colOff>553680</xdr:colOff>
      <xdr:row>4</xdr:row>
      <xdr:rowOff>9720</xdr:rowOff>
    </xdr:to>
    <xdr:pic>
      <xdr:nvPicPr>
        <xdr:cNvPr id="25" name="Picture 3" descr=""/>
        <xdr:cNvPicPr/>
      </xdr:nvPicPr>
      <xdr:blipFill>
        <a:blip r:embed="rId2"/>
        <a:stretch/>
      </xdr:blipFill>
      <xdr:spPr>
        <a:xfrm>
          <a:off x="8420760" y="266760"/>
          <a:ext cx="503640" cy="39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311760</xdr:colOff>
      <xdr:row>8</xdr:row>
      <xdr:rowOff>0</xdr:rowOff>
    </xdr:from>
    <xdr:to>
      <xdr:col>18</xdr:col>
      <xdr:colOff>605160</xdr:colOff>
      <xdr:row>59</xdr:row>
      <xdr:rowOff>114480</xdr:rowOff>
    </xdr:to>
    <xdr:pic>
      <xdr:nvPicPr>
        <xdr:cNvPr id="26" name="Picture 352" descr=""/>
        <xdr:cNvPicPr/>
      </xdr:nvPicPr>
      <xdr:blipFill>
        <a:blip r:embed="rId3"/>
        <a:stretch/>
      </xdr:blipFill>
      <xdr:spPr>
        <a:xfrm>
          <a:off x="311760" y="1295280"/>
          <a:ext cx="11883600" cy="8411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80640</xdr:colOff>
      <xdr:row>0</xdr:row>
      <xdr:rowOff>37800</xdr:rowOff>
    </xdr:from>
    <xdr:to>
      <xdr:col>18</xdr:col>
      <xdr:colOff>231120</xdr:colOff>
      <xdr:row>5</xdr:row>
      <xdr:rowOff>152280</xdr:rowOff>
    </xdr:to>
    <xdr:pic>
      <xdr:nvPicPr>
        <xdr:cNvPr id="27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80640" y="37800"/>
          <a:ext cx="11005200" cy="92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342000</xdr:colOff>
      <xdr:row>1</xdr:row>
      <xdr:rowOff>9360</xdr:rowOff>
    </xdr:from>
    <xdr:to>
      <xdr:col>7</xdr:col>
      <xdr:colOff>191880</xdr:colOff>
      <xdr:row>4</xdr:row>
      <xdr:rowOff>9720</xdr:rowOff>
    </xdr:to>
    <xdr:sp>
      <xdr:nvSpPr>
        <xdr:cNvPr id="28" name="Text 2"/>
        <xdr:cNvSpPr/>
      </xdr:nvSpPr>
      <xdr:spPr>
        <a:xfrm>
          <a:off x="342000" y="171360"/>
          <a:ext cx="4357080" cy="48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Legal Dept Core Activities.</a:t>
          </a:r>
          <a:endParaRPr b="0" lang="en-US" sz="18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50400</xdr:colOff>
      <xdr:row>1</xdr:row>
      <xdr:rowOff>104760</xdr:rowOff>
    </xdr:from>
    <xdr:to>
      <xdr:col>14</xdr:col>
      <xdr:colOff>554040</xdr:colOff>
      <xdr:row>4</xdr:row>
      <xdr:rowOff>9720</xdr:rowOff>
    </xdr:to>
    <xdr:pic>
      <xdr:nvPicPr>
        <xdr:cNvPr id="29" name="Picture 3" descr=""/>
        <xdr:cNvPicPr/>
      </xdr:nvPicPr>
      <xdr:blipFill>
        <a:blip r:embed="rId2"/>
        <a:stretch/>
      </xdr:blipFill>
      <xdr:spPr>
        <a:xfrm>
          <a:off x="9064800" y="266760"/>
          <a:ext cx="503640" cy="39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130680</xdr:colOff>
      <xdr:row>5</xdr:row>
      <xdr:rowOff>152280</xdr:rowOff>
    </xdr:from>
    <xdr:to>
      <xdr:col>18</xdr:col>
      <xdr:colOff>120600</xdr:colOff>
      <xdr:row>61</xdr:row>
      <xdr:rowOff>114480</xdr:rowOff>
    </xdr:to>
    <xdr:pic>
      <xdr:nvPicPr>
        <xdr:cNvPr id="30" name="Picture 5" descr=""/>
        <xdr:cNvPicPr/>
      </xdr:nvPicPr>
      <xdr:blipFill>
        <a:blip r:embed="rId3"/>
        <a:stretch/>
      </xdr:blipFill>
      <xdr:spPr>
        <a:xfrm>
          <a:off x="130680" y="961920"/>
          <a:ext cx="10844640" cy="906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30960</xdr:colOff>
      <xdr:row>0</xdr:row>
      <xdr:rowOff>9360</xdr:rowOff>
    </xdr:from>
    <xdr:to>
      <xdr:col>12</xdr:col>
      <xdr:colOff>231480</xdr:colOff>
      <xdr:row>5</xdr:row>
      <xdr:rowOff>105120</xdr:rowOff>
    </xdr:to>
    <xdr:pic>
      <xdr:nvPicPr>
        <xdr:cNvPr id="31" name="Picture 1" descr=""/>
        <xdr:cNvPicPr/>
      </xdr:nvPicPr>
      <xdr:blipFill>
        <a:blip r:embed="rId1"/>
        <a:srcRect l="31760" t="24425" r="0" b="-24"/>
        <a:stretch/>
      </xdr:blipFill>
      <xdr:spPr>
        <a:xfrm>
          <a:off x="30960" y="9360"/>
          <a:ext cx="15085080" cy="90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80280</xdr:colOff>
      <xdr:row>1</xdr:row>
      <xdr:rowOff>75960</xdr:rowOff>
    </xdr:from>
    <xdr:to>
      <xdr:col>11</xdr:col>
      <xdr:colOff>695520</xdr:colOff>
      <xdr:row>4</xdr:row>
      <xdr:rowOff>75960</xdr:rowOff>
    </xdr:to>
    <xdr:pic>
      <xdr:nvPicPr>
        <xdr:cNvPr id="32" name="Picture 2" descr=""/>
        <xdr:cNvPicPr/>
      </xdr:nvPicPr>
      <xdr:blipFill>
        <a:blip r:embed="rId2"/>
        <a:stretch/>
      </xdr:blipFill>
      <xdr:spPr>
        <a:xfrm>
          <a:off x="13938480" y="237960"/>
          <a:ext cx="615240" cy="485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271800</xdr:colOff>
      <xdr:row>1</xdr:row>
      <xdr:rowOff>123840</xdr:rowOff>
    </xdr:from>
    <xdr:to>
      <xdr:col>3</xdr:col>
      <xdr:colOff>122400</xdr:colOff>
      <xdr:row>3</xdr:row>
      <xdr:rowOff>142920</xdr:rowOff>
    </xdr:to>
    <xdr:sp>
      <xdr:nvSpPr>
        <xdr:cNvPr id="33" name="Text 6"/>
        <xdr:cNvSpPr/>
      </xdr:nvSpPr>
      <xdr:spPr>
        <a:xfrm>
          <a:off x="271800" y="285840"/>
          <a:ext cx="4007160" cy="342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800" strike="noStrike" u="none">
              <a:effectLst/>
              <a:uFillTx/>
              <a:latin typeface="Times New Roman"/>
            </a:rPr>
            <a:t>2001 Allocations</a:t>
          </a:r>
          <a:endParaRPr b="0" lang="en-US" sz="1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110160</xdr:colOff>
      <xdr:row>7</xdr:row>
      <xdr:rowOff>142920</xdr:rowOff>
    </xdr:from>
    <xdr:to>
      <xdr:col>12</xdr:col>
      <xdr:colOff>271800</xdr:colOff>
      <xdr:row>45</xdr:row>
      <xdr:rowOff>28440</xdr:rowOff>
    </xdr:to>
    <xdr:graphicFrame>
      <xdr:nvGraphicFramePr>
        <xdr:cNvPr id="34" name="Chart 7"/>
        <xdr:cNvGraphicFramePr/>
      </xdr:nvGraphicFramePr>
      <xdr:xfrm>
        <a:off x="5544360" y="1276560"/>
        <a:ext cx="9612000" cy="63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bdosanjh/Local%20Settings/Temporary%20Internet%20Files/OLK2C1/2002%20Plan%20Budget%20Pack%20-%20%20Template%20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Gross Margin Summary "/>
      <sheetName val="Cost Summary "/>
      <sheetName val=" PL Expense Analysis"/>
      <sheetName val="Headcount Summary"/>
      <sheetName val="Org Chart"/>
      <sheetName val="Allocations "/>
      <sheetName val="Corporate Allocations"/>
      <sheetName val="Run Rate Analysis"/>
      <sheetName val="Balance Sheet"/>
      <sheetName val="Capital Charges"/>
      <sheetName val="Expense Analysis"/>
      <sheetName val="Expense Detail"/>
      <sheetName val="Expense Detail (2)"/>
      <sheetName val="Expense Detail (3)"/>
      <sheetName val="Projects"/>
      <sheetName val="Run Rate"/>
      <sheetName val="Appendice"/>
      <sheetName val="CC Appendices 2002 Plan"/>
      <sheetName val="Mnth Appendices 2002 Plan "/>
      <sheetName val="Adaytum"/>
      <sheetName val="Adaytum  Detail 2002"/>
      <sheetName val="Adaytum Flight Details"/>
      <sheetName val="Input Data"/>
      <sheetName val="Adaytum by CC"/>
      <sheetName val="Adaytum by Month"/>
      <sheetName val="Adaytum 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drawing" Target="../drawings/drawing21.xml"/><Relationship Id="rId3" Type="http://schemas.openxmlformats.org/officeDocument/2006/relationships/vmlDrawing" Target="../drawings/vmlDrawing1.v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comments" Target="../comments22.xml"/><Relationship Id="rId2" Type="http://schemas.openxmlformats.org/officeDocument/2006/relationships/drawing" Target="../drawings/drawing22.xml"/><Relationship Id="rId3" Type="http://schemas.openxmlformats.org/officeDocument/2006/relationships/vmlDrawing" Target="../drawings/vmlDrawing2.v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comments" Target="../comments24.xml"/><Relationship Id="rId2" Type="http://schemas.openxmlformats.org/officeDocument/2006/relationships/drawing" Target="../drawings/drawing24.xml"/><Relationship Id="rId3" Type="http://schemas.openxmlformats.org/officeDocument/2006/relationships/vmlDrawing" Target="../drawings/vmlDrawing3.v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comments" Target="../comments25.xml"/><Relationship Id="rId2" Type="http://schemas.openxmlformats.org/officeDocument/2006/relationships/drawing" Target="../drawings/drawing25.xml"/><Relationship Id="rId3" Type="http://schemas.openxmlformats.org/officeDocument/2006/relationships/vmlDrawing" Target="../drawings/vmlDrawing4.v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comments" Target="../comments26.xml"/><Relationship Id="rId2" Type="http://schemas.openxmlformats.org/officeDocument/2006/relationships/drawing" Target="../drawings/drawing26.xml"/><Relationship Id="rId3" Type="http://schemas.openxmlformats.org/officeDocument/2006/relationships/vmlDrawing" Target="../drawings/vmlDrawing5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12.14"/>
    <col collapsed="false" customWidth="false" hidden="false" outlineLevel="0" max="257" min="4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customFormat="false" ht="12.75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customFormat="false" ht="12.7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customFormat="false" ht="18.75" hidden="false" customHeight="false" outlineLevel="0" collapsed="false">
      <c r="A9" s="5"/>
      <c r="B9" s="6"/>
      <c r="C9" s="8" t="s">
        <v>0</v>
      </c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customFormat="false" ht="8.25" hidden="false" customHeight="true" outlineLevel="0" collapsed="false">
      <c r="A10" s="5"/>
      <c r="B10" s="6"/>
      <c r="C10" s="8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customFormat="false" ht="18.75" hidden="false" customHeight="false" outlineLevel="0" collapsed="false">
      <c r="A11" s="5"/>
      <c r="B11" s="6"/>
      <c r="C11" s="9" t="n">
        <v>3</v>
      </c>
      <c r="D11" s="9" t="s">
        <v>1</v>
      </c>
      <c r="E11" s="9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customFormat="false" ht="18.75" hidden="false" customHeight="false" outlineLevel="0" collapsed="false">
      <c r="A12" s="5"/>
      <c r="B12" s="6"/>
      <c r="C12" s="9" t="n">
        <f aca="false">+C11+1</f>
        <v>4</v>
      </c>
      <c r="D12" s="9" t="s">
        <v>2</v>
      </c>
      <c r="E12" s="9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customFormat="false" ht="18.75" hidden="false" customHeight="false" outlineLevel="0" collapsed="false">
      <c r="A13" s="5"/>
      <c r="B13" s="6"/>
      <c r="C13" s="9" t="s">
        <v>3</v>
      </c>
      <c r="D13" s="9" t="s">
        <v>4</v>
      </c>
      <c r="E13" s="9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customFormat="false" ht="18.75" hidden="false" customHeight="false" outlineLevel="0" collapsed="false">
      <c r="A14" s="5"/>
      <c r="B14" s="6"/>
      <c r="C14" s="9" t="s">
        <v>5</v>
      </c>
      <c r="D14" s="9" t="s">
        <v>6</v>
      </c>
      <c r="E14" s="9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customFormat="false" ht="18.75" hidden="false" customHeight="false" outlineLevel="0" collapsed="false">
      <c r="A15" s="5"/>
      <c r="B15" s="6"/>
      <c r="C15" s="9" t="n">
        <v>8</v>
      </c>
      <c r="D15" s="9" t="s">
        <v>7</v>
      </c>
      <c r="E15" s="9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customFormat="false" ht="18.75" hidden="false" customHeight="false" outlineLevel="0" collapsed="false">
      <c r="A16" s="5"/>
      <c r="B16" s="6"/>
      <c r="C16" s="9" t="s">
        <v>8</v>
      </c>
      <c r="D16" s="9" t="s">
        <v>9</v>
      </c>
      <c r="E16" s="9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customFormat="false" ht="18.75" hidden="false" customHeight="false" outlineLevel="0" collapsed="false">
      <c r="A17" s="5"/>
      <c r="B17" s="6"/>
      <c r="C17" s="9" t="s">
        <v>10</v>
      </c>
      <c r="D17" s="9" t="s">
        <v>11</v>
      </c>
      <c r="E17" s="9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customFormat="false" ht="18.75" hidden="false" customHeight="false" outlineLevel="0" collapsed="false">
      <c r="A18" s="5"/>
      <c r="B18" s="6"/>
      <c r="C18" s="9" t="s">
        <v>12</v>
      </c>
      <c r="D18" s="9" t="s">
        <v>13</v>
      </c>
      <c r="E18" s="9"/>
      <c r="F18" s="6"/>
      <c r="G18" s="6"/>
      <c r="H18" s="6"/>
      <c r="I18" s="6"/>
      <c r="J18" s="6"/>
      <c r="K18" s="6"/>
      <c r="L18" s="6"/>
      <c r="M18" s="6"/>
      <c r="N18" s="6"/>
      <c r="O18" s="7"/>
    </row>
    <row r="19" customFormat="false" ht="18.75" hidden="false" customHeight="false" outlineLevel="0" collapsed="false">
      <c r="A19" s="5"/>
      <c r="B19" s="6"/>
      <c r="C19" s="9" t="n">
        <v>13</v>
      </c>
      <c r="D19" s="9" t="s">
        <v>14</v>
      </c>
      <c r="E19" s="9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customFormat="false" ht="18.75" hidden="false" customHeight="false" outlineLevel="0" collapsed="false">
      <c r="A20" s="5"/>
      <c r="B20" s="6"/>
      <c r="C20" s="9" t="n">
        <v>14</v>
      </c>
      <c r="D20" s="9" t="s">
        <v>15</v>
      </c>
      <c r="E20" s="9"/>
      <c r="F20" s="6"/>
      <c r="G20" s="6"/>
      <c r="H20" s="6"/>
      <c r="I20" s="6"/>
      <c r="J20" s="6"/>
      <c r="K20" s="6"/>
      <c r="L20" s="6"/>
      <c r="M20" s="6"/>
      <c r="N20" s="6"/>
      <c r="O20" s="7"/>
    </row>
    <row r="21" customFormat="false" ht="18.75" hidden="false" customHeight="false" outlineLevel="0" collapsed="false">
      <c r="A21" s="5"/>
      <c r="B21" s="6"/>
      <c r="C21" s="9"/>
      <c r="D21" s="9"/>
      <c r="E21" s="9"/>
      <c r="F21" s="6"/>
      <c r="G21" s="6"/>
      <c r="H21" s="6"/>
      <c r="I21" s="6"/>
      <c r="J21" s="6"/>
      <c r="K21" s="6"/>
      <c r="L21" s="6"/>
      <c r="M21" s="6"/>
      <c r="N21" s="6"/>
      <c r="O21" s="7"/>
    </row>
    <row r="22" customFormat="false" ht="18.75" hidden="false" customHeight="false" outlineLevel="0" collapsed="false">
      <c r="A22" s="5"/>
      <c r="B22" s="6"/>
      <c r="C22" s="9"/>
      <c r="D22" s="9" t="s">
        <v>16</v>
      </c>
      <c r="E22" s="9"/>
      <c r="F22" s="6"/>
      <c r="G22" s="6"/>
      <c r="H22" s="6"/>
      <c r="I22" s="6"/>
      <c r="J22" s="6"/>
      <c r="K22" s="6"/>
      <c r="L22" s="6"/>
      <c r="M22" s="6"/>
      <c r="N22" s="6"/>
      <c r="O22" s="7"/>
    </row>
    <row r="23" customFormat="false" ht="18.75" hidden="false" customHeight="false" outlineLevel="0" collapsed="false">
      <c r="A23" s="5"/>
      <c r="B23" s="6"/>
      <c r="C23" s="9"/>
      <c r="D23" s="9"/>
      <c r="E23" s="9"/>
      <c r="F23" s="6"/>
      <c r="G23" s="6"/>
      <c r="H23" s="6"/>
      <c r="I23" s="6"/>
      <c r="J23" s="6"/>
      <c r="K23" s="6"/>
      <c r="L23" s="6"/>
      <c r="M23" s="6"/>
      <c r="N23" s="6"/>
      <c r="O23" s="7"/>
    </row>
    <row r="24" customFormat="false" ht="18.75" hidden="false" customHeight="false" outlineLevel="0" collapsed="false">
      <c r="A24" s="5"/>
      <c r="B24" s="6"/>
      <c r="C24" s="9" t="s">
        <v>17</v>
      </c>
      <c r="D24" s="9" t="s">
        <v>18</v>
      </c>
      <c r="E24" s="9"/>
      <c r="F24" s="6"/>
      <c r="G24" s="6"/>
      <c r="H24" s="6"/>
      <c r="I24" s="6"/>
      <c r="J24" s="6"/>
      <c r="K24" s="6"/>
      <c r="L24" s="6"/>
      <c r="M24" s="6"/>
      <c r="N24" s="6"/>
      <c r="O24" s="7"/>
    </row>
    <row r="25" customFormat="false" ht="12.75" hidden="false" customHeight="false" outlineLevel="0" collapsed="false">
      <c r="A25" s="5"/>
      <c r="B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customFormat="false" ht="18.75" hidden="false" customHeight="false" outlineLevel="0" collapsed="false">
      <c r="A26" s="5"/>
      <c r="B26" s="6"/>
      <c r="C26" s="9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</row>
    <row r="27" customFormat="false" ht="18.75" hidden="false" customHeight="false" outlineLevel="0" collapsed="false">
      <c r="A27" s="5"/>
      <c r="B27" s="6"/>
      <c r="C27" s="9"/>
      <c r="D27" s="8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</row>
    <row r="28" customFormat="false" ht="18.75" hidden="false" customHeight="false" outlineLevel="0" collapsed="false">
      <c r="A28" s="5"/>
      <c r="B28" s="6"/>
      <c r="D28" s="9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  <row r="29" customFormat="false" ht="18.75" hidden="false" customHeight="false" outlineLevel="0" collapsed="false">
      <c r="A29" s="5"/>
      <c r="B29" s="6"/>
      <c r="C29" s="9"/>
      <c r="D29" s="8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customFormat="false" ht="18.75" hidden="false" customHeight="false" outlineLevel="0" collapsed="false">
      <c r="A30" s="5"/>
      <c r="B30" s="6"/>
      <c r="C30" s="10"/>
      <c r="D30" s="8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</row>
    <row r="31" customFormat="false" ht="18.75" hidden="false" customHeight="false" outlineLevel="0" collapsed="false">
      <c r="A31" s="5"/>
      <c r="B31" s="6"/>
      <c r="C31" s="10"/>
      <c r="D31" s="8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</row>
    <row r="32" customFormat="false" ht="18.75" hidden="false" customHeight="false" outlineLevel="0" collapsed="false">
      <c r="A32" s="5"/>
      <c r="B32" s="6"/>
      <c r="C32" s="9"/>
      <c r="D32" s="8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</row>
    <row r="33" customFormat="false" ht="9.75" hidden="false" customHeight="true" outlineLevel="0" collapsed="false">
      <c r="A33" s="11"/>
      <c r="B33" s="12"/>
      <c r="C33" s="13"/>
      <c r="D33" s="14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5"/>
    </row>
  </sheetData>
  <printOptions headings="false" gridLines="false" gridLinesSet="true" horizontalCentered="true" verticalCentered="false"/>
  <pageMargins left="0.747916666666667" right="0.747916666666667" top="0.551388888888889" bottom="0.669444444444445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&amp;D&amp;T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9" activeCellId="0" sqref="C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238" width="52.56"/>
    <col collapsed="false" customWidth="true" hidden="false" outlineLevel="0" max="2" min="2" style="271" width="15.13"/>
    <col collapsed="false" customWidth="true" hidden="false" outlineLevel="0" max="3" min="3" style="272" width="18.99"/>
    <col collapsed="false" customWidth="true" hidden="false" outlineLevel="0" max="4" min="4" style="271" width="15.85"/>
    <col collapsed="false" customWidth="true" hidden="false" outlineLevel="0" max="5" min="5" style="1" width="2.28"/>
    <col collapsed="false" customWidth="true" hidden="false" outlineLevel="0" max="8" min="6" style="1" width="19.28"/>
    <col collapsed="false" customWidth="true" hidden="false" outlineLevel="0" max="15" min="9" style="1" width="20.56"/>
    <col collapsed="false" customWidth="true" hidden="false" outlineLevel="0" max="16" min="16" style="1" width="14.56"/>
    <col collapsed="false" customWidth="true" hidden="false" outlineLevel="0" max="17" min="17" style="1" width="5.13"/>
    <col collapsed="false" customWidth="false" hidden="false" outlineLevel="0" max="257" min="18" style="1" width="9.14"/>
  </cols>
  <sheetData>
    <row r="1" customFormat="false" ht="15" hidden="false" customHeight="false" outlineLevel="0" collapsed="false">
      <c r="A1" s="231"/>
      <c r="B1" s="273"/>
      <c r="C1" s="274"/>
      <c r="D1" s="27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customFormat="false" ht="15" hidden="false" customHeight="false" outlineLevel="0" collapsed="false">
      <c r="A2" s="206"/>
      <c r="B2" s="275"/>
      <c r="C2" s="276"/>
      <c r="D2" s="27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customFormat="false" ht="15" hidden="false" customHeight="false" outlineLevel="0" collapsed="false">
      <c r="A3" s="206"/>
      <c r="B3" s="275"/>
      <c r="C3" s="276"/>
      <c r="D3" s="27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customFormat="false" ht="15" hidden="false" customHeight="false" outlineLevel="0" collapsed="false">
      <c r="A4" s="206"/>
      <c r="B4" s="275"/>
      <c r="C4" s="276"/>
      <c r="D4" s="27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customFormat="false" ht="15" hidden="false" customHeight="false" outlineLevel="0" collapsed="false">
      <c r="A5" s="206"/>
      <c r="B5" s="275"/>
      <c r="C5" s="276"/>
      <c r="D5" s="27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customFormat="false" ht="15" hidden="false" customHeight="false" outlineLevel="0" collapsed="false">
      <c r="A6" s="206"/>
      <c r="B6" s="275"/>
      <c r="C6" s="276"/>
      <c r="D6" s="27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customFormat="false" ht="15" hidden="false" customHeight="false" outlineLevel="0" collapsed="false">
      <c r="A7" s="206"/>
      <c r="B7" s="275"/>
      <c r="C7" s="276"/>
      <c r="D7" s="27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customFormat="false" ht="15" hidden="false" customHeight="false" outlineLevel="0" collapsed="false">
      <c r="A8" s="206"/>
      <c r="B8" s="277"/>
      <c r="C8" s="278"/>
      <c r="D8" s="27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6"/>
      <c r="Q8" s="7"/>
    </row>
    <row r="9" customFormat="false" ht="17.25" hidden="false" customHeight="true" outlineLevel="0" collapsed="false">
      <c r="A9" s="213"/>
      <c r="B9" s="277"/>
      <c r="C9" s="279"/>
      <c r="D9" s="280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6"/>
      <c r="Q9" s="7"/>
    </row>
    <row r="10" customFormat="false" ht="15" hidden="false" customHeight="false" outlineLevel="0" collapsed="false">
      <c r="A10" s="206"/>
      <c r="B10" s="275"/>
      <c r="C10" s="276"/>
      <c r="D10" s="27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customFormat="false" ht="15.75" hidden="false" customHeight="false" outlineLevel="0" collapsed="false">
      <c r="A11" s="206"/>
      <c r="B11" s="275"/>
      <c r="C11" s="276"/>
      <c r="D11" s="27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customFormat="false" ht="25.5" hidden="false" customHeight="false" outlineLevel="0" collapsed="false">
      <c r="A12" s="324"/>
      <c r="B12" s="282" t="s">
        <v>176</v>
      </c>
      <c r="C12" s="282" t="s">
        <v>149</v>
      </c>
      <c r="D12" s="283" t="s">
        <v>150</v>
      </c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6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  <c r="IJ12" s="287"/>
      <c r="IK12" s="287"/>
      <c r="IL12" s="287"/>
      <c r="IM12" s="287"/>
      <c r="IN12" s="287"/>
      <c r="IO12" s="287"/>
      <c r="IP12" s="287"/>
      <c r="IQ12" s="287"/>
      <c r="IR12" s="287"/>
      <c r="IS12" s="287"/>
      <c r="IT12" s="287"/>
      <c r="IU12" s="287"/>
      <c r="IV12" s="287"/>
      <c r="IW12" s="287"/>
    </row>
    <row r="13" customFormat="false" ht="15.75" hidden="false" customHeight="false" outlineLevel="0" collapsed="false">
      <c r="A13" s="206"/>
      <c r="B13" s="288" t="s">
        <v>151</v>
      </c>
      <c r="C13" s="289"/>
      <c r="D13" s="290"/>
      <c r="E13" s="120"/>
      <c r="F13" s="291"/>
      <c r="G13" s="291"/>
      <c r="H13" s="291"/>
      <c r="I13" s="292"/>
      <c r="J13" s="292"/>
      <c r="K13" s="292"/>
      <c r="L13" s="292"/>
      <c r="M13" s="292"/>
      <c r="N13" s="292"/>
      <c r="O13" s="292"/>
      <c r="P13" s="291"/>
      <c r="Q13" s="293"/>
    </row>
    <row r="14" customFormat="false" ht="15" hidden="false" customHeight="false" outlineLevel="0" collapsed="false">
      <c r="A14" s="206"/>
      <c r="B14" s="275"/>
      <c r="C14" s="276"/>
      <c r="D14" s="275"/>
      <c r="E14" s="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7"/>
    </row>
    <row r="15" customFormat="false" ht="15.75" hidden="false" customHeight="false" outlineLevel="0" collapsed="false">
      <c r="A15" s="325" t="s">
        <v>177</v>
      </c>
      <c r="B15" s="326" t="n">
        <f aca="false">'Adaytum by Month'!O24</f>
        <v>18447485.4629425</v>
      </c>
      <c r="C15" s="327" t="n">
        <v>1</v>
      </c>
      <c r="D15" s="328" t="n">
        <f aca="false">'Adaytum Headcount'!E16</f>
        <v>36</v>
      </c>
      <c r="E15" s="6"/>
      <c r="F15" s="329"/>
      <c r="G15" s="329"/>
      <c r="H15" s="329"/>
      <c r="I15" s="292"/>
      <c r="J15" s="292"/>
      <c r="K15" s="292"/>
      <c r="L15" s="292"/>
      <c r="M15" s="292"/>
      <c r="N15" s="292"/>
      <c r="O15" s="292"/>
      <c r="P15" s="291"/>
      <c r="Q15" s="7"/>
    </row>
    <row r="16" customFormat="false" ht="15" hidden="false" customHeight="false" outlineLevel="0" collapsed="false">
      <c r="A16" s="330"/>
      <c r="B16" s="301"/>
      <c r="C16" s="302"/>
      <c r="D16" s="303"/>
      <c r="E16" s="6"/>
      <c r="F16" s="277"/>
      <c r="G16" s="277"/>
      <c r="H16" s="277"/>
      <c r="I16" s="298"/>
      <c r="J16" s="298"/>
      <c r="K16" s="298"/>
      <c r="L16" s="298"/>
      <c r="M16" s="298"/>
      <c r="N16" s="298"/>
      <c r="O16" s="298"/>
      <c r="P16" s="299"/>
      <c r="Q16" s="7"/>
    </row>
    <row r="17" customFormat="false" ht="15" hidden="false" customHeight="false" outlineLevel="0" collapsed="false">
      <c r="A17" s="331" t="s">
        <v>178</v>
      </c>
      <c r="B17" s="323" t="n">
        <f aca="false">D17/$D$15</f>
        <v>0.0277777777777778</v>
      </c>
      <c r="C17" s="303" t="n">
        <f aca="false">B17*$B$15</f>
        <v>512430.151748402</v>
      </c>
      <c r="D17" s="303" t="n">
        <v>1</v>
      </c>
      <c r="E17" s="6"/>
      <c r="F17" s="277"/>
      <c r="G17" s="277"/>
      <c r="H17" s="277"/>
      <c r="I17" s="298"/>
      <c r="J17" s="298"/>
      <c r="K17" s="298"/>
      <c r="L17" s="298"/>
      <c r="M17" s="298"/>
      <c r="N17" s="298"/>
      <c r="O17" s="298"/>
      <c r="P17" s="299"/>
      <c r="Q17" s="7"/>
    </row>
    <row r="18" customFormat="false" ht="15" hidden="false" customHeight="false" outlineLevel="0" collapsed="false">
      <c r="A18" s="331" t="s">
        <v>179</v>
      </c>
      <c r="B18" s="323" t="n">
        <f aca="false">D18/$D$15</f>
        <v>0.0277777777777778</v>
      </c>
      <c r="C18" s="303" t="n">
        <f aca="false">B18*$B$15</f>
        <v>512430.151748402</v>
      </c>
      <c r="D18" s="303" t="n">
        <v>1</v>
      </c>
      <c r="E18" s="6"/>
      <c r="F18" s="277"/>
      <c r="G18" s="277"/>
      <c r="H18" s="277"/>
      <c r="I18" s="298"/>
      <c r="J18" s="298"/>
      <c r="K18" s="298"/>
      <c r="L18" s="298"/>
      <c r="M18" s="298"/>
      <c r="N18" s="298"/>
      <c r="O18" s="298"/>
      <c r="P18" s="299"/>
      <c r="Q18" s="7"/>
    </row>
    <row r="19" customFormat="false" ht="15" hidden="false" customHeight="false" outlineLevel="0" collapsed="false">
      <c r="A19" s="331" t="s">
        <v>180</v>
      </c>
      <c r="B19" s="323" t="n">
        <f aca="false">D19/$D$15</f>
        <v>0</v>
      </c>
      <c r="C19" s="303" t="n">
        <f aca="false">B19*$B$15</f>
        <v>0</v>
      </c>
      <c r="D19" s="303" t="n">
        <v>0</v>
      </c>
      <c r="E19" s="6"/>
      <c r="F19" s="277"/>
      <c r="G19" s="277"/>
      <c r="H19" s="277"/>
      <c r="I19" s="298"/>
      <c r="J19" s="298"/>
      <c r="K19" s="298"/>
      <c r="L19" s="298"/>
      <c r="M19" s="298"/>
      <c r="N19" s="298"/>
      <c r="O19" s="298"/>
      <c r="P19" s="299"/>
      <c r="Q19" s="7"/>
    </row>
    <row r="20" customFormat="false" ht="15" hidden="false" customHeight="false" outlineLevel="0" collapsed="false">
      <c r="A20" s="331" t="s">
        <v>181</v>
      </c>
      <c r="B20" s="323" t="n">
        <f aca="false">D20/$D$15</f>
        <v>0</v>
      </c>
      <c r="C20" s="303" t="n">
        <f aca="false">B20*$B$15</f>
        <v>0</v>
      </c>
      <c r="D20" s="303" t="n">
        <v>0</v>
      </c>
      <c r="E20" s="6"/>
      <c r="F20" s="277"/>
      <c r="G20" s="277"/>
      <c r="H20" s="277"/>
      <c r="I20" s="298"/>
      <c r="J20" s="298"/>
      <c r="K20" s="298"/>
      <c r="L20" s="298"/>
      <c r="M20" s="298"/>
      <c r="N20" s="298"/>
      <c r="O20" s="298"/>
      <c r="P20" s="299"/>
      <c r="Q20" s="7"/>
    </row>
    <row r="21" customFormat="false" ht="15" hidden="false" customHeight="false" outlineLevel="0" collapsed="false">
      <c r="A21" s="331" t="s">
        <v>182</v>
      </c>
      <c r="B21" s="323" t="n">
        <f aca="false">D21/$D$15</f>
        <v>0.0277777777777778</v>
      </c>
      <c r="C21" s="303" t="n">
        <f aca="false">B21*$B$15</f>
        <v>512430.151748402</v>
      </c>
      <c r="D21" s="303" t="n">
        <v>1</v>
      </c>
      <c r="E21" s="6"/>
      <c r="F21" s="277"/>
      <c r="G21" s="277"/>
      <c r="H21" s="277"/>
      <c r="I21" s="298"/>
      <c r="J21" s="298"/>
      <c r="K21" s="298"/>
      <c r="L21" s="298"/>
      <c r="M21" s="298"/>
      <c r="N21" s="298"/>
      <c r="O21" s="298"/>
      <c r="P21" s="299"/>
      <c r="Q21" s="7"/>
    </row>
    <row r="22" customFormat="false" ht="15" hidden="false" customHeight="false" outlineLevel="0" collapsed="false">
      <c r="A22" s="331" t="s">
        <v>183</v>
      </c>
      <c r="B22" s="323" t="n">
        <f aca="false">D22/$D$15</f>
        <v>0</v>
      </c>
      <c r="C22" s="303" t="n">
        <f aca="false">B22*$B$15</f>
        <v>0</v>
      </c>
      <c r="D22" s="303" t="n">
        <v>0</v>
      </c>
      <c r="E22" s="6"/>
      <c r="F22" s="277"/>
      <c r="G22" s="277"/>
      <c r="H22" s="277"/>
      <c r="I22" s="298"/>
      <c r="J22" s="298"/>
      <c r="K22" s="298"/>
      <c r="L22" s="298"/>
      <c r="M22" s="298"/>
      <c r="N22" s="298"/>
      <c r="O22" s="298"/>
      <c r="P22" s="299"/>
      <c r="Q22" s="7"/>
    </row>
    <row r="23" customFormat="false" ht="15" hidden="false" customHeight="false" outlineLevel="0" collapsed="false">
      <c r="A23" s="331" t="s">
        <v>184</v>
      </c>
      <c r="B23" s="323" t="n">
        <f aca="false">D23/$D$15</f>
        <v>0.0277777777777778</v>
      </c>
      <c r="C23" s="303" t="n">
        <f aca="false">B23*$B$15</f>
        <v>512430.151748402</v>
      </c>
      <c r="D23" s="303" t="n">
        <v>1</v>
      </c>
      <c r="E23" s="6"/>
      <c r="F23" s="277"/>
      <c r="G23" s="277"/>
      <c r="H23" s="277"/>
      <c r="I23" s="298"/>
      <c r="J23" s="298"/>
      <c r="K23" s="298"/>
      <c r="L23" s="298"/>
      <c r="M23" s="298"/>
      <c r="N23" s="298"/>
      <c r="O23" s="298"/>
      <c r="P23" s="299"/>
      <c r="Q23" s="7"/>
    </row>
    <row r="24" customFormat="false" ht="15" hidden="false" customHeight="false" outlineLevel="0" collapsed="false">
      <c r="A24" s="331" t="s">
        <v>185</v>
      </c>
      <c r="B24" s="323" t="n">
        <f aca="false">D24/$D$15</f>
        <v>0</v>
      </c>
      <c r="C24" s="303" t="n">
        <f aca="false">B24*$B$15</f>
        <v>0</v>
      </c>
      <c r="D24" s="303" t="n">
        <v>0</v>
      </c>
      <c r="E24" s="6"/>
      <c r="F24" s="277"/>
      <c r="G24" s="277"/>
      <c r="H24" s="277"/>
      <c r="I24" s="298"/>
      <c r="J24" s="298"/>
      <c r="K24" s="298"/>
      <c r="L24" s="298"/>
      <c r="M24" s="298"/>
      <c r="N24" s="298"/>
      <c r="O24" s="298"/>
      <c r="P24" s="299"/>
      <c r="Q24" s="7"/>
    </row>
    <row r="25" customFormat="false" ht="15" hidden="false" customHeight="false" outlineLevel="0" collapsed="false">
      <c r="A25" s="331" t="s">
        <v>186</v>
      </c>
      <c r="B25" s="323" t="n">
        <f aca="false">D25/$D$15</f>
        <v>0</v>
      </c>
      <c r="C25" s="303" t="n">
        <f aca="false">B25*$B$15</f>
        <v>0</v>
      </c>
      <c r="D25" s="303" t="n">
        <v>0</v>
      </c>
      <c r="E25" s="6"/>
      <c r="F25" s="277"/>
      <c r="G25" s="277"/>
      <c r="H25" s="277"/>
      <c r="I25" s="298"/>
      <c r="J25" s="298"/>
      <c r="K25" s="298"/>
      <c r="L25" s="298"/>
      <c r="M25" s="298"/>
      <c r="N25" s="298"/>
      <c r="O25" s="298"/>
      <c r="P25" s="299"/>
      <c r="Q25" s="7"/>
    </row>
    <row r="26" customFormat="false" ht="15.75" hidden="false" customHeight="false" outlineLevel="0" collapsed="false">
      <c r="A26" s="332" t="s">
        <v>187</v>
      </c>
      <c r="B26" s="333" t="n">
        <f aca="false">D26/$D$15</f>
        <v>0.111111111111111</v>
      </c>
      <c r="C26" s="334" t="n">
        <f aca="false">B26*$B$15</f>
        <v>2049720.60699361</v>
      </c>
      <c r="D26" s="334" t="n">
        <f aca="false">SUM(D17:D25)</f>
        <v>4</v>
      </c>
      <c r="E26" s="163"/>
      <c r="F26" s="329"/>
      <c r="G26" s="329"/>
      <c r="H26" s="329"/>
      <c r="I26" s="292"/>
      <c r="J26" s="292"/>
      <c r="K26" s="292"/>
      <c r="L26" s="292"/>
      <c r="M26" s="292"/>
      <c r="N26" s="292"/>
      <c r="O26" s="292"/>
      <c r="P26" s="291"/>
      <c r="Q26" s="146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7"/>
      <c r="HM26" s="147"/>
      <c r="HN26" s="147"/>
      <c r="HO26" s="147"/>
      <c r="HP26" s="147"/>
      <c r="HQ26" s="147"/>
      <c r="HR26" s="147"/>
      <c r="HS26" s="147"/>
      <c r="HT26" s="147"/>
      <c r="HU26" s="147"/>
      <c r="HV26" s="147"/>
      <c r="HW26" s="147"/>
      <c r="HX26" s="147"/>
      <c r="HY26" s="147"/>
      <c r="HZ26" s="147"/>
      <c r="IA26" s="147"/>
      <c r="IB26" s="147"/>
      <c r="IC26" s="147"/>
      <c r="ID26" s="147"/>
      <c r="IE26" s="147"/>
      <c r="IF26" s="147"/>
      <c r="IG26" s="147"/>
      <c r="IH26" s="147"/>
      <c r="II26" s="147"/>
      <c r="IJ26" s="147"/>
      <c r="IK26" s="147"/>
      <c r="IL26" s="147"/>
      <c r="IM26" s="147"/>
      <c r="IN26" s="147"/>
      <c r="IO26" s="147"/>
      <c r="IP26" s="147"/>
      <c r="IQ26" s="147"/>
      <c r="IR26" s="147"/>
      <c r="IS26" s="147"/>
      <c r="IT26" s="147"/>
      <c r="IU26" s="147"/>
      <c r="IV26" s="147"/>
      <c r="IW26" s="147"/>
    </row>
    <row r="27" customFormat="false" ht="15" hidden="false" customHeight="false" outlineLevel="0" collapsed="false">
      <c r="A27" s="331" t="s">
        <v>188</v>
      </c>
      <c r="B27" s="323" t="n">
        <f aca="false">D27/$D$15</f>
        <v>0.0277777777777778</v>
      </c>
      <c r="C27" s="303" t="n">
        <f aca="false">B27*$B$15</f>
        <v>512430.151748402</v>
      </c>
      <c r="D27" s="303" t="n">
        <v>1</v>
      </c>
      <c r="E27" s="6"/>
      <c r="F27" s="277"/>
      <c r="G27" s="277"/>
      <c r="H27" s="277"/>
      <c r="I27" s="298"/>
      <c r="J27" s="298"/>
      <c r="K27" s="298"/>
      <c r="L27" s="298"/>
      <c r="M27" s="298"/>
      <c r="N27" s="298"/>
      <c r="O27" s="298"/>
      <c r="P27" s="299"/>
      <c r="Q27" s="7"/>
    </row>
    <row r="28" customFormat="false" ht="15" hidden="false" customHeight="false" outlineLevel="0" collapsed="false">
      <c r="A28" s="331" t="s">
        <v>189</v>
      </c>
      <c r="B28" s="323" t="n">
        <f aca="false">D28/$D$15</f>
        <v>0</v>
      </c>
      <c r="C28" s="303" t="n">
        <f aca="false">B28*$B$15</f>
        <v>0</v>
      </c>
      <c r="D28" s="303" t="n">
        <v>0</v>
      </c>
      <c r="E28" s="6"/>
      <c r="F28" s="277"/>
      <c r="G28" s="277"/>
      <c r="H28" s="277"/>
      <c r="I28" s="298"/>
      <c r="J28" s="298"/>
      <c r="K28" s="298"/>
      <c r="L28" s="298"/>
      <c r="M28" s="298"/>
      <c r="N28" s="298"/>
      <c r="O28" s="298"/>
      <c r="P28" s="299"/>
      <c r="Q28" s="7"/>
    </row>
    <row r="29" customFormat="false" ht="15" hidden="false" customHeight="false" outlineLevel="0" collapsed="false">
      <c r="A29" s="331" t="s">
        <v>190</v>
      </c>
      <c r="B29" s="323" t="n">
        <f aca="false">D29/$D$15</f>
        <v>0</v>
      </c>
      <c r="C29" s="303" t="n">
        <f aca="false">B29*$B$15</f>
        <v>0</v>
      </c>
      <c r="D29" s="303" t="n">
        <v>0</v>
      </c>
      <c r="E29" s="6"/>
      <c r="F29" s="277"/>
      <c r="G29" s="277"/>
      <c r="H29" s="277"/>
      <c r="I29" s="298"/>
      <c r="J29" s="298"/>
      <c r="K29" s="298"/>
      <c r="L29" s="298"/>
      <c r="M29" s="298"/>
      <c r="N29" s="298"/>
      <c r="O29" s="298"/>
      <c r="P29" s="299"/>
      <c r="Q29" s="7"/>
    </row>
    <row r="30" customFormat="false" ht="15" hidden="false" customHeight="false" outlineLevel="0" collapsed="false">
      <c r="A30" s="331" t="s">
        <v>191</v>
      </c>
      <c r="B30" s="323" t="n">
        <f aca="false">D30/$D$15</f>
        <v>0</v>
      </c>
      <c r="C30" s="303" t="n">
        <f aca="false">B30*$B$15</f>
        <v>0</v>
      </c>
      <c r="D30" s="303" t="n">
        <v>0</v>
      </c>
      <c r="E30" s="6"/>
      <c r="F30" s="277"/>
      <c r="G30" s="277"/>
      <c r="H30" s="277"/>
      <c r="I30" s="298"/>
      <c r="J30" s="298"/>
      <c r="K30" s="298"/>
      <c r="L30" s="298"/>
      <c r="M30" s="298"/>
      <c r="N30" s="298"/>
      <c r="O30" s="298"/>
      <c r="P30" s="299"/>
      <c r="Q30" s="7"/>
    </row>
    <row r="31" customFormat="false" ht="15" hidden="false" customHeight="false" outlineLevel="0" collapsed="false">
      <c r="A31" s="331" t="s">
        <v>192</v>
      </c>
      <c r="B31" s="323" t="n">
        <f aca="false">D31/$D$15</f>
        <v>0</v>
      </c>
      <c r="C31" s="303" t="n">
        <f aca="false">B31*$B$15</f>
        <v>0</v>
      </c>
      <c r="D31" s="303" t="n">
        <v>0</v>
      </c>
      <c r="E31" s="6"/>
      <c r="F31" s="277"/>
      <c r="G31" s="277"/>
      <c r="H31" s="277"/>
      <c r="I31" s="298"/>
      <c r="J31" s="298"/>
      <c r="K31" s="298"/>
      <c r="L31" s="298"/>
      <c r="M31" s="298"/>
      <c r="N31" s="298"/>
      <c r="O31" s="298"/>
      <c r="P31" s="299"/>
      <c r="Q31" s="7"/>
    </row>
    <row r="32" customFormat="false" ht="15" hidden="false" customHeight="false" outlineLevel="0" collapsed="false">
      <c r="A32" s="331" t="s">
        <v>193</v>
      </c>
      <c r="B32" s="323" t="n">
        <f aca="false">D32/$D$15</f>
        <v>0</v>
      </c>
      <c r="C32" s="303" t="n">
        <f aca="false">B32*$B$15</f>
        <v>0</v>
      </c>
      <c r="D32" s="303" t="n">
        <v>0</v>
      </c>
      <c r="E32" s="6"/>
      <c r="F32" s="277"/>
      <c r="G32" s="277"/>
      <c r="H32" s="277"/>
      <c r="I32" s="298"/>
      <c r="J32" s="298"/>
      <c r="K32" s="298"/>
      <c r="L32" s="298"/>
      <c r="M32" s="298"/>
      <c r="N32" s="298"/>
      <c r="O32" s="298"/>
      <c r="P32" s="299"/>
      <c r="Q32" s="7"/>
    </row>
    <row r="33" customFormat="false" ht="15" hidden="false" customHeight="false" outlineLevel="0" collapsed="false">
      <c r="A33" s="331" t="s">
        <v>194</v>
      </c>
      <c r="B33" s="323" t="n">
        <f aca="false">D33/$D$15</f>
        <v>0</v>
      </c>
      <c r="C33" s="303" t="n">
        <f aca="false">B33*$B$15</f>
        <v>0</v>
      </c>
      <c r="D33" s="303" t="n">
        <v>0</v>
      </c>
      <c r="E33" s="6"/>
      <c r="F33" s="277"/>
      <c r="G33" s="277"/>
      <c r="H33" s="277"/>
      <c r="I33" s="298"/>
      <c r="J33" s="298"/>
      <c r="K33" s="298"/>
      <c r="L33" s="298"/>
      <c r="M33" s="298"/>
      <c r="N33" s="298"/>
      <c r="O33" s="298"/>
      <c r="P33" s="299"/>
      <c r="Q33" s="7"/>
    </row>
    <row r="34" customFormat="false" ht="15" hidden="false" customHeight="false" outlineLevel="0" collapsed="false">
      <c r="A34" s="331" t="s">
        <v>195</v>
      </c>
      <c r="B34" s="323" t="n">
        <f aca="false">D34/$D$15</f>
        <v>0</v>
      </c>
      <c r="C34" s="303" t="n">
        <f aca="false">B34*$B$15</f>
        <v>0</v>
      </c>
      <c r="D34" s="303" t="n">
        <v>0</v>
      </c>
      <c r="E34" s="6"/>
      <c r="F34" s="277"/>
      <c r="G34" s="277"/>
      <c r="H34" s="277"/>
      <c r="I34" s="298"/>
      <c r="J34" s="298"/>
      <c r="K34" s="298"/>
      <c r="L34" s="298"/>
      <c r="M34" s="298"/>
      <c r="N34" s="298"/>
      <c r="O34" s="298"/>
      <c r="P34" s="299"/>
      <c r="Q34" s="7"/>
    </row>
    <row r="35" customFormat="false" ht="15" hidden="false" customHeight="false" outlineLevel="0" collapsed="false">
      <c r="A35" s="331" t="s">
        <v>196</v>
      </c>
      <c r="B35" s="323" t="n">
        <f aca="false">D35/$D$15</f>
        <v>0.0555555555555556</v>
      </c>
      <c r="C35" s="303" t="n">
        <f aca="false">B35*$B$15</f>
        <v>1024860.3034968</v>
      </c>
      <c r="D35" s="303" t="n">
        <v>2</v>
      </c>
      <c r="E35" s="6"/>
      <c r="F35" s="277"/>
      <c r="G35" s="277"/>
      <c r="H35" s="277"/>
      <c r="I35" s="298"/>
      <c r="J35" s="298"/>
      <c r="K35" s="298"/>
      <c r="L35" s="298"/>
      <c r="M35" s="298"/>
      <c r="N35" s="298"/>
      <c r="O35" s="298"/>
      <c r="P35" s="299"/>
      <c r="Q35" s="7"/>
    </row>
    <row r="36" customFormat="false" ht="15" hidden="false" customHeight="false" outlineLevel="0" collapsed="false">
      <c r="A36" s="331" t="s">
        <v>197</v>
      </c>
      <c r="B36" s="323" t="n">
        <f aca="false">D36/$D$15</f>
        <v>0.0277777777777778</v>
      </c>
      <c r="C36" s="303" t="n">
        <f aca="false">B36*$B$15</f>
        <v>512430.151748402</v>
      </c>
      <c r="D36" s="303" t="n">
        <v>1</v>
      </c>
      <c r="E36" s="6"/>
      <c r="F36" s="277"/>
      <c r="G36" s="277"/>
      <c r="H36" s="277"/>
      <c r="I36" s="298"/>
      <c r="J36" s="298"/>
      <c r="K36" s="298"/>
      <c r="L36" s="298"/>
      <c r="M36" s="298"/>
      <c r="N36" s="298"/>
      <c r="O36" s="298"/>
      <c r="P36" s="299"/>
      <c r="Q36" s="7"/>
    </row>
    <row r="37" customFormat="false" ht="15.75" hidden="false" customHeight="false" outlineLevel="0" collapsed="false">
      <c r="A37" s="332" t="s">
        <v>198</v>
      </c>
      <c r="B37" s="333" t="n">
        <f aca="false">D37/$D$15</f>
        <v>0.111111111111111</v>
      </c>
      <c r="C37" s="334" t="n">
        <f aca="false">B37*$B$15</f>
        <v>2049720.60699361</v>
      </c>
      <c r="D37" s="334" t="n">
        <f aca="false">SUM(D27:D36)</f>
        <v>4</v>
      </c>
      <c r="E37" s="163"/>
      <c r="F37" s="329"/>
      <c r="G37" s="329"/>
      <c r="H37" s="329"/>
      <c r="I37" s="292"/>
      <c r="J37" s="292"/>
      <c r="K37" s="292"/>
      <c r="L37" s="292"/>
      <c r="M37" s="292"/>
      <c r="N37" s="292"/>
      <c r="O37" s="292"/>
      <c r="P37" s="291"/>
      <c r="Q37" s="146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/>
      <c r="DT37" s="147"/>
      <c r="DU37" s="147"/>
      <c r="DV37" s="147"/>
      <c r="DW37" s="147"/>
      <c r="DX37" s="147"/>
      <c r="DY37" s="147"/>
      <c r="DZ37" s="147"/>
      <c r="EA37" s="147"/>
      <c r="EB37" s="147"/>
      <c r="EC37" s="147"/>
      <c r="ED37" s="147"/>
      <c r="EE37" s="147"/>
      <c r="EF37" s="147"/>
      <c r="EG37" s="147"/>
      <c r="EH37" s="147"/>
      <c r="EI37" s="147"/>
      <c r="EJ37" s="147"/>
      <c r="EK37" s="147"/>
      <c r="EL37" s="147"/>
      <c r="EM37" s="147"/>
      <c r="EN37" s="147"/>
      <c r="EO37" s="147"/>
      <c r="EP37" s="147"/>
      <c r="EQ37" s="147"/>
      <c r="ER37" s="147"/>
      <c r="ES37" s="147"/>
      <c r="ET37" s="147"/>
      <c r="EU37" s="147"/>
      <c r="EV37" s="147"/>
      <c r="EW37" s="147"/>
      <c r="EX37" s="147"/>
      <c r="EY37" s="147"/>
      <c r="EZ37" s="147"/>
      <c r="FA37" s="147"/>
      <c r="FB37" s="147"/>
      <c r="FC37" s="147"/>
      <c r="FD37" s="147"/>
      <c r="FE37" s="147"/>
      <c r="FF37" s="147"/>
      <c r="FG37" s="147"/>
      <c r="FH37" s="147"/>
      <c r="FI37" s="147"/>
      <c r="FJ37" s="147"/>
      <c r="FK37" s="147"/>
      <c r="FL37" s="147"/>
      <c r="FM37" s="147"/>
      <c r="FN37" s="147"/>
      <c r="FO37" s="147"/>
      <c r="FP37" s="147"/>
      <c r="FQ37" s="147"/>
      <c r="FR37" s="147"/>
      <c r="FS37" s="147"/>
      <c r="FT37" s="147"/>
      <c r="FU37" s="147"/>
      <c r="FV37" s="147"/>
      <c r="FW37" s="147"/>
      <c r="FX37" s="147"/>
      <c r="FY37" s="147"/>
      <c r="FZ37" s="147"/>
      <c r="GA37" s="147"/>
      <c r="GB37" s="147"/>
      <c r="GC37" s="147"/>
      <c r="GD37" s="147"/>
      <c r="GE37" s="147"/>
      <c r="GF37" s="147"/>
      <c r="GG37" s="147"/>
      <c r="GH37" s="147"/>
      <c r="GI37" s="147"/>
      <c r="GJ37" s="147"/>
      <c r="GK37" s="147"/>
      <c r="GL37" s="147"/>
      <c r="GM37" s="147"/>
      <c r="GN37" s="147"/>
      <c r="GO37" s="147"/>
      <c r="GP37" s="147"/>
      <c r="GQ37" s="147"/>
      <c r="GR37" s="147"/>
      <c r="GS37" s="147"/>
      <c r="GT37" s="147"/>
      <c r="GU37" s="147"/>
      <c r="GV37" s="147"/>
      <c r="GW37" s="147"/>
      <c r="GX37" s="147"/>
      <c r="GY37" s="147"/>
      <c r="GZ37" s="147"/>
      <c r="HA37" s="147"/>
      <c r="HB37" s="147"/>
      <c r="HC37" s="147"/>
      <c r="HD37" s="147"/>
      <c r="HE37" s="147"/>
      <c r="HF37" s="147"/>
      <c r="HG37" s="147"/>
      <c r="HH37" s="147"/>
      <c r="HI37" s="147"/>
      <c r="HJ37" s="147"/>
      <c r="HK37" s="147"/>
      <c r="HL37" s="147"/>
      <c r="HM37" s="147"/>
      <c r="HN37" s="147"/>
      <c r="HO37" s="147"/>
      <c r="HP37" s="147"/>
      <c r="HQ37" s="147"/>
      <c r="HR37" s="147"/>
      <c r="HS37" s="147"/>
      <c r="HT37" s="147"/>
      <c r="HU37" s="147"/>
      <c r="HV37" s="147"/>
      <c r="HW37" s="147"/>
      <c r="HX37" s="147"/>
      <c r="HY37" s="147"/>
      <c r="HZ37" s="147"/>
      <c r="IA37" s="147"/>
      <c r="IB37" s="147"/>
      <c r="IC37" s="147"/>
      <c r="ID37" s="147"/>
      <c r="IE37" s="147"/>
      <c r="IF37" s="147"/>
      <c r="IG37" s="147"/>
      <c r="IH37" s="147"/>
      <c r="II37" s="147"/>
      <c r="IJ37" s="147"/>
      <c r="IK37" s="147"/>
      <c r="IL37" s="147"/>
      <c r="IM37" s="147"/>
      <c r="IN37" s="147"/>
      <c r="IO37" s="147"/>
      <c r="IP37" s="147"/>
      <c r="IQ37" s="147"/>
      <c r="IR37" s="147"/>
      <c r="IS37" s="147"/>
      <c r="IT37" s="147"/>
      <c r="IU37" s="147"/>
      <c r="IV37" s="147"/>
      <c r="IW37" s="147"/>
    </row>
    <row r="38" customFormat="false" ht="15" hidden="false" customHeight="false" outlineLevel="0" collapsed="false">
      <c r="A38" s="331" t="s">
        <v>199</v>
      </c>
      <c r="B38" s="323" t="n">
        <f aca="false">D38/$D$15</f>
        <v>0.0277777777777778</v>
      </c>
      <c r="C38" s="303" t="n">
        <f aca="false">B38*$B$15</f>
        <v>512430.151748402</v>
      </c>
      <c r="D38" s="303" t="n">
        <v>1</v>
      </c>
      <c r="E38" s="6"/>
      <c r="F38" s="277"/>
      <c r="G38" s="277"/>
      <c r="H38" s="277"/>
      <c r="I38" s="298"/>
      <c r="J38" s="298"/>
      <c r="K38" s="298"/>
      <c r="L38" s="298"/>
      <c r="M38" s="298"/>
      <c r="N38" s="298"/>
      <c r="O38" s="298"/>
      <c r="P38" s="299"/>
      <c r="Q38" s="7"/>
    </row>
    <row r="39" customFormat="false" ht="15" hidden="false" customHeight="false" outlineLevel="0" collapsed="false">
      <c r="A39" s="331" t="s">
        <v>200</v>
      </c>
      <c r="B39" s="323" t="n">
        <f aca="false">D39/$D$15</f>
        <v>0</v>
      </c>
      <c r="C39" s="303" t="n">
        <f aca="false">B39*$B$15</f>
        <v>0</v>
      </c>
      <c r="D39" s="303" t="n">
        <v>0</v>
      </c>
      <c r="E39" s="6"/>
      <c r="F39" s="277"/>
      <c r="G39" s="277"/>
      <c r="H39" s="277"/>
      <c r="I39" s="298"/>
      <c r="J39" s="298"/>
      <c r="K39" s="298"/>
      <c r="L39" s="298"/>
      <c r="M39" s="298"/>
      <c r="N39" s="298"/>
      <c r="O39" s="298"/>
      <c r="P39" s="299"/>
      <c r="Q39" s="7"/>
    </row>
    <row r="40" customFormat="false" ht="15.75" hidden="false" customHeight="false" outlineLevel="0" collapsed="false">
      <c r="A40" s="332" t="s">
        <v>155</v>
      </c>
      <c r="B40" s="333" t="n">
        <f aca="false">D40/$D$15</f>
        <v>0.138888888888889</v>
      </c>
      <c r="C40" s="334" t="n">
        <f aca="false">B40*$B$15</f>
        <v>2562150.75874201</v>
      </c>
      <c r="D40" s="334" t="n">
        <f aca="false">SUM(D37:D39)</f>
        <v>5</v>
      </c>
      <c r="E40" s="163"/>
      <c r="F40" s="329"/>
      <c r="G40" s="329"/>
      <c r="H40" s="329"/>
      <c r="I40" s="292"/>
      <c r="J40" s="292"/>
      <c r="K40" s="292"/>
      <c r="L40" s="292"/>
      <c r="M40" s="292"/>
      <c r="N40" s="292"/>
      <c r="O40" s="292"/>
      <c r="P40" s="291"/>
      <c r="Q40" s="146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7"/>
      <c r="EV40" s="147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7"/>
      <c r="FI40" s="147"/>
      <c r="FJ40" s="147"/>
      <c r="FK40" s="147"/>
      <c r="FL40" s="147"/>
      <c r="FM40" s="147"/>
      <c r="FN40" s="147"/>
      <c r="FO40" s="147"/>
      <c r="FP40" s="147"/>
      <c r="FQ40" s="147"/>
      <c r="FR40" s="147"/>
      <c r="FS40" s="147"/>
      <c r="FT40" s="147"/>
      <c r="FU40" s="147"/>
      <c r="FV40" s="147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7"/>
      <c r="GI40" s="147"/>
      <c r="GJ40" s="147"/>
      <c r="GK40" s="147"/>
      <c r="GL40" s="147"/>
      <c r="GM40" s="147"/>
      <c r="GN40" s="147"/>
      <c r="GO40" s="147"/>
      <c r="GP40" s="147"/>
      <c r="GQ40" s="147"/>
      <c r="GR40" s="147"/>
      <c r="GS40" s="147"/>
      <c r="GT40" s="147"/>
      <c r="GU40" s="147"/>
      <c r="GV40" s="147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7"/>
      <c r="HI40" s="147"/>
      <c r="HJ40" s="147"/>
      <c r="HK40" s="147"/>
      <c r="HL40" s="147"/>
      <c r="HM40" s="147"/>
      <c r="HN40" s="147"/>
      <c r="HO40" s="147"/>
      <c r="HP40" s="147"/>
      <c r="HQ40" s="147"/>
      <c r="HR40" s="147"/>
      <c r="HS40" s="147"/>
      <c r="HT40" s="147"/>
      <c r="HU40" s="147"/>
      <c r="HV40" s="147"/>
      <c r="HW40" s="147"/>
      <c r="HX40" s="147"/>
      <c r="HY40" s="147"/>
      <c r="HZ40" s="147"/>
      <c r="IA40" s="147"/>
      <c r="IB40" s="147"/>
      <c r="IC40" s="147"/>
      <c r="ID40" s="147"/>
      <c r="IE40" s="147"/>
      <c r="IF40" s="147"/>
      <c r="IG40" s="147"/>
      <c r="IH40" s="147"/>
      <c r="II40" s="147"/>
      <c r="IJ40" s="147"/>
      <c r="IK40" s="147"/>
      <c r="IL40" s="147"/>
      <c r="IM40" s="147"/>
      <c r="IN40" s="147"/>
      <c r="IO40" s="147"/>
      <c r="IP40" s="147"/>
      <c r="IQ40" s="147"/>
      <c r="IR40" s="147"/>
      <c r="IS40" s="147"/>
      <c r="IT40" s="147"/>
      <c r="IU40" s="147"/>
      <c r="IV40" s="147"/>
      <c r="IW40" s="147"/>
    </row>
    <row r="41" customFormat="false" ht="15" hidden="false" customHeight="false" outlineLevel="0" collapsed="false">
      <c r="A41" s="331" t="s">
        <v>201</v>
      </c>
      <c r="B41" s="323" t="n">
        <f aca="false">D41/$D$15</f>
        <v>0</v>
      </c>
      <c r="C41" s="303" t="n">
        <f aca="false">B41*$B$15</f>
        <v>0</v>
      </c>
      <c r="D41" s="303" t="n">
        <v>0</v>
      </c>
      <c r="E41" s="6"/>
      <c r="F41" s="277"/>
      <c r="G41" s="277"/>
      <c r="H41" s="277"/>
      <c r="I41" s="298"/>
      <c r="J41" s="298"/>
      <c r="K41" s="298"/>
      <c r="L41" s="298"/>
      <c r="M41" s="298"/>
      <c r="N41" s="298"/>
      <c r="O41" s="298"/>
      <c r="P41" s="299"/>
      <c r="Q41" s="7"/>
    </row>
    <row r="42" customFormat="false" ht="15" hidden="false" customHeight="false" outlineLevel="0" collapsed="false">
      <c r="A42" s="331" t="s">
        <v>202</v>
      </c>
      <c r="B42" s="323" t="n">
        <f aca="false">D42/$D$15</f>
        <v>0.0277777777777778</v>
      </c>
      <c r="C42" s="303" t="n">
        <f aca="false">B42*$B$15</f>
        <v>512430.151748402</v>
      </c>
      <c r="D42" s="303" t="n">
        <v>1</v>
      </c>
      <c r="E42" s="6"/>
      <c r="F42" s="277"/>
      <c r="G42" s="277"/>
      <c r="H42" s="277"/>
      <c r="I42" s="298"/>
      <c r="J42" s="298"/>
      <c r="K42" s="298"/>
      <c r="L42" s="298"/>
      <c r="M42" s="298"/>
      <c r="N42" s="298"/>
      <c r="O42" s="298"/>
      <c r="P42" s="299"/>
      <c r="Q42" s="7"/>
    </row>
    <row r="43" customFormat="false" ht="15" hidden="false" customHeight="false" outlineLevel="0" collapsed="false">
      <c r="A43" s="331" t="s">
        <v>203</v>
      </c>
      <c r="B43" s="323" t="n">
        <f aca="false">D43/$D$15</f>
        <v>0.0277777777777778</v>
      </c>
      <c r="C43" s="303" t="n">
        <f aca="false">B43*$B$15</f>
        <v>512430.151748402</v>
      </c>
      <c r="D43" s="303" t="n">
        <v>1</v>
      </c>
      <c r="E43" s="6"/>
      <c r="F43" s="277"/>
      <c r="G43" s="277"/>
      <c r="H43" s="277"/>
      <c r="I43" s="298"/>
      <c r="J43" s="298"/>
      <c r="K43" s="298"/>
      <c r="L43" s="298"/>
      <c r="M43" s="298"/>
      <c r="N43" s="298"/>
      <c r="O43" s="298"/>
      <c r="P43" s="299"/>
      <c r="Q43" s="7"/>
    </row>
    <row r="44" customFormat="false" ht="15" hidden="false" customHeight="false" outlineLevel="0" collapsed="false">
      <c r="A44" s="331" t="s">
        <v>204</v>
      </c>
      <c r="B44" s="323" t="n">
        <f aca="false">D44/$D$15</f>
        <v>0</v>
      </c>
      <c r="C44" s="303" t="n">
        <f aca="false">B44*$B$15</f>
        <v>0</v>
      </c>
      <c r="D44" s="303" t="n">
        <v>0</v>
      </c>
      <c r="E44" s="6"/>
      <c r="F44" s="277"/>
      <c r="G44" s="277"/>
      <c r="H44" s="277"/>
      <c r="I44" s="298"/>
      <c r="J44" s="298"/>
      <c r="K44" s="298"/>
      <c r="L44" s="298"/>
      <c r="M44" s="298"/>
      <c r="N44" s="298"/>
      <c r="O44" s="298"/>
      <c r="P44" s="299"/>
      <c r="Q44" s="7"/>
    </row>
    <row r="45" customFormat="false" ht="15" hidden="false" customHeight="false" outlineLevel="0" collapsed="false">
      <c r="A45" s="331" t="s">
        <v>205</v>
      </c>
      <c r="B45" s="323" t="n">
        <f aca="false">D45/$D$15</f>
        <v>0</v>
      </c>
      <c r="C45" s="303" t="n">
        <f aca="false">B45*$B$15</f>
        <v>0</v>
      </c>
      <c r="D45" s="303" t="n">
        <v>0</v>
      </c>
      <c r="E45" s="6"/>
      <c r="F45" s="277"/>
      <c r="G45" s="277"/>
      <c r="H45" s="277"/>
      <c r="I45" s="298"/>
      <c r="J45" s="298"/>
      <c r="K45" s="298"/>
      <c r="L45" s="298"/>
      <c r="M45" s="298"/>
      <c r="N45" s="298"/>
      <c r="O45" s="298"/>
      <c r="P45" s="299"/>
      <c r="Q45" s="7"/>
    </row>
    <row r="46" customFormat="false" ht="15" hidden="false" customHeight="false" outlineLevel="0" collapsed="false">
      <c r="A46" s="331" t="s">
        <v>206</v>
      </c>
      <c r="B46" s="323" t="n">
        <f aca="false">D46/$D$15</f>
        <v>0</v>
      </c>
      <c r="C46" s="303" t="n">
        <f aca="false">B46*$B$15</f>
        <v>0</v>
      </c>
      <c r="D46" s="303" t="n">
        <v>0</v>
      </c>
      <c r="E46" s="6"/>
      <c r="F46" s="277"/>
      <c r="G46" s="277"/>
      <c r="H46" s="277"/>
      <c r="I46" s="298"/>
      <c r="J46" s="298"/>
      <c r="K46" s="298"/>
      <c r="L46" s="298"/>
      <c r="M46" s="298"/>
      <c r="N46" s="298"/>
      <c r="O46" s="298"/>
      <c r="P46" s="299"/>
      <c r="Q46" s="7"/>
    </row>
    <row r="47" customFormat="false" ht="15" hidden="false" customHeight="false" outlineLevel="0" collapsed="false">
      <c r="A47" s="331" t="s">
        <v>207</v>
      </c>
      <c r="B47" s="323" t="n">
        <f aca="false">D47/$D$15</f>
        <v>0</v>
      </c>
      <c r="C47" s="303" t="n">
        <f aca="false">B47*$B$15</f>
        <v>0</v>
      </c>
      <c r="D47" s="303" t="n">
        <v>0</v>
      </c>
      <c r="E47" s="6"/>
      <c r="F47" s="277"/>
      <c r="G47" s="277"/>
      <c r="H47" s="277"/>
      <c r="I47" s="298"/>
      <c r="J47" s="298"/>
      <c r="K47" s="298"/>
      <c r="L47" s="298"/>
      <c r="M47" s="298"/>
      <c r="N47" s="298"/>
      <c r="O47" s="298"/>
      <c r="P47" s="299"/>
      <c r="Q47" s="7"/>
    </row>
    <row r="48" customFormat="false" ht="15" hidden="false" customHeight="false" outlineLevel="0" collapsed="false">
      <c r="A48" s="331" t="s">
        <v>208</v>
      </c>
      <c r="B48" s="323" t="n">
        <f aca="false">D48/$D$15</f>
        <v>0</v>
      </c>
      <c r="C48" s="303" t="n">
        <f aca="false">B48*$B$15</f>
        <v>0</v>
      </c>
      <c r="D48" s="303" t="n">
        <v>0</v>
      </c>
      <c r="E48" s="6"/>
      <c r="F48" s="277"/>
      <c r="G48" s="277"/>
      <c r="H48" s="277"/>
      <c r="I48" s="298"/>
      <c r="J48" s="298"/>
      <c r="K48" s="298"/>
      <c r="L48" s="298"/>
      <c r="M48" s="298"/>
      <c r="N48" s="298"/>
      <c r="O48" s="298"/>
      <c r="P48" s="299"/>
      <c r="Q48" s="7"/>
    </row>
    <row r="49" customFormat="false" ht="15" hidden="false" customHeight="false" outlineLevel="0" collapsed="false">
      <c r="A49" s="331" t="s">
        <v>209</v>
      </c>
      <c r="B49" s="323" t="n">
        <f aca="false">D49/$D$15</f>
        <v>0</v>
      </c>
      <c r="C49" s="303" t="n">
        <f aca="false">B49*$B$15</f>
        <v>0</v>
      </c>
      <c r="D49" s="303" t="n">
        <v>0</v>
      </c>
      <c r="E49" s="6"/>
      <c r="F49" s="277"/>
      <c r="G49" s="277"/>
      <c r="H49" s="277"/>
      <c r="I49" s="298"/>
      <c r="J49" s="298"/>
      <c r="K49" s="298"/>
      <c r="L49" s="298"/>
      <c r="M49" s="298"/>
      <c r="N49" s="298"/>
      <c r="O49" s="298"/>
      <c r="P49" s="299"/>
      <c r="Q49" s="7"/>
    </row>
    <row r="50" customFormat="false" ht="15.75" hidden="false" customHeight="false" outlineLevel="0" collapsed="false">
      <c r="A50" s="332" t="s">
        <v>159</v>
      </c>
      <c r="B50" s="333" t="n">
        <f aca="false">D50/$D$15</f>
        <v>0.0555555555555556</v>
      </c>
      <c r="C50" s="334" t="n">
        <f aca="false">B50*$B$15</f>
        <v>1024860.3034968</v>
      </c>
      <c r="D50" s="334" t="n">
        <f aca="false">SUM(D41:D49)</f>
        <v>2</v>
      </c>
      <c r="E50" s="163"/>
      <c r="F50" s="329"/>
      <c r="G50" s="329"/>
      <c r="H50" s="329"/>
      <c r="I50" s="292"/>
      <c r="J50" s="292"/>
      <c r="K50" s="292"/>
      <c r="L50" s="292"/>
      <c r="M50" s="292"/>
      <c r="N50" s="292"/>
      <c r="O50" s="292"/>
      <c r="P50" s="291"/>
      <c r="Q50" s="146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  <c r="CP50" s="147"/>
      <c r="CQ50" s="147"/>
      <c r="CR50" s="147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7"/>
      <c r="DE50" s="147"/>
      <c r="DF50" s="147"/>
      <c r="DG50" s="147"/>
      <c r="DH50" s="147"/>
      <c r="DI50" s="147"/>
      <c r="DJ50" s="147"/>
      <c r="DK50" s="147"/>
      <c r="DL50" s="147"/>
      <c r="DM50" s="147"/>
      <c r="DN50" s="147"/>
      <c r="DO50" s="147"/>
      <c r="DP50" s="147"/>
      <c r="DQ50" s="147"/>
      <c r="DR50" s="147"/>
      <c r="DS50" s="147"/>
      <c r="DT50" s="147"/>
      <c r="DU50" s="147"/>
      <c r="DV50" s="147"/>
      <c r="DW50" s="147"/>
      <c r="DX50" s="147"/>
      <c r="DY50" s="147"/>
      <c r="DZ50" s="147"/>
      <c r="EA50" s="147"/>
      <c r="EB50" s="147"/>
      <c r="EC50" s="147"/>
      <c r="ED50" s="147"/>
      <c r="EE50" s="147"/>
      <c r="EF50" s="147"/>
      <c r="EG50" s="147"/>
      <c r="EH50" s="147"/>
      <c r="EI50" s="147"/>
      <c r="EJ50" s="147"/>
      <c r="EK50" s="147"/>
      <c r="EL50" s="147"/>
      <c r="EM50" s="147"/>
      <c r="EN50" s="147"/>
      <c r="EO50" s="147"/>
      <c r="EP50" s="147"/>
      <c r="EQ50" s="147"/>
      <c r="ER50" s="147"/>
      <c r="ES50" s="147"/>
      <c r="ET50" s="147"/>
      <c r="EU50" s="147"/>
      <c r="EV50" s="147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7"/>
      <c r="FI50" s="147"/>
      <c r="FJ50" s="147"/>
      <c r="FK50" s="147"/>
      <c r="FL50" s="147"/>
      <c r="FM50" s="147"/>
      <c r="FN50" s="147"/>
      <c r="FO50" s="147"/>
      <c r="FP50" s="147"/>
      <c r="FQ50" s="147"/>
      <c r="FR50" s="147"/>
      <c r="FS50" s="147"/>
      <c r="FT50" s="147"/>
      <c r="FU50" s="147"/>
      <c r="FV50" s="147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7"/>
      <c r="GI50" s="147"/>
      <c r="GJ50" s="147"/>
      <c r="GK50" s="147"/>
      <c r="GL50" s="147"/>
      <c r="GM50" s="147"/>
      <c r="GN50" s="147"/>
      <c r="GO50" s="147"/>
      <c r="GP50" s="147"/>
      <c r="GQ50" s="147"/>
      <c r="GR50" s="147"/>
      <c r="GS50" s="147"/>
      <c r="GT50" s="147"/>
      <c r="GU50" s="147"/>
      <c r="GV50" s="147"/>
      <c r="GW50" s="147"/>
      <c r="GX50" s="147"/>
      <c r="GY50" s="147"/>
      <c r="GZ50" s="147"/>
      <c r="HA50" s="147"/>
      <c r="HB50" s="147"/>
      <c r="HC50" s="147"/>
      <c r="HD50" s="147"/>
      <c r="HE50" s="147"/>
      <c r="HF50" s="147"/>
      <c r="HG50" s="147"/>
      <c r="HH50" s="147"/>
      <c r="HI50" s="147"/>
      <c r="HJ50" s="147"/>
      <c r="HK50" s="147"/>
      <c r="HL50" s="147"/>
      <c r="HM50" s="147"/>
      <c r="HN50" s="147"/>
      <c r="HO50" s="147"/>
      <c r="HP50" s="147"/>
      <c r="HQ50" s="147"/>
      <c r="HR50" s="147"/>
      <c r="HS50" s="147"/>
      <c r="HT50" s="147"/>
      <c r="HU50" s="147"/>
      <c r="HV50" s="147"/>
      <c r="HW50" s="147"/>
      <c r="HX50" s="147"/>
      <c r="HY50" s="147"/>
      <c r="HZ50" s="147"/>
      <c r="IA50" s="147"/>
      <c r="IB50" s="147"/>
      <c r="IC50" s="147"/>
      <c r="ID50" s="147"/>
      <c r="IE50" s="147"/>
      <c r="IF50" s="147"/>
      <c r="IG50" s="147"/>
      <c r="IH50" s="147"/>
      <c r="II50" s="147"/>
      <c r="IJ50" s="147"/>
      <c r="IK50" s="147"/>
      <c r="IL50" s="147"/>
      <c r="IM50" s="147"/>
      <c r="IN50" s="147"/>
      <c r="IO50" s="147"/>
      <c r="IP50" s="147"/>
      <c r="IQ50" s="147"/>
      <c r="IR50" s="147"/>
      <c r="IS50" s="147"/>
      <c r="IT50" s="147"/>
      <c r="IU50" s="147"/>
      <c r="IV50" s="147"/>
      <c r="IW50" s="147"/>
    </row>
    <row r="51" customFormat="false" ht="15" hidden="false" customHeight="false" outlineLevel="0" collapsed="false">
      <c r="A51" s="331" t="s">
        <v>210</v>
      </c>
      <c r="B51" s="323" t="n">
        <f aca="false">D51/$D$15</f>
        <v>0</v>
      </c>
      <c r="C51" s="303" t="n">
        <f aca="false">B51*$B$15</f>
        <v>0</v>
      </c>
      <c r="D51" s="303" t="n">
        <v>0</v>
      </c>
      <c r="E51" s="6"/>
      <c r="F51" s="277"/>
      <c r="G51" s="277"/>
      <c r="H51" s="277"/>
      <c r="I51" s="298"/>
      <c r="J51" s="298"/>
      <c r="K51" s="298"/>
      <c r="L51" s="298"/>
      <c r="M51" s="298"/>
      <c r="N51" s="298"/>
      <c r="O51" s="298"/>
      <c r="P51" s="299"/>
      <c r="Q51" s="7"/>
    </row>
    <row r="52" customFormat="false" ht="15" hidden="false" customHeight="false" outlineLevel="0" collapsed="false">
      <c r="A52" s="331" t="s">
        <v>211</v>
      </c>
      <c r="B52" s="323" t="n">
        <f aca="false">D52/$D$15</f>
        <v>0.0277777777777778</v>
      </c>
      <c r="C52" s="303" t="n">
        <f aca="false">B52*$B$15</f>
        <v>512430.151748402</v>
      </c>
      <c r="D52" s="303" t="n">
        <v>1</v>
      </c>
      <c r="E52" s="6"/>
      <c r="F52" s="277"/>
      <c r="G52" s="277"/>
      <c r="H52" s="277"/>
      <c r="I52" s="298"/>
      <c r="J52" s="298"/>
      <c r="K52" s="298"/>
      <c r="L52" s="298"/>
      <c r="M52" s="298"/>
      <c r="N52" s="298"/>
      <c r="O52" s="298"/>
      <c r="P52" s="299"/>
      <c r="Q52" s="7"/>
    </row>
    <row r="53" customFormat="false" ht="15" hidden="false" customHeight="false" outlineLevel="0" collapsed="false">
      <c r="A53" s="331" t="s">
        <v>212</v>
      </c>
      <c r="B53" s="323" t="n">
        <f aca="false">D53/$D$15</f>
        <v>0.0277777777777778</v>
      </c>
      <c r="C53" s="303" t="n">
        <f aca="false">B53*$B$15</f>
        <v>512430.151748402</v>
      </c>
      <c r="D53" s="303" t="n">
        <v>1</v>
      </c>
      <c r="E53" s="6"/>
      <c r="F53" s="277"/>
      <c r="G53" s="277"/>
      <c r="H53" s="277"/>
      <c r="I53" s="298"/>
      <c r="J53" s="298"/>
      <c r="K53" s="298"/>
      <c r="L53" s="298"/>
      <c r="M53" s="298"/>
      <c r="N53" s="298"/>
      <c r="O53" s="298"/>
      <c r="P53" s="299"/>
      <c r="Q53" s="7"/>
    </row>
    <row r="54" customFormat="false" ht="15" hidden="false" customHeight="false" outlineLevel="0" collapsed="false">
      <c r="A54" s="331" t="s">
        <v>213</v>
      </c>
      <c r="B54" s="323" t="n">
        <f aca="false">D54/$D$15</f>
        <v>0.0277777777777778</v>
      </c>
      <c r="C54" s="303" t="n">
        <f aca="false">B54*$B$15</f>
        <v>512430.151748402</v>
      </c>
      <c r="D54" s="303" t="n">
        <v>1</v>
      </c>
      <c r="E54" s="6"/>
      <c r="F54" s="277"/>
      <c r="G54" s="277"/>
      <c r="H54" s="277"/>
      <c r="I54" s="298"/>
      <c r="J54" s="298"/>
      <c r="K54" s="298"/>
      <c r="L54" s="298"/>
      <c r="M54" s="298"/>
      <c r="N54" s="298"/>
      <c r="O54" s="298"/>
      <c r="P54" s="299"/>
      <c r="Q54" s="7"/>
    </row>
    <row r="55" customFormat="false" ht="15" hidden="false" customHeight="false" outlineLevel="0" collapsed="false">
      <c r="A55" s="331" t="s">
        <v>214</v>
      </c>
      <c r="B55" s="323" t="n">
        <f aca="false">D55/$D$15</f>
        <v>0.0277777777777778</v>
      </c>
      <c r="C55" s="303" t="n">
        <f aca="false">B55*$B$15</f>
        <v>512430.151748402</v>
      </c>
      <c r="D55" s="303" t="n">
        <v>1</v>
      </c>
      <c r="E55" s="6"/>
      <c r="F55" s="277"/>
      <c r="G55" s="277"/>
      <c r="H55" s="277"/>
      <c r="I55" s="298"/>
      <c r="J55" s="298"/>
      <c r="K55" s="298"/>
      <c r="L55" s="298"/>
      <c r="M55" s="298"/>
      <c r="N55" s="298"/>
      <c r="O55" s="298"/>
      <c r="P55" s="299"/>
      <c r="Q55" s="7"/>
    </row>
    <row r="56" customFormat="false" ht="15.75" hidden="false" customHeight="false" outlineLevel="0" collapsed="false">
      <c r="A56" s="332" t="s">
        <v>158</v>
      </c>
      <c r="B56" s="333" t="n">
        <f aca="false">D56/$D$15</f>
        <v>0.111111111111111</v>
      </c>
      <c r="C56" s="334" t="n">
        <f aca="false">B56*$B$15</f>
        <v>2049720.60699361</v>
      </c>
      <c r="D56" s="334" t="n">
        <f aca="false">SUM(D51:D55)</f>
        <v>4</v>
      </c>
      <c r="E56" s="163"/>
      <c r="F56" s="329"/>
      <c r="G56" s="329"/>
      <c r="H56" s="329"/>
      <c r="I56" s="292"/>
      <c r="J56" s="292"/>
      <c r="K56" s="292"/>
      <c r="L56" s="292"/>
      <c r="M56" s="292"/>
      <c r="N56" s="292"/>
      <c r="O56" s="292"/>
      <c r="P56" s="291"/>
      <c r="Q56" s="146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7"/>
      <c r="BR56" s="147"/>
      <c r="BS56" s="147"/>
      <c r="BT56" s="147"/>
      <c r="BU56" s="147"/>
      <c r="BV56" s="147"/>
      <c r="BW56" s="147"/>
      <c r="BX56" s="147"/>
      <c r="BY56" s="147"/>
      <c r="BZ56" s="147"/>
      <c r="CA56" s="147"/>
      <c r="CB56" s="147"/>
      <c r="CC56" s="147"/>
      <c r="CD56" s="147"/>
      <c r="CE56" s="147"/>
      <c r="CF56" s="147"/>
      <c r="CG56" s="147"/>
      <c r="CH56" s="147"/>
      <c r="CI56" s="147"/>
      <c r="CJ56" s="147"/>
      <c r="CK56" s="147"/>
      <c r="CL56" s="147"/>
      <c r="CM56" s="147"/>
      <c r="CN56" s="147"/>
      <c r="CO56" s="147"/>
      <c r="CP56" s="147"/>
      <c r="CQ56" s="147"/>
      <c r="CR56" s="147"/>
      <c r="CS56" s="147"/>
      <c r="CT56" s="147"/>
      <c r="CU56" s="147"/>
      <c r="CV56" s="147"/>
      <c r="CW56" s="147"/>
      <c r="CX56" s="147"/>
      <c r="CY56" s="147"/>
      <c r="CZ56" s="147"/>
      <c r="DA56" s="147"/>
      <c r="DB56" s="147"/>
      <c r="DC56" s="147"/>
      <c r="DD56" s="147"/>
      <c r="DE56" s="147"/>
      <c r="DF56" s="147"/>
      <c r="DG56" s="147"/>
      <c r="DH56" s="147"/>
      <c r="DI56" s="147"/>
      <c r="DJ56" s="147"/>
      <c r="DK56" s="147"/>
      <c r="DL56" s="147"/>
      <c r="DM56" s="147"/>
      <c r="DN56" s="147"/>
      <c r="DO56" s="147"/>
      <c r="DP56" s="147"/>
      <c r="DQ56" s="147"/>
      <c r="DR56" s="147"/>
      <c r="DS56" s="147"/>
      <c r="DT56" s="147"/>
      <c r="DU56" s="147"/>
      <c r="DV56" s="147"/>
      <c r="DW56" s="147"/>
      <c r="DX56" s="147"/>
      <c r="DY56" s="147"/>
      <c r="DZ56" s="147"/>
      <c r="EA56" s="147"/>
      <c r="EB56" s="147"/>
      <c r="EC56" s="147"/>
      <c r="ED56" s="147"/>
      <c r="EE56" s="147"/>
      <c r="EF56" s="147"/>
      <c r="EG56" s="147"/>
      <c r="EH56" s="147"/>
      <c r="EI56" s="147"/>
      <c r="EJ56" s="147"/>
      <c r="EK56" s="147"/>
      <c r="EL56" s="147"/>
      <c r="EM56" s="147"/>
      <c r="EN56" s="147"/>
      <c r="EO56" s="147"/>
      <c r="EP56" s="147"/>
      <c r="EQ56" s="147"/>
      <c r="ER56" s="147"/>
      <c r="ES56" s="147"/>
      <c r="ET56" s="147"/>
      <c r="EU56" s="147"/>
      <c r="EV56" s="147"/>
      <c r="EW56" s="147"/>
      <c r="EX56" s="147"/>
      <c r="EY56" s="147"/>
      <c r="EZ56" s="147"/>
      <c r="FA56" s="147"/>
      <c r="FB56" s="147"/>
      <c r="FC56" s="147"/>
      <c r="FD56" s="147"/>
      <c r="FE56" s="147"/>
      <c r="FF56" s="147"/>
      <c r="FG56" s="147"/>
      <c r="FH56" s="147"/>
      <c r="FI56" s="147"/>
      <c r="FJ56" s="147"/>
      <c r="FK56" s="147"/>
      <c r="FL56" s="147"/>
      <c r="FM56" s="147"/>
      <c r="FN56" s="147"/>
      <c r="FO56" s="147"/>
      <c r="FP56" s="147"/>
      <c r="FQ56" s="147"/>
      <c r="FR56" s="147"/>
      <c r="FS56" s="147"/>
      <c r="FT56" s="147"/>
      <c r="FU56" s="147"/>
      <c r="FV56" s="147"/>
      <c r="FW56" s="147"/>
      <c r="FX56" s="147"/>
      <c r="FY56" s="147"/>
      <c r="FZ56" s="147"/>
      <c r="GA56" s="147"/>
      <c r="GB56" s="147"/>
      <c r="GC56" s="147"/>
      <c r="GD56" s="147"/>
      <c r="GE56" s="147"/>
      <c r="GF56" s="147"/>
      <c r="GG56" s="147"/>
      <c r="GH56" s="147"/>
      <c r="GI56" s="147"/>
      <c r="GJ56" s="147"/>
      <c r="GK56" s="147"/>
      <c r="GL56" s="147"/>
      <c r="GM56" s="147"/>
      <c r="GN56" s="147"/>
      <c r="GO56" s="147"/>
      <c r="GP56" s="147"/>
      <c r="GQ56" s="147"/>
      <c r="GR56" s="147"/>
      <c r="GS56" s="147"/>
      <c r="GT56" s="147"/>
      <c r="GU56" s="147"/>
      <c r="GV56" s="147"/>
      <c r="GW56" s="147"/>
      <c r="GX56" s="147"/>
      <c r="GY56" s="147"/>
      <c r="GZ56" s="147"/>
      <c r="HA56" s="147"/>
      <c r="HB56" s="147"/>
      <c r="HC56" s="147"/>
      <c r="HD56" s="147"/>
      <c r="HE56" s="147"/>
      <c r="HF56" s="147"/>
      <c r="HG56" s="147"/>
      <c r="HH56" s="147"/>
      <c r="HI56" s="147"/>
      <c r="HJ56" s="147"/>
      <c r="HK56" s="147"/>
      <c r="HL56" s="147"/>
      <c r="HM56" s="147"/>
      <c r="HN56" s="147"/>
      <c r="HO56" s="147"/>
      <c r="HP56" s="147"/>
      <c r="HQ56" s="147"/>
      <c r="HR56" s="147"/>
      <c r="HS56" s="147"/>
      <c r="HT56" s="147"/>
      <c r="HU56" s="147"/>
      <c r="HV56" s="147"/>
      <c r="HW56" s="147"/>
      <c r="HX56" s="147"/>
      <c r="HY56" s="147"/>
      <c r="HZ56" s="147"/>
      <c r="IA56" s="147"/>
      <c r="IB56" s="147"/>
      <c r="IC56" s="147"/>
      <c r="ID56" s="147"/>
      <c r="IE56" s="147"/>
      <c r="IF56" s="147"/>
      <c r="IG56" s="147"/>
      <c r="IH56" s="147"/>
      <c r="II56" s="147"/>
      <c r="IJ56" s="147"/>
      <c r="IK56" s="147"/>
      <c r="IL56" s="147"/>
      <c r="IM56" s="147"/>
      <c r="IN56" s="147"/>
      <c r="IO56" s="147"/>
      <c r="IP56" s="147"/>
      <c r="IQ56" s="147"/>
      <c r="IR56" s="147"/>
      <c r="IS56" s="147"/>
      <c r="IT56" s="147"/>
      <c r="IU56" s="147"/>
      <c r="IV56" s="147"/>
      <c r="IW56" s="147"/>
    </row>
    <row r="57" customFormat="false" ht="15" hidden="false" customHeight="false" outlineLevel="0" collapsed="false">
      <c r="A57" s="331" t="s">
        <v>215</v>
      </c>
      <c r="B57" s="323" t="n">
        <f aca="false">D57/$D$15</f>
        <v>0</v>
      </c>
      <c r="C57" s="303" t="n">
        <f aca="false">B57*$B$15</f>
        <v>0</v>
      </c>
      <c r="D57" s="303" t="n">
        <v>0</v>
      </c>
      <c r="E57" s="6"/>
      <c r="F57" s="277"/>
      <c r="G57" s="277"/>
      <c r="H57" s="277"/>
      <c r="I57" s="298"/>
      <c r="J57" s="298"/>
      <c r="K57" s="298"/>
      <c r="L57" s="298"/>
      <c r="M57" s="298"/>
      <c r="N57" s="298"/>
      <c r="O57" s="298"/>
      <c r="P57" s="299"/>
      <c r="Q57" s="7"/>
    </row>
    <row r="58" customFormat="false" ht="15" hidden="false" customHeight="false" outlineLevel="0" collapsed="false">
      <c r="A58" s="331" t="s">
        <v>216</v>
      </c>
      <c r="B58" s="323" t="n">
        <f aca="false">D58/$D$15</f>
        <v>0</v>
      </c>
      <c r="C58" s="303" t="n">
        <f aca="false">B58*$B$15</f>
        <v>0</v>
      </c>
      <c r="D58" s="303" t="n">
        <v>0</v>
      </c>
      <c r="E58" s="6"/>
      <c r="F58" s="277"/>
      <c r="G58" s="277"/>
      <c r="H58" s="277"/>
      <c r="I58" s="298"/>
      <c r="J58" s="298"/>
      <c r="K58" s="298"/>
      <c r="L58" s="298"/>
      <c r="M58" s="298"/>
      <c r="N58" s="298"/>
      <c r="O58" s="298"/>
      <c r="P58" s="299"/>
      <c r="Q58" s="7"/>
    </row>
    <row r="59" customFormat="false" ht="15" hidden="false" customHeight="false" outlineLevel="0" collapsed="false">
      <c r="A59" s="331" t="s">
        <v>217</v>
      </c>
      <c r="B59" s="323" t="n">
        <f aca="false">D59/$D$15</f>
        <v>0.0277777777777778</v>
      </c>
      <c r="C59" s="303" t="n">
        <f aca="false">B59*$B$15</f>
        <v>512430.151748402</v>
      </c>
      <c r="D59" s="303" t="n">
        <v>1</v>
      </c>
      <c r="E59" s="6"/>
      <c r="F59" s="277"/>
      <c r="G59" s="277"/>
      <c r="H59" s="277"/>
      <c r="I59" s="298"/>
      <c r="J59" s="298"/>
      <c r="K59" s="298"/>
      <c r="L59" s="298"/>
      <c r="M59" s="298"/>
      <c r="N59" s="298"/>
      <c r="O59" s="298"/>
      <c r="P59" s="299"/>
      <c r="Q59" s="7"/>
    </row>
    <row r="60" customFormat="false" ht="15" hidden="false" customHeight="false" outlineLevel="0" collapsed="false">
      <c r="A60" s="331" t="s">
        <v>218</v>
      </c>
      <c r="B60" s="323" t="n">
        <f aca="false">D60/$D$15</f>
        <v>0</v>
      </c>
      <c r="C60" s="303" t="n">
        <f aca="false">B60*$B$15</f>
        <v>0</v>
      </c>
      <c r="D60" s="303" t="n">
        <v>0</v>
      </c>
      <c r="E60" s="6"/>
      <c r="F60" s="277"/>
      <c r="G60" s="277"/>
      <c r="H60" s="277"/>
      <c r="I60" s="298"/>
      <c r="J60" s="298"/>
      <c r="K60" s="298"/>
      <c r="L60" s="298"/>
      <c r="M60" s="298"/>
      <c r="N60" s="298"/>
      <c r="O60" s="298"/>
      <c r="P60" s="299"/>
      <c r="Q60" s="7"/>
    </row>
    <row r="61" customFormat="false" ht="15" hidden="false" customHeight="false" outlineLevel="0" collapsed="false">
      <c r="A61" s="331" t="s">
        <v>219</v>
      </c>
      <c r="B61" s="323" t="n">
        <f aca="false">D61/$D$15</f>
        <v>0</v>
      </c>
      <c r="C61" s="303" t="n">
        <f aca="false">B61*$B$15</f>
        <v>0</v>
      </c>
      <c r="D61" s="303" t="n">
        <v>0</v>
      </c>
      <c r="E61" s="6"/>
      <c r="F61" s="277"/>
      <c r="G61" s="277"/>
      <c r="H61" s="277"/>
      <c r="I61" s="298"/>
      <c r="J61" s="298"/>
      <c r="K61" s="298"/>
      <c r="L61" s="298"/>
      <c r="M61" s="298"/>
      <c r="N61" s="298"/>
      <c r="O61" s="298"/>
      <c r="P61" s="299"/>
      <c r="Q61" s="7"/>
    </row>
    <row r="62" customFormat="false" ht="15" hidden="false" customHeight="false" outlineLevel="0" collapsed="false">
      <c r="A62" s="331" t="s">
        <v>220</v>
      </c>
      <c r="B62" s="323" t="n">
        <f aca="false">D62/$D$15</f>
        <v>0</v>
      </c>
      <c r="C62" s="303" t="n">
        <f aca="false">B62*$B$15</f>
        <v>0</v>
      </c>
      <c r="D62" s="303" t="n">
        <v>0</v>
      </c>
      <c r="E62" s="6"/>
      <c r="F62" s="277"/>
      <c r="G62" s="277"/>
      <c r="H62" s="277"/>
      <c r="I62" s="298"/>
      <c r="J62" s="298"/>
      <c r="K62" s="298"/>
      <c r="L62" s="298"/>
      <c r="M62" s="298"/>
      <c r="N62" s="298"/>
      <c r="O62" s="298"/>
      <c r="P62" s="299"/>
      <c r="Q62" s="7"/>
    </row>
    <row r="63" customFormat="false" ht="15.75" hidden="false" customHeight="false" outlineLevel="0" collapsed="false">
      <c r="A63" s="332" t="s">
        <v>162</v>
      </c>
      <c r="B63" s="333" t="n">
        <f aca="false">D63/$D$15</f>
        <v>0.0277777777777778</v>
      </c>
      <c r="C63" s="334" t="n">
        <f aca="false">B63*$B$15</f>
        <v>512430.151748402</v>
      </c>
      <c r="D63" s="334" t="n">
        <f aca="false">SUM(D58:D62)</f>
        <v>1</v>
      </c>
      <c r="E63" s="163"/>
      <c r="F63" s="329"/>
      <c r="G63" s="329"/>
      <c r="H63" s="329"/>
      <c r="I63" s="292"/>
      <c r="J63" s="292"/>
      <c r="K63" s="292"/>
      <c r="L63" s="292"/>
      <c r="M63" s="292"/>
      <c r="N63" s="292"/>
      <c r="O63" s="292"/>
      <c r="P63" s="291"/>
      <c r="Q63" s="146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47"/>
      <c r="BN63" s="147"/>
      <c r="BO63" s="147"/>
      <c r="BP63" s="147"/>
      <c r="BQ63" s="147"/>
      <c r="BR63" s="147"/>
      <c r="BS63" s="147"/>
      <c r="BT63" s="147"/>
      <c r="BU63" s="147"/>
      <c r="BV63" s="147"/>
      <c r="BW63" s="147"/>
      <c r="BX63" s="147"/>
      <c r="BY63" s="147"/>
      <c r="BZ63" s="147"/>
      <c r="CA63" s="147"/>
      <c r="CB63" s="147"/>
      <c r="CC63" s="147"/>
      <c r="CD63" s="147"/>
      <c r="CE63" s="147"/>
      <c r="CF63" s="147"/>
      <c r="CG63" s="147"/>
      <c r="CH63" s="147"/>
      <c r="CI63" s="147"/>
      <c r="CJ63" s="147"/>
      <c r="CK63" s="147"/>
      <c r="CL63" s="147"/>
      <c r="CM63" s="147"/>
      <c r="CN63" s="147"/>
      <c r="CO63" s="147"/>
      <c r="CP63" s="147"/>
      <c r="CQ63" s="147"/>
      <c r="CR63" s="147"/>
      <c r="CS63" s="147"/>
      <c r="CT63" s="147"/>
      <c r="CU63" s="147"/>
      <c r="CV63" s="147"/>
      <c r="CW63" s="147"/>
      <c r="CX63" s="147"/>
      <c r="CY63" s="147"/>
      <c r="CZ63" s="147"/>
      <c r="DA63" s="147"/>
      <c r="DB63" s="147"/>
      <c r="DC63" s="147"/>
      <c r="DD63" s="147"/>
      <c r="DE63" s="147"/>
      <c r="DF63" s="147"/>
      <c r="DG63" s="147"/>
      <c r="DH63" s="147"/>
      <c r="DI63" s="147"/>
      <c r="DJ63" s="147"/>
      <c r="DK63" s="147"/>
      <c r="DL63" s="147"/>
      <c r="DM63" s="147"/>
      <c r="DN63" s="147"/>
      <c r="DO63" s="147"/>
      <c r="DP63" s="147"/>
      <c r="DQ63" s="147"/>
      <c r="DR63" s="147"/>
      <c r="DS63" s="147"/>
      <c r="DT63" s="147"/>
      <c r="DU63" s="147"/>
      <c r="DV63" s="147"/>
      <c r="DW63" s="147"/>
      <c r="DX63" s="147"/>
      <c r="DY63" s="147"/>
      <c r="DZ63" s="147"/>
      <c r="EA63" s="147"/>
      <c r="EB63" s="147"/>
      <c r="EC63" s="147"/>
      <c r="ED63" s="147"/>
      <c r="EE63" s="147"/>
      <c r="EF63" s="147"/>
      <c r="EG63" s="147"/>
      <c r="EH63" s="147"/>
      <c r="EI63" s="147"/>
      <c r="EJ63" s="147"/>
      <c r="EK63" s="147"/>
      <c r="EL63" s="147"/>
      <c r="EM63" s="147"/>
      <c r="EN63" s="147"/>
      <c r="EO63" s="147"/>
      <c r="EP63" s="147"/>
      <c r="EQ63" s="147"/>
      <c r="ER63" s="147"/>
      <c r="ES63" s="147"/>
      <c r="ET63" s="147"/>
      <c r="EU63" s="147"/>
      <c r="EV63" s="147"/>
      <c r="EW63" s="147"/>
      <c r="EX63" s="147"/>
      <c r="EY63" s="147"/>
      <c r="EZ63" s="147"/>
      <c r="FA63" s="147"/>
      <c r="FB63" s="147"/>
      <c r="FC63" s="147"/>
      <c r="FD63" s="147"/>
      <c r="FE63" s="147"/>
      <c r="FF63" s="147"/>
      <c r="FG63" s="147"/>
      <c r="FH63" s="147"/>
      <c r="FI63" s="147"/>
      <c r="FJ63" s="147"/>
      <c r="FK63" s="147"/>
      <c r="FL63" s="147"/>
      <c r="FM63" s="147"/>
      <c r="FN63" s="147"/>
      <c r="FO63" s="147"/>
      <c r="FP63" s="147"/>
      <c r="FQ63" s="147"/>
      <c r="FR63" s="147"/>
      <c r="FS63" s="147"/>
      <c r="FT63" s="147"/>
      <c r="FU63" s="147"/>
      <c r="FV63" s="147"/>
      <c r="FW63" s="147"/>
      <c r="FX63" s="147"/>
      <c r="FY63" s="147"/>
      <c r="FZ63" s="147"/>
      <c r="GA63" s="147"/>
      <c r="GB63" s="147"/>
      <c r="GC63" s="147"/>
      <c r="GD63" s="147"/>
      <c r="GE63" s="147"/>
      <c r="GF63" s="147"/>
      <c r="GG63" s="147"/>
      <c r="GH63" s="147"/>
      <c r="GI63" s="147"/>
      <c r="GJ63" s="147"/>
      <c r="GK63" s="147"/>
      <c r="GL63" s="147"/>
      <c r="GM63" s="147"/>
      <c r="GN63" s="147"/>
      <c r="GO63" s="147"/>
      <c r="GP63" s="147"/>
      <c r="GQ63" s="147"/>
      <c r="GR63" s="147"/>
      <c r="GS63" s="147"/>
      <c r="GT63" s="147"/>
      <c r="GU63" s="147"/>
      <c r="GV63" s="147"/>
      <c r="GW63" s="147"/>
      <c r="GX63" s="147"/>
      <c r="GY63" s="147"/>
      <c r="GZ63" s="147"/>
      <c r="HA63" s="147"/>
      <c r="HB63" s="147"/>
      <c r="HC63" s="147"/>
      <c r="HD63" s="147"/>
      <c r="HE63" s="147"/>
      <c r="HF63" s="147"/>
      <c r="HG63" s="147"/>
      <c r="HH63" s="147"/>
      <c r="HI63" s="147"/>
      <c r="HJ63" s="147"/>
      <c r="HK63" s="147"/>
      <c r="HL63" s="147"/>
      <c r="HM63" s="147"/>
      <c r="HN63" s="147"/>
      <c r="HO63" s="147"/>
      <c r="HP63" s="147"/>
      <c r="HQ63" s="147"/>
      <c r="HR63" s="147"/>
      <c r="HS63" s="147"/>
      <c r="HT63" s="147"/>
      <c r="HU63" s="147"/>
      <c r="HV63" s="147"/>
      <c r="HW63" s="147"/>
      <c r="HX63" s="147"/>
      <c r="HY63" s="147"/>
      <c r="HZ63" s="147"/>
      <c r="IA63" s="147"/>
      <c r="IB63" s="147"/>
      <c r="IC63" s="147"/>
      <c r="ID63" s="147"/>
      <c r="IE63" s="147"/>
      <c r="IF63" s="147"/>
      <c r="IG63" s="147"/>
      <c r="IH63" s="147"/>
      <c r="II63" s="147"/>
      <c r="IJ63" s="147"/>
      <c r="IK63" s="147"/>
      <c r="IL63" s="147"/>
      <c r="IM63" s="147"/>
      <c r="IN63" s="147"/>
      <c r="IO63" s="147"/>
      <c r="IP63" s="147"/>
      <c r="IQ63" s="147"/>
      <c r="IR63" s="147"/>
      <c r="IS63" s="147"/>
      <c r="IT63" s="147"/>
      <c r="IU63" s="147"/>
      <c r="IV63" s="147"/>
      <c r="IW63" s="147"/>
    </row>
    <row r="64" customFormat="false" ht="15" hidden="false" customHeight="false" outlineLevel="0" collapsed="false">
      <c r="A64" s="331" t="s">
        <v>163</v>
      </c>
      <c r="B64" s="323" t="n">
        <f aca="false">D64/$D$15</f>
        <v>0</v>
      </c>
      <c r="C64" s="303" t="n">
        <f aca="false">B64*$B$15</f>
        <v>0</v>
      </c>
      <c r="D64" s="303" t="n">
        <v>0</v>
      </c>
      <c r="E64" s="6"/>
      <c r="F64" s="277"/>
      <c r="G64" s="277"/>
      <c r="H64" s="277"/>
      <c r="I64" s="298"/>
      <c r="J64" s="298"/>
      <c r="K64" s="298"/>
      <c r="L64" s="298"/>
      <c r="M64" s="298"/>
      <c r="N64" s="298"/>
      <c r="O64" s="298"/>
      <c r="P64" s="299"/>
      <c r="Q64" s="7"/>
    </row>
    <row r="65" customFormat="false" ht="15" hidden="false" customHeight="false" outlineLevel="0" collapsed="false">
      <c r="A65" s="331" t="s">
        <v>165</v>
      </c>
      <c r="B65" s="323" t="n">
        <f aca="false">D65/$D$15</f>
        <v>0</v>
      </c>
      <c r="C65" s="303" t="n">
        <f aca="false">B65*$B$15</f>
        <v>0</v>
      </c>
      <c r="D65" s="303" t="n">
        <v>0</v>
      </c>
      <c r="E65" s="6"/>
      <c r="F65" s="277"/>
      <c r="G65" s="277"/>
      <c r="H65" s="277"/>
      <c r="I65" s="298"/>
      <c r="J65" s="298"/>
      <c r="K65" s="298"/>
      <c r="L65" s="298"/>
      <c r="M65" s="298"/>
      <c r="N65" s="298"/>
      <c r="O65" s="298"/>
      <c r="P65" s="299"/>
      <c r="Q65" s="7"/>
    </row>
    <row r="66" customFormat="false" ht="15" hidden="false" customHeight="false" outlineLevel="0" collapsed="false">
      <c r="A66" s="331" t="s">
        <v>160</v>
      </c>
      <c r="B66" s="323" t="n">
        <f aca="false">D66/$D$15</f>
        <v>0</v>
      </c>
      <c r="C66" s="303" t="n">
        <f aca="false">B66*$B$15</f>
        <v>0</v>
      </c>
      <c r="D66" s="303" t="n">
        <v>0</v>
      </c>
      <c r="E66" s="6"/>
      <c r="F66" s="277"/>
      <c r="G66" s="277"/>
      <c r="H66" s="277"/>
      <c r="I66" s="298"/>
      <c r="J66" s="298"/>
      <c r="K66" s="298"/>
      <c r="L66" s="298"/>
      <c r="M66" s="298"/>
      <c r="N66" s="298"/>
      <c r="O66" s="298"/>
      <c r="P66" s="299"/>
      <c r="Q66" s="7"/>
    </row>
    <row r="67" customFormat="false" ht="15" hidden="false" customHeight="false" outlineLevel="0" collapsed="false">
      <c r="A67" s="331" t="s">
        <v>157</v>
      </c>
      <c r="B67" s="323" t="n">
        <f aca="false">D67/$D$15</f>
        <v>0.111111111111111</v>
      </c>
      <c r="C67" s="303" t="n">
        <f aca="false">B67*$B$15</f>
        <v>2049720.60699361</v>
      </c>
      <c r="D67" s="303" t="n">
        <v>4</v>
      </c>
      <c r="E67" s="6"/>
      <c r="F67" s="277"/>
      <c r="G67" s="277"/>
      <c r="H67" s="277"/>
      <c r="I67" s="298"/>
      <c r="J67" s="298"/>
      <c r="K67" s="298"/>
      <c r="L67" s="298"/>
      <c r="M67" s="298"/>
      <c r="N67" s="298"/>
      <c r="O67" s="298"/>
      <c r="P67" s="299"/>
      <c r="Q67" s="7"/>
    </row>
    <row r="68" customFormat="false" ht="15.75" hidden="false" customHeight="false" outlineLevel="0" collapsed="false">
      <c r="A68" s="332" t="s">
        <v>221</v>
      </c>
      <c r="B68" s="333" t="n">
        <f aca="false">D68/$D$15</f>
        <v>0.555555555555556</v>
      </c>
      <c r="C68" s="334" t="n">
        <f aca="false">B68*$B$15</f>
        <v>10248603.034968</v>
      </c>
      <c r="D68" s="334" t="n">
        <f aca="false">SUM(D63:D67)+D57+D56+D50+D40+D26</f>
        <v>20</v>
      </c>
      <c r="E68" s="163"/>
      <c r="F68" s="329"/>
      <c r="G68" s="329"/>
      <c r="H68" s="329"/>
      <c r="I68" s="292"/>
      <c r="J68" s="292"/>
      <c r="K68" s="292"/>
      <c r="L68" s="292"/>
      <c r="M68" s="292"/>
      <c r="N68" s="292"/>
      <c r="O68" s="292"/>
      <c r="P68" s="291"/>
      <c r="Q68" s="146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147"/>
      <c r="BN68" s="147"/>
      <c r="BO68" s="147"/>
      <c r="BP68" s="147"/>
      <c r="BQ68" s="147"/>
      <c r="BR68" s="147"/>
      <c r="BS68" s="147"/>
      <c r="BT68" s="147"/>
      <c r="BU68" s="147"/>
      <c r="BV68" s="147"/>
      <c r="BW68" s="147"/>
      <c r="BX68" s="147"/>
      <c r="BY68" s="147"/>
      <c r="BZ68" s="147"/>
      <c r="CA68" s="147"/>
      <c r="CB68" s="147"/>
      <c r="CC68" s="147"/>
      <c r="CD68" s="147"/>
      <c r="CE68" s="147"/>
      <c r="CF68" s="147"/>
      <c r="CG68" s="147"/>
      <c r="CH68" s="147"/>
      <c r="CI68" s="147"/>
      <c r="CJ68" s="147"/>
      <c r="CK68" s="147"/>
      <c r="CL68" s="147"/>
      <c r="CM68" s="147"/>
      <c r="CN68" s="147"/>
      <c r="CO68" s="147"/>
      <c r="CP68" s="147"/>
      <c r="CQ68" s="147"/>
      <c r="CR68" s="147"/>
      <c r="CS68" s="147"/>
      <c r="CT68" s="147"/>
      <c r="CU68" s="147"/>
      <c r="CV68" s="147"/>
      <c r="CW68" s="147"/>
      <c r="CX68" s="147"/>
      <c r="CY68" s="147"/>
      <c r="CZ68" s="147"/>
      <c r="DA68" s="147"/>
      <c r="DB68" s="147"/>
      <c r="DC68" s="147"/>
      <c r="DD68" s="147"/>
      <c r="DE68" s="147"/>
      <c r="DF68" s="147"/>
      <c r="DG68" s="147"/>
      <c r="DH68" s="147"/>
      <c r="DI68" s="147"/>
      <c r="DJ68" s="147"/>
      <c r="DK68" s="147"/>
      <c r="DL68" s="147"/>
      <c r="DM68" s="147"/>
      <c r="DN68" s="147"/>
      <c r="DO68" s="147"/>
      <c r="DP68" s="147"/>
      <c r="DQ68" s="147"/>
      <c r="DR68" s="147"/>
      <c r="DS68" s="147"/>
      <c r="DT68" s="147"/>
      <c r="DU68" s="147"/>
      <c r="DV68" s="147"/>
      <c r="DW68" s="147"/>
      <c r="DX68" s="147"/>
      <c r="DY68" s="147"/>
      <c r="DZ68" s="147"/>
      <c r="EA68" s="147"/>
      <c r="EB68" s="147"/>
      <c r="EC68" s="147"/>
      <c r="ED68" s="147"/>
      <c r="EE68" s="147"/>
      <c r="EF68" s="147"/>
      <c r="EG68" s="147"/>
      <c r="EH68" s="147"/>
      <c r="EI68" s="147"/>
      <c r="EJ68" s="147"/>
      <c r="EK68" s="147"/>
      <c r="EL68" s="147"/>
      <c r="EM68" s="147"/>
      <c r="EN68" s="147"/>
      <c r="EO68" s="147"/>
      <c r="EP68" s="147"/>
      <c r="EQ68" s="147"/>
      <c r="ER68" s="147"/>
      <c r="ES68" s="147"/>
      <c r="ET68" s="147"/>
      <c r="EU68" s="147"/>
      <c r="EV68" s="147"/>
      <c r="EW68" s="147"/>
      <c r="EX68" s="147"/>
      <c r="EY68" s="147"/>
      <c r="EZ68" s="147"/>
      <c r="FA68" s="147"/>
      <c r="FB68" s="147"/>
      <c r="FC68" s="147"/>
      <c r="FD68" s="147"/>
      <c r="FE68" s="147"/>
      <c r="FF68" s="147"/>
      <c r="FG68" s="147"/>
      <c r="FH68" s="147"/>
      <c r="FI68" s="147"/>
      <c r="FJ68" s="147"/>
      <c r="FK68" s="147"/>
      <c r="FL68" s="147"/>
      <c r="FM68" s="147"/>
      <c r="FN68" s="147"/>
      <c r="FO68" s="147"/>
      <c r="FP68" s="147"/>
      <c r="FQ68" s="147"/>
      <c r="FR68" s="147"/>
      <c r="FS68" s="147"/>
      <c r="FT68" s="147"/>
      <c r="FU68" s="147"/>
      <c r="FV68" s="147"/>
      <c r="FW68" s="147"/>
      <c r="FX68" s="147"/>
      <c r="FY68" s="147"/>
      <c r="FZ68" s="147"/>
      <c r="GA68" s="147"/>
      <c r="GB68" s="147"/>
      <c r="GC68" s="147"/>
      <c r="GD68" s="147"/>
      <c r="GE68" s="147"/>
      <c r="GF68" s="147"/>
      <c r="GG68" s="147"/>
      <c r="GH68" s="147"/>
      <c r="GI68" s="147"/>
      <c r="GJ68" s="147"/>
      <c r="GK68" s="147"/>
      <c r="GL68" s="147"/>
      <c r="GM68" s="147"/>
      <c r="GN68" s="147"/>
      <c r="GO68" s="147"/>
      <c r="GP68" s="147"/>
      <c r="GQ68" s="147"/>
      <c r="GR68" s="147"/>
      <c r="GS68" s="147"/>
      <c r="GT68" s="147"/>
      <c r="GU68" s="147"/>
      <c r="GV68" s="147"/>
      <c r="GW68" s="147"/>
      <c r="GX68" s="147"/>
      <c r="GY68" s="147"/>
      <c r="GZ68" s="147"/>
      <c r="HA68" s="147"/>
      <c r="HB68" s="147"/>
      <c r="HC68" s="147"/>
      <c r="HD68" s="147"/>
      <c r="HE68" s="147"/>
      <c r="HF68" s="147"/>
      <c r="HG68" s="147"/>
      <c r="HH68" s="147"/>
      <c r="HI68" s="147"/>
      <c r="HJ68" s="147"/>
      <c r="HK68" s="147"/>
      <c r="HL68" s="147"/>
      <c r="HM68" s="147"/>
      <c r="HN68" s="147"/>
      <c r="HO68" s="147"/>
      <c r="HP68" s="147"/>
      <c r="HQ68" s="147"/>
      <c r="HR68" s="147"/>
      <c r="HS68" s="147"/>
      <c r="HT68" s="147"/>
      <c r="HU68" s="147"/>
      <c r="HV68" s="147"/>
      <c r="HW68" s="147"/>
      <c r="HX68" s="147"/>
      <c r="HY68" s="147"/>
      <c r="HZ68" s="147"/>
      <c r="IA68" s="147"/>
      <c r="IB68" s="147"/>
      <c r="IC68" s="147"/>
      <c r="ID68" s="147"/>
      <c r="IE68" s="147"/>
      <c r="IF68" s="147"/>
      <c r="IG68" s="147"/>
      <c r="IH68" s="147"/>
      <c r="II68" s="147"/>
      <c r="IJ68" s="147"/>
      <c r="IK68" s="147"/>
      <c r="IL68" s="147"/>
      <c r="IM68" s="147"/>
      <c r="IN68" s="147"/>
      <c r="IO68" s="147"/>
      <c r="IP68" s="147"/>
      <c r="IQ68" s="147"/>
      <c r="IR68" s="147"/>
      <c r="IS68" s="147"/>
      <c r="IT68" s="147"/>
      <c r="IU68" s="147"/>
      <c r="IV68" s="147"/>
      <c r="IW68" s="147"/>
    </row>
    <row r="69" customFormat="false" ht="15" hidden="false" customHeight="false" outlineLevel="0" collapsed="false">
      <c r="A69" s="331" t="s">
        <v>222</v>
      </c>
      <c r="B69" s="323" t="n">
        <f aca="false">D69/$D$15</f>
        <v>0.0277777777777778</v>
      </c>
      <c r="C69" s="303" t="n">
        <f aca="false">B69*$B$15</f>
        <v>512430.151748402</v>
      </c>
      <c r="D69" s="303" t="n">
        <v>1</v>
      </c>
      <c r="E69" s="6"/>
      <c r="F69" s="277"/>
      <c r="G69" s="277"/>
      <c r="H69" s="277"/>
      <c r="I69" s="298"/>
      <c r="J69" s="298"/>
      <c r="K69" s="298"/>
      <c r="L69" s="298"/>
      <c r="M69" s="298"/>
      <c r="N69" s="298"/>
      <c r="O69" s="298"/>
      <c r="P69" s="299"/>
      <c r="Q69" s="7"/>
    </row>
    <row r="70" customFormat="false" ht="15" hidden="false" customHeight="false" outlineLevel="0" collapsed="false">
      <c r="A70" s="331" t="s">
        <v>223</v>
      </c>
      <c r="B70" s="323" t="n">
        <f aca="false">D70/$D$15</f>
        <v>0.0277777777777778</v>
      </c>
      <c r="C70" s="303" t="n">
        <f aca="false">B70*$B$15</f>
        <v>512430.151748402</v>
      </c>
      <c r="D70" s="303" t="n">
        <v>1</v>
      </c>
      <c r="E70" s="6"/>
      <c r="F70" s="277"/>
      <c r="G70" s="277"/>
      <c r="H70" s="277"/>
      <c r="I70" s="298"/>
      <c r="J70" s="298"/>
      <c r="K70" s="298"/>
      <c r="L70" s="298"/>
      <c r="M70" s="298"/>
      <c r="N70" s="298"/>
      <c r="O70" s="298"/>
      <c r="P70" s="299"/>
      <c r="Q70" s="7"/>
    </row>
    <row r="71" customFormat="false" ht="15" hidden="false" customHeight="false" outlineLevel="0" collapsed="false">
      <c r="A71" s="331" t="s">
        <v>224</v>
      </c>
      <c r="B71" s="323" t="n">
        <f aca="false">D71/$D$15</f>
        <v>0</v>
      </c>
      <c r="C71" s="303" t="n">
        <f aca="false">B71*$B$15</f>
        <v>0</v>
      </c>
      <c r="D71" s="303" t="n">
        <v>0</v>
      </c>
      <c r="E71" s="6"/>
      <c r="F71" s="277"/>
      <c r="G71" s="277"/>
      <c r="H71" s="277"/>
      <c r="I71" s="298"/>
      <c r="J71" s="298"/>
      <c r="K71" s="298"/>
      <c r="L71" s="298"/>
      <c r="M71" s="298"/>
      <c r="N71" s="298"/>
      <c r="O71" s="298"/>
      <c r="P71" s="299"/>
      <c r="Q71" s="7"/>
    </row>
    <row r="72" customFormat="false" ht="15" hidden="false" customHeight="false" outlineLevel="0" collapsed="false">
      <c r="A72" s="331" t="s">
        <v>225</v>
      </c>
      <c r="B72" s="323" t="n">
        <f aca="false">D72/$D$15</f>
        <v>0</v>
      </c>
      <c r="C72" s="303" t="n">
        <f aca="false">B72*$B$15</f>
        <v>0</v>
      </c>
      <c r="D72" s="303" t="n">
        <v>0</v>
      </c>
      <c r="E72" s="6"/>
      <c r="F72" s="277"/>
      <c r="G72" s="277"/>
      <c r="H72" s="277"/>
      <c r="I72" s="298"/>
      <c r="J72" s="298"/>
      <c r="K72" s="298"/>
      <c r="L72" s="298"/>
      <c r="M72" s="298"/>
      <c r="N72" s="298"/>
      <c r="O72" s="298"/>
      <c r="P72" s="299"/>
      <c r="Q72" s="7"/>
    </row>
    <row r="73" customFormat="false" ht="15" hidden="false" customHeight="false" outlineLevel="0" collapsed="false">
      <c r="A73" s="331" t="s">
        <v>226</v>
      </c>
      <c r="B73" s="323" t="n">
        <f aca="false">D73/$D$15</f>
        <v>0</v>
      </c>
      <c r="C73" s="303" t="n">
        <f aca="false">B73*$B$15</f>
        <v>0</v>
      </c>
      <c r="D73" s="303" t="n">
        <v>0</v>
      </c>
      <c r="E73" s="6"/>
      <c r="F73" s="277"/>
      <c r="G73" s="277"/>
      <c r="H73" s="277"/>
      <c r="I73" s="298"/>
      <c r="J73" s="298"/>
      <c r="K73" s="298"/>
      <c r="L73" s="298"/>
      <c r="M73" s="298"/>
      <c r="N73" s="298"/>
      <c r="O73" s="298"/>
      <c r="P73" s="299"/>
      <c r="Q73" s="7"/>
    </row>
    <row r="74" customFormat="false" ht="15" hidden="false" customHeight="false" outlineLevel="0" collapsed="false">
      <c r="A74" s="331" t="s">
        <v>227</v>
      </c>
      <c r="B74" s="323" t="n">
        <f aca="false">D74/$D$15</f>
        <v>0</v>
      </c>
      <c r="C74" s="303" t="n">
        <f aca="false">B74*$B$15</f>
        <v>0</v>
      </c>
      <c r="D74" s="303" t="n">
        <v>0</v>
      </c>
      <c r="E74" s="6"/>
      <c r="F74" s="277"/>
      <c r="G74" s="277"/>
      <c r="H74" s="277"/>
      <c r="I74" s="298"/>
      <c r="J74" s="298"/>
      <c r="K74" s="298"/>
      <c r="L74" s="298"/>
      <c r="M74" s="298"/>
      <c r="N74" s="298"/>
      <c r="O74" s="298"/>
      <c r="P74" s="299"/>
      <c r="Q74" s="7"/>
    </row>
    <row r="75" customFormat="false" ht="15" hidden="false" customHeight="false" outlineLevel="0" collapsed="false">
      <c r="A75" s="331" t="s">
        <v>228</v>
      </c>
      <c r="B75" s="323" t="n">
        <f aca="false">D75/$D$15</f>
        <v>0</v>
      </c>
      <c r="C75" s="303" t="n">
        <f aca="false">B75*$B$15</f>
        <v>0</v>
      </c>
      <c r="D75" s="303" t="n">
        <v>0</v>
      </c>
      <c r="E75" s="6"/>
      <c r="F75" s="277"/>
      <c r="G75" s="277"/>
      <c r="H75" s="277"/>
      <c r="I75" s="298"/>
      <c r="J75" s="298"/>
      <c r="K75" s="298"/>
      <c r="L75" s="298"/>
      <c r="M75" s="298"/>
      <c r="N75" s="298"/>
      <c r="O75" s="298"/>
      <c r="P75" s="299"/>
      <c r="Q75" s="7"/>
    </row>
    <row r="76" customFormat="false" ht="15.75" hidden="false" customHeight="false" outlineLevel="0" collapsed="false">
      <c r="A76" s="332" t="s">
        <v>170</v>
      </c>
      <c r="B76" s="333" t="n">
        <f aca="false">D76/$D$15</f>
        <v>0.0277777777777778</v>
      </c>
      <c r="C76" s="334" t="n">
        <f aca="false">B76*$B$15</f>
        <v>512430.151748402</v>
      </c>
      <c r="D76" s="334" t="n">
        <f aca="false">SUM(D70:D75)</f>
        <v>1</v>
      </c>
      <c r="E76" s="163"/>
      <c r="F76" s="329"/>
      <c r="G76" s="329"/>
      <c r="H76" s="329"/>
      <c r="I76" s="292"/>
      <c r="J76" s="292"/>
      <c r="K76" s="292"/>
      <c r="L76" s="292"/>
      <c r="M76" s="292"/>
      <c r="N76" s="292"/>
      <c r="O76" s="292"/>
      <c r="P76" s="291"/>
      <c r="Q76" s="146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  <c r="BO76" s="147"/>
      <c r="BP76" s="147"/>
      <c r="BQ76" s="147"/>
      <c r="BR76" s="147"/>
      <c r="BS76" s="147"/>
      <c r="BT76" s="147"/>
      <c r="BU76" s="147"/>
      <c r="BV76" s="147"/>
      <c r="BW76" s="147"/>
      <c r="BX76" s="147"/>
      <c r="BY76" s="147"/>
      <c r="BZ76" s="147"/>
      <c r="CA76" s="147"/>
      <c r="CB76" s="147"/>
      <c r="CC76" s="147"/>
      <c r="CD76" s="147"/>
      <c r="CE76" s="147"/>
      <c r="CF76" s="147"/>
      <c r="CG76" s="147"/>
      <c r="CH76" s="147"/>
      <c r="CI76" s="147"/>
      <c r="CJ76" s="147"/>
      <c r="CK76" s="147"/>
      <c r="CL76" s="147"/>
      <c r="CM76" s="147"/>
      <c r="CN76" s="147"/>
      <c r="CO76" s="147"/>
      <c r="CP76" s="147"/>
      <c r="CQ76" s="147"/>
      <c r="CR76" s="147"/>
      <c r="CS76" s="147"/>
      <c r="CT76" s="147"/>
      <c r="CU76" s="147"/>
      <c r="CV76" s="147"/>
      <c r="CW76" s="147"/>
      <c r="CX76" s="147"/>
      <c r="CY76" s="147"/>
      <c r="CZ76" s="147"/>
      <c r="DA76" s="147"/>
      <c r="DB76" s="147"/>
      <c r="DC76" s="147"/>
      <c r="DD76" s="147"/>
      <c r="DE76" s="147"/>
      <c r="DF76" s="147"/>
      <c r="DG76" s="147"/>
      <c r="DH76" s="147"/>
      <c r="DI76" s="147"/>
      <c r="DJ76" s="147"/>
      <c r="DK76" s="147"/>
      <c r="DL76" s="147"/>
      <c r="DM76" s="147"/>
      <c r="DN76" s="147"/>
      <c r="DO76" s="147"/>
      <c r="DP76" s="147"/>
      <c r="DQ76" s="147"/>
      <c r="DR76" s="147"/>
      <c r="DS76" s="147"/>
      <c r="DT76" s="147"/>
      <c r="DU76" s="147"/>
      <c r="DV76" s="147"/>
      <c r="DW76" s="147"/>
      <c r="DX76" s="147"/>
      <c r="DY76" s="147"/>
      <c r="DZ76" s="147"/>
      <c r="EA76" s="147"/>
      <c r="EB76" s="147"/>
      <c r="EC76" s="147"/>
      <c r="ED76" s="147"/>
      <c r="EE76" s="147"/>
      <c r="EF76" s="147"/>
      <c r="EG76" s="147"/>
      <c r="EH76" s="147"/>
      <c r="EI76" s="147"/>
      <c r="EJ76" s="147"/>
      <c r="EK76" s="147"/>
      <c r="EL76" s="147"/>
      <c r="EM76" s="147"/>
      <c r="EN76" s="147"/>
      <c r="EO76" s="147"/>
      <c r="EP76" s="147"/>
      <c r="EQ76" s="147"/>
      <c r="ER76" s="147"/>
      <c r="ES76" s="147"/>
      <c r="ET76" s="147"/>
      <c r="EU76" s="147"/>
      <c r="EV76" s="147"/>
      <c r="EW76" s="147"/>
      <c r="EX76" s="147"/>
      <c r="EY76" s="147"/>
      <c r="EZ76" s="147"/>
      <c r="FA76" s="147"/>
      <c r="FB76" s="147"/>
      <c r="FC76" s="147"/>
      <c r="FD76" s="147"/>
      <c r="FE76" s="147"/>
      <c r="FF76" s="147"/>
      <c r="FG76" s="147"/>
      <c r="FH76" s="147"/>
      <c r="FI76" s="147"/>
      <c r="FJ76" s="147"/>
      <c r="FK76" s="147"/>
      <c r="FL76" s="147"/>
      <c r="FM76" s="147"/>
      <c r="FN76" s="147"/>
      <c r="FO76" s="147"/>
      <c r="FP76" s="147"/>
      <c r="FQ76" s="147"/>
      <c r="FR76" s="147"/>
      <c r="FS76" s="147"/>
      <c r="FT76" s="147"/>
      <c r="FU76" s="147"/>
      <c r="FV76" s="147"/>
      <c r="FW76" s="147"/>
      <c r="FX76" s="147"/>
      <c r="FY76" s="147"/>
      <c r="FZ76" s="147"/>
      <c r="GA76" s="147"/>
      <c r="GB76" s="147"/>
      <c r="GC76" s="147"/>
      <c r="GD76" s="147"/>
      <c r="GE76" s="147"/>
      <c r="GF76" s="147"/>
      <c r="GG76" s="147"/>
      <c r="GH76" s="147"/>
      <c r="GI76" s="147"/>
      <c r="GJ76" s="147"/>
      <c r="GK76" s="147"/>
      <c r="GL76" s="147"/>
      <c r="GM76" s="147"/>
      <c r="GN76" s="147"/>
      <c r="GO76" s="147"/>
      <c r="GP76" s="147"/>
      <c r="GQ76" s="147"/>
      <c r="GR76" s="147"/>
      <c r="GS76" s="147"/>
      <c r="GT76" s="147"/>
      <c r="GU76" s="147"/>
      <c r="GV76" s="147"/>
      <c r="GW76" s="147"/>
      <c r="GX76" s="147"/>
      <c r="GY76" s="147"/>
      <c r="GZ76" s="147"/>
      <c r="HA76" s="147"/>
      <c r="HB76" s="147"/>
      <c r="HC76" s="147"/>
      <c r="HD76" s="147"/>
      <c r="HE76" s="147"/>
      <c r="HF76" s="147"/>
      <c r="HG76" s="147"/>
      <c r="HH76" s="147"/>
      <c r="HI76" s="147"/>
      <c r="HJ76" s="147"/>
      <c r="HK76" s="147"/>
      <c r="HL76" s="147"/>
      <c r="HM76" s="147"/>
      <c r="HN76" s="147"/>
      <c r="HO76" s="147"/>
      <c r="HP76" s="147"/>
      <c r="HQ76" s="147"/>
      <c r="HR76" s="147"/>
      <c r="HS76" s="147"/>
      <c r="HT76" s="147"/>
      <c r="HU76" s="147"/>
      <c r="HV76" s="147"/>
      <c r="HW76" s="147"/>
      <c r="HX76" s="147"/>
      <c r="HY76" s="147"/>
      <c r="HZ76" s="147"/>
      <c r="IA76" s="147"/>
      <c r="IB76" s="147"/>
      <c r="IC76" s="147"/>
      <c r="ID76" s="147"/>
      <c r="IE76" s="147"/>
      <c r="IF76" s="147"/>
      <c r="IG76" s="147"/>
      <c r="IH76" s="147"/>
      <c r="II76" s="147"/>
      <c r="IJ76" s="147"/>
      <c r="IK76" s="147"/>
      <c r="IL76" s="147"/>
      <c r="IM76" s="147"/>
      <c r="IN76" s="147"/>
      <c r="IO76" s="147"/>
      <c r="IP76" s="147"/>
      <c r="IQ76" s="147"/>
      <c r="IR76" s="147"/>
      <c r="IS76" s="147"/>
      <c r="IT76" s="147"/>
      <c r="IU76" s="147"/>
      <c r="IV76" s="147"/>
      <c r="IW76" s="147"/>
    </row>
    <row r="77" customFormat="false" ht="15" hidden="false" customHeight="false" outlineLevel="0" collapsed="false">
      <c r="A77" s="331" t="s">
        <v>171</v>
      </c>
      <c r="B77" s="323" t="n">
        <f aca="false">D77/$D$15</f>
        <v>0</v>
      </c>
      <c r="C77" s="303" t="n">
        <f aca="false">B77*$B$15</f>
        <v>0</v>
      </c>
      <c r="D77" s="303" t="n">
        <v>0</v>
      </c>
      <c r="E77" s="6"/>
      <c r="F77" s="277"/>
      <c r="G77" s="277"/>
      <c r="H77" s="277"/>
      <c r="I77" s="298"/>
      <c r="J77" s="298"/>
      <c r="K77" s="298"/>
      <c r="L77" s="298"/>
      <c r="M77" s="298"/>
      <c r="N77" s="298"/>
      <c r="O77" s="298"/>
      <c r="P77" s="299"/>
      <c r="Q77" s="7"/>
    </row>
    <row r="78" customFormat="false" ht="15" hidden="false" customHeight="false" outlineLevel="0" collapsed="false">
      <c r="A78" s="331" t="s">
        <v>229</v>
      </c>
      <c r="B78" s="323" t="n">
        <f aca="false">D78/$D$15</f>
        <v>0.0555555555555556</v>
      </c>
      <c r="C78" s="303" t="n">
        <f aca="false">B78*$B$15</f>
        <v>1024860.3034968</v>
      </c>
      <c r="D78" s="303" t="n">
        <v>2</v>
      </c>
      <c r="E78" s="6"/>
      <c r="F78" s="277"/>
      <c r="G78" s="277"/>
      <c r="H78" s="277"/>
      <c r="I78" s="298"/>
      <c r="J78" s="298"/>
      <c r="K78" s="298"/>
      <c r="L78" s="298"/>
      <c r="M78" s="298"/>
      <c r="N78" s="298"/>
      <c r="O78" s="298"/>
      <c r="P78" s="299"/>
      <c r="Q78" s="7"/>
    </row>
    <row r="79" customFormat="false" ht="15" hidden="false" customHeight="false" outlineLevel="0" collapsed="false">
      <c r="A79" s="331" t="s">
        <v>230</v>
      </c>
      <c r="B79" s="323" t="n">
        <f aca="false">D79/$D$15</f>
        <v>0</v>
      </c>
      <c r="C79" s="303" t="n">
        <f aca="false">B79*$B$15</f>
        <v>0</v>
      </c>
      <c r="D79" s="303" t="n">
        <v>0</v>
      </c>
      <c r="E79" s="6"/>
      <c r="F79" s="277"/>
      <c r="G79" s="277"/>
      <c r="H79" s="277"/>
      <c r="I79" s="298"/>
      <c r="J79" s="298"/>
      <c r="K79" s="298"/>
      <c r="L79" s="298"/>
      <c r="M79" s="298"/>
      <c r="N79" s="298"/>
      <c r="O79" s="298"/>
      <c r="P79" s="299"/>
      <c r="Q79" s="7"/>
    </row>
    <row r="80" customFormat="false" ht="15" hidden="false" customHeight="false" outlineLevel="0" collapsed="false">
      <c r="A80" s="331" t="s">
        <v>231</v>
      </c>
      <c r="B80" s="323" t="n">
        <f aca="false">D80/$D$15</f>
        <v>0.138888888888889</v>
      </c>
      <c r="C80" s="303" t="n">
        <f aca="false">B80*$B$15</f>
        <v>2562150.75874201</v>
      </c>
      <c r="D80" s="303" t="n">
        <v>5</v>
      </c>
      <c r="E80" s="6"/>
      <c r="F80" s="277"/>
      <c r="G80" s="277"/>
      <c r="H80" s="277"/>
      <c r="I80" s="298"/>
      <c r="J80" s="298"/>
      <c r="K80" s="298"/>
      <c r="L80" s="298"/>
      <c r="M80" s="298"/>
      <c r="N80" s="298"/>
      <c r="O80" s="298"/>
      <c r="P80" s="299"/>
      <c r="Q80" s="7"/>
    </row>
    <row r="81" customFormat="false" ht="15" hidden="false" customHeight="false" outlineLevel="0" collapsed="false">
      <c r="A81" s="331" t="s">
        <v>169</v>
      </c>
      <c r="B81" s="323" t="n">
        <f aca="false">D81/$D$15</f>
        <v>0</v>
      </c>
      <c r="C81" s="303" t="n">
        <f aca="false">B81*$B$15</f>
        <v>0</v>
      </c>
      <c r="D81" s="303" t="n">
        <v>0</v>
      </c>
      <c r="E81" s="6"/>
      <c r="F81" s="277"/>
      <c r="G81" s="277"/>
      <c r="H81" s="277"/>
      <c r="I81" s="298"/>
      <c r="J81" s="298"/>
      <c r="K81" s="298"/>
      <c r="L81" s="298"/>
      <c r="M81" s="298"/>
      <c r="N81" s="298"/>
      <c r="O81" s="298"/>
      <c r="P81" s="299"/>
      <c r="Q81" s="7"/>
    </row>
    <row r="82" customFormat="false" ht="15" hidden="false" customHeight="false" outlineLevel="0" collapsed="false">
      <c r="A82" s="331" t="s">
        <v>232</v>
      </c>
      <c r="B82" s="323" t="n">
        <f aca="false">D82/$D$15</f>
        <v>0</v>
      </c>
      <c r="C82" s="303" t="n">
        <f aca="false">B82*$B$15</f>
        <v>0</v>
      </c>
      <c r="D82" s="303" t="n">
        <v>0</v>
      </c>
      <c r="E82" s="6"/>
      <c r="F82" s="277"/>
      <c r="G82" s="277"/>
      <c r="H82" s="277"/>
      <c r="I82" s="298"/>
      <c r="J82" s="298"/>
      <c r="K82" s="298"/>
      <c r="L82" s="298"/>
      <c r="M82" s="298"/>
      <c r="N82" s="298"/>
      <c r="O82" s="298"/>
      <c r="P82" s="299"/>
      <c r="Q82" s="7"/>
    </row>
    <row r="83" customFormat="false" ht="15" hidden="false" customHeight="false" outlineLevel="0" collapsed="false">
      <c r="A83" s="331" t="s">
        <v>233</v>
      </c>
      <c r="B83" s="323" t="n">
        <f aca="false">D83/$D$15</f>
        <v>0.0277777777777778</v>
      </c>
      <c r="C83" s="303" t="n">
        <f aca="false">B83*$B$15</f>
        <v>512430.151748402</v>
      </c>
      <c r="D83" s="303" t="n">
        <v>1</v>
      </c>
      <c r="E83" s="6"/>
      <c r="F83" s="306"/>
      <c r="G83" s="306"/>
      <c r="H83" s="306"/>
      <c r="I83" s="298"/>
      <c r="J83" s="298"/>
      <c r="K83" s="298"/>
      <c r="L83" s="298"/>
      <c r="M83" s="298"/>
      <c r="N83" s="298"/>
      <c r="O83" s="298"/>
      <c r="P83" s="299"/>
      <c r="Q83" s="7"/>
    </row>
    <row r="84" customFormat="false" ht="15" hidden="false" customHeight="false" outlineLevel="0" collapsed="false">
      <c r="A84" s="331" t="s">
        <v>234</v>
      </c>
      <c r="B84" s="323" t="n">
        <f aca="false">D84/$D$15</f>
        <v>0</v>
      </c>
      <c r="C84" s="303" t="n">
        <f aca="false">B84*$B$15</f>
        <v>0</v>
      </c>
      <c r="D84" s="303" t="n">
        <v>0</v>
      </c>
      <c r="E84" s="6"/>
      <c r="F84" s="306"/>
      <c r="G84" s="306"/>
      <c r="H84" s="306"/>
      <c r="I84" s="298"/>
      <c r="J84" s="298"/>
      <c r="K84" s="298"/>
      <c r="L84" s="298"/>
      <c r="M84" s="298"/>
      <c r="N84" s="298"/>
      <c r="O84" s="298"/>
      <c r="P84" s="299"/>
      <c r="Q84" s="7"/>
    </row>
    <row r="85" customFormat="false" ht="15" hidden="false" customHeight="false" outlineLevel="0" collapsed="false">
      <c r="A85" s="331" t="s">
        <v>235</v>
      </c>
      <c r="B85" s="323" t="n">
        <f aca="false">D85/$D$15</f>
        <v>0</v>
      </c>
      <c r="C85" s="303" t="n">
        <f aca="false">B85*$B$15</f>
        <v>0</v>
      </c>
      <c r="D85" s="303" t="n">
        <v>0</v>
      </c>
      <c r="E85" s="6"/>
      <c r="F85" s="306"/>
      <c r="G85" s="306"/>
      <c r="H85" s="306"/>
      <c r="I85" s="298"/>
      <c r="J85" s="298"/>
      <c r="K85" s="298"/>
      <c r="L85" s="298"/>
      <c r="M85" s="298"/>
      <c r="N85" s="298"/>
      <c r="O85" s="298"/>
      <c r="P85" s="299"/>
      <c r="Q85" s="7"/>
    </row>
    <row r="86" customFormat="false" ht="15" hidden="false" customHeight="false" outlineLevel="0" collapsed="false">
      <c r="A86" s="331" t="s">
        <v>168</v>
      </c>
      <c r="B86" s="323" t="n">
        <f aca="false">D86/$D$15</f>
        <v>0.0277777777777778</v>
      </c>
      <c r="C86" s="303" t="n">
        <f aca="false">B86*$B$15</f>
        <v>512430.151748402</v>
      </c>
      <c r="D86" s="303" t="n">
        <v>1</v>
      </c>
      <c r="E86" s="6"/>
      <c r="F86" s="306"/>
      <c r="G86" s="306"/>
      <c r="H86" s="306"/>
      <c r="I86" s="298"/>
      <c r="J86" s="298"/>
      <c r="K86" s="298"/>
      <c r="L86" s="298"/>
      <c r="M86" s="298"/>
      <c r="N86" s="298"/>
      <c r="O86" s="298"/>
      <c r="P86" s="299"/>
      <c r="Q86" s="7"/>
    </row>
    <row r="87" customFormat="false" ht="15.75" hidden="false" customHeight="false" outlineLevel="0" collapsed="false">
      <c r="A87" s="332" t="s">
        <v>236</v>
      </c>
      <c r="B87" s="333" t="n">
        <f aca="false">D87/$D$15</f>
        <v>0.305555555555556</v>
      </c>
      <c r="C87" s="334" t="n">
        <f aca="false">B87*$B$15</f>
        <v>5636731.66923242</v>
      </c>
      <c r="D87" s="334" t="n">
        <f aca="false">SUM(D76:D86)+D69</f>
        <v>11</v>
      </c>
      <c r="E87" s="163"/>
      <c r="F87" s="314"/>
      <c r="G87" s="314"/>
      <c r="H87" s="314"/>
      <c r="I87" s="292"/>
      <c r="J87" s="292"/>
      <c r="K87" s="292"/>
      <c r="L87" s="292"/>
      <c r="M87" s="292"/>
      <c r="N87" s="292"/>
      <c r="O87" s="292"/>
      <c r="P87" s="291"/>
      <c r="Q87" s="146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147"/>
      <c r="BN87" s="147"/>
      <c r="BO87" s="147"/>
      <c r="BP87" s="147"/>
      <c r="BQ87" s="147"/>
      <c r="BR87" s="147"/>
      <c r="BS87" s="147"/>
      <c r="BT87" s="147"/>
      <c r="BU87" s="147"/>
      <c r="BV87" s="147"/>
      <c r="BW87" s="147"/>
      <c r="BX87" s="147"/>
      <c r="BY87" s="147"/>
      <c r="BZ87" s="147"/>
      <c r="CA87" s="147"/>
      <c r="CB87" s="147"/>
      <c r="CC87" s="147"/>
      <c r="CD87" s="147"/>
      <c r="CE87" s="147"/>
      <c r="CF87" s="147"/>
      <c r="CG87" s="147"/>
      <c r="CH87" s="147"/>
      <c r="CI87" s="147"/>
      <c r="CJ87" s="147"/>
      <c r="CK87" s="147"/>
      <c r="CL87" s="147"/>
      <c r="CM87" s="147"/>
      <c r="CN87" s="147"/>
      <c r="CO87" s="147"/>
      <c r="CP87" s="147"/>
      <c r="CQ87" s="147"/>
      <c r="CR87" s="147"/>
      <c r="CS87" s="147"/>
      <c r="CT87" s="147"/>
      <c r="CU87" s="147"/>
      <c r="CV87" s="147"/>
      <c r="CW87" s="147"/>
      <c r="CX87" s="147"/>
      <c r="CY87" s="147"/>
      <c r="CZ87" s="147"/>
      <c r="DA87" s="147"/>
      <c r="DB87" s="147"/>
      <c r="DC87" s="147"/>
      <c r="DD87" s="147"/>
      <c r="DE87" s="147"/>
      <c r="DF87" s="147"/>
      <c r="DG87" s="147"/>
      <c r="DH87" s="147"/>
      <c r="DI87" s="147"/>
      <c r="DJ87" s="147"/>
      <c r="DK87" s="147"/>
      <c r="DL87" s="147"/>
      <c r="DM87" s="147"/>
      <c r="DN87" s="147"/>
      <c r="DO87" s="147"/>
      <c r="DP87" s="147"/>
      <c r="DQ87" s="147"/>
      <c r="DR87" s="147"/>
      <c r="DS87" s="147"/>
      <c r="DT87" s="147"/>
      <c r="DU87" s="147"/>
      <c r="DV87" s="147"/>
      <c r="DW87" s="147"/>
      <c r="DX87" s="147"/>
      <c r="DY87" s="147"/>
      <c r="DZ87" s="147"/>
      <c r="EA87" s="147"/>
      <c r="EB87" s="147"/>
      <c r="EC87" s="147"/>
      <c r="ED87" s="147"/>
      <c r="EE87" s="147"/>
      <c r="EF87" s="147"/>
      <c r="EG87" s="147"/>
      <c r="EH87" s="147"/>
      <c r="EI87" s="147"/>
      <c r="EJ87" s="147"/>
      <c r="EK87" s="147"/>
      <c r="EL87" s="147"/>
      <c r="EM87" s="147"/>
      <c r="EN87" s="147"/>
      <c r="EO87" s="147"/>
      <c r="EP87" s="147"/>
      <c r="EQ87" s="147"/>
      <c r="ER87" s="147"/>
      <c r="ES87" s="147"/>
      <c r="ET87" s="147"/>
      <c r="EU87" s="147"/>
      <c r="EV87" s="147"/>
      <c r="EW87" s="147"/>
      <c r="EX87" s="147"/>
      <c r="EY87" s="147"/>
      <c r="EZ87" s="147"/>
      <c r="FA87" s="147"/>
      <c r="FB87" s="147"/>
      <c r="FC87" s="147"/>
      <c r="FD87" s="147"/>
      <c r="FE87" s="147"/>
      <c r="FF87" s="147"/>
      <c r="FG87" s="147"/>
      <c r="FH87" s="147"/>
      <c r="FI87" s="147"/>
      <c r="FJ87" s="147"/>
      <c r="FK87" s="147"/>
      <c r="FL87" s="147"/>
      <c r="FM87" s="147"/>
      <c r="FN87" s="147"/>
      <c r="FO87" s="147"/>
      <c r="FP87" s="147"/>
      <c r="FQ87" s="147"/>
      <c r="FR87" s="147"/>
      <c r="FS87" s="147"/>
      <c r="FT87" s="147"/>
      <c r="FU87" s="147"/>
      <c r="FV87" s="147"/>
      <c r="FW87" s="147"/>
      <c r="FX87" s="147"/>
      <c r="FY87" s="147"/>
      <c r="FZ87" s="147"/>
      <c r="GA87" s="147"/>
      <c r="GB87" s="147"/>
      <c r="GC87" s="147"/>
      <c r="GD87" s="147"/>
      <c r="GE87" s="147"/>
      <c r="GF87" s="147"/>
      <c r="GG87" s="147"/>
      <c r="GH87" s="147"/>
      <c r="GI87" s="147"/>
      <c r="GJ87" s="147"/>
      <c r="GK87" s="147"/>
      <c r="GL87" s="147"/>
      <c r="GM87" s="147"/>
      <c r="GN87" s="147"/>
      <c r="GO87" s="147"/>
      <c r="GP87" s="147"/>
      <c r="GQ87" s="147"/>
      <c r="GR87" s="147"/>
      <c r="GS87" s="147"/>
      <c r="GT87" s="147"/>
      <c r="GU87" s="147"/>
      <c r="GV87" s="147"/>
      <c r="GW87" s="147"/>
      <c r="GX87" s="147"/>
      <c r="GY87" s="147"/>
      <c r="GZ87" s="147"/>
      <c r="HA87" s="147"/>
      <c r="HB87" s="147"/>
      <c r="HC87" s="147"/>
      <c r="HD87" s="147"/>
      <c r="HE87" s="147"/>
      <c r="HF87" s="147"/>
      <c r="HG87" s="147"/>
      <c r="HH87" s="147"/>
      <c r="HI87" s="147"/>
      <c r="HJ87" s="147"/>
      <c r="HK87" s="147"/>
      <c r="HL87" s="147"/>
      <c r="HM87" s="147"/>
      <c r="HN87" s="147"/>
      <c r="HO87" s="147"/>
      <c r="HP87" s="147"/>
      <c r="HQ87" s="147"/>
      <c r="HR87" s="147"/>
      <c r="HS87" s="147"/>
      <c r="HT87" s="147"/>
      <c r="HU87" s="147"/>
      <c r="HV87" s="147"/>
      <c r="HW87" s="147"/>
      <c r="HX87" s="147"/>
      <c r="HY87" s="147"/>
      <c r="HZ87" s="147"/>
      <c r="IA87" s="147"/>
      <c r="IB87" s="147"/>
      <c r="IC87" s="147"/>
      <c r="ID87" s="147"/>
      <c r="IE87" s="147"/>
      <c r="IF87" s="147"/>
      <c r="IG87" s="147"/>
      <c r="IH87" s="147"/>
      <c r="II87" s="147"/>
      <c r="IJ87" s="147"/>
      <c r="IK87" s="147"/>
      <c r="IL87" s="147"/>
      <c r="IM87" s="147"/>
      <c r="IN87" s="147"/>
      <c r="IO87" s="147"/>
      <c r="IP87" s="147"/>
      <c r="IQ87" s="147"/>
      <c r="IR87" s="147"/>
      <c r="IS87" s="147"/>
      <c r="IT87" s="147"/>
      <c r="IU87" s="147"/>
      <c r="IV87" s="147"/>
      <c r="IW87" s="147"/>
    </row>
    <row r="88" customFormat="false" ht="15.75" hidden="false" customHeight="false" outlineLevel="0" collapsed="false">
      <c r="A88" s="332" t="s">
        <v>237</v>
      </c>
      <c r="B88" s="333" t="n">
        <f aca="false">D88/$D$15</f>
        <v>0.861111111111111</v>
      </c>
      <c r="C88" s="334" t="n">
        <f aca="false">B88*$B$15</f>
        <v>15885334.7042005</v>
      </c>
      <c r="D88" s="334" t="n">
        <f aca="false">D87+D68</f>
        <v>31</v>
      </c>
      <c r="E88" s="163"/>
      <c r="F88" s="314"/>
      <c r="G88" s="314"/>
      <c r="H88" s="314"/>
      <c r="I88" s="292"/>
      <c r="J88" s="292"/>
      <c r="K88" s="292"/>
      <c r="L88" s="292"/>
      <c r="M88" s="292"/>
      <c r="N88" s="292"/>
      <c r="O88" s="292"/>
      <c r="P88" s="291"/>
      <c r="Q88" s="146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7"/>
      <c r="BN88" s="147"/>
      <c r="BO88" s="147"/>
      <c r="BP88" s="147"/>
      <c r="BQ88" s="147"/>
      <c r="BR88" s="147"/>
      <c r="BS88" s="147"/>
      <c r="BT88" s="147"/>
      <c r="BU88" s="147"/>
      <c r="BV88" s="147"/>
      <c r="BW88" s="147"/>
      <c r="BX88" s="147"/>
      <c r="BY88" s="147"/>
      <c r="BZ88" s="147"/>
      <c r="CA88" s="147"/>
      <c r="CB88" s="147"/>
      <c r="CC88" s="147"/>
      <c r="CD88" s="147"/>
      <c r="CE88" s="147"/>
      <c r="CF88" s="147"/>
      <c r="CG88" s="147"/>
      <c r="CH88" s="147"/>
      <c r="CI88" s="147"/>
      <c r="CJ88" s="147"/>
      <c r="CK88" s="147"/>
      <c r="CL88" s="147"/>
      <c r="CM88" s="147"/>
      <c r="CN88" s="147"/>
      <c r="CO88" s="147"/>
      <c r="CP88" s="147"/>
      <c r="CQ88" s="147"/>
      <c r="CR88" s="147"/>
      <c r="CS88" s="147"/>
      <c r="CT88" s="147"/>
      <c r="CU88" s="147"/>
      <c r="CV88" s="147"/>
      <c r="CW88" s="147"/>
      <c r="CX88" s="147"/>
      <c r="CY88" s="147"/>
      <c r="CZ88" s="147"/>
      <c r="DA88" s="147"/>
      <c r="DB88" s="147"/>
      <c r="DC88" s="147"/>
      <c r="DD88" s="147"/>
      <c r="DE88" s="147"/>
      <c r="DF88" s="147"/>
      <c r="DG88" s="147"/>
      <c r="DH88" s="147"/>
      <c r="DI88" s="147"/>
      <c r="DJ88" s="147"/>
      <c r="DK88" s="147"/>
      <c r="DL88" s="147"/>
      <c r="DM88" s="147"/>
      <c r="DN88" s="147"/>
      <c r="DO88" s="147"/>
      <c r="DP88" s="147"/>
      <c r="DQ88" s="147"/>
      <c r="DR88" s="147"/>
      <c r="DS88" s="147"/>
      <c r="DT88" s="147"/>
      <c r="DU88" s="147"/>
      <c r="DV88" s="147"/>
      <c r="DW88" s="147"/>
      <c r="DX88" s="147"/>
      <c r="DY88" s="147"/>
      <c r="DZ88" s="147"/>
      <c r="EA88" s="147"/>
      <c r="EB88" s="147"/>
      <c r="EC88" s="147"/>
      <c r="ED88" s="147"/>
      <c r="EE88" s="147"/>
      <c r="EF88" s="147"/>
      <c r="EG88" s="147"/>
      <c r="EH88" s="147"/>
      <c r="EI88" s="147"/>
      <c r="EJ88" s="147"/>
      <c r="EK88" s="147"/>
      <c r="EL88" s="147"/>
      <c r="EM88" s="147"/>
      <c r="EN88" s="147"/>
      <c r="EO88" s="147"/>
      <c r="EP88" s="147"/>
      <c r="EQ88" s="147"/>
      <c r="ER88" s="147"/>
      <c r="ES88" s="147"/>
      <c r="ET88" s="147"/>
      <c r="EU88" s="147"/>
      <c r="EV88" s="147"/>
      <c r="EW88" s="147"/>
      <c r="EX88" s="147"/>
      <c r="EY88" s="147"/>
      <c r="EZ88" s="147"/>
      <c r="FA88" s="147"/>
      <c r="FB88" s="147"/>
      <c r="FC88" s="147"/>
      <c r="FD88" s="147"/>
      <c r="FE88" s="147"/>
      <c r="FF88" s="147"/>
      <c r="FG88" s="147"/>
      <c r="FH88" s="147"/>
      <c r="FI88" s="147"/>
      <c r="FJ88" s="147"/>
      <c r="FK88" s="147"/>
      <c r="FL88" s="147"/>
      <c r="FM88" s="147"/>
      <c r="FN88" s="147"/>
      <c r="FO88" s="147"/>
      <c r="FP88" s="147"/>
      <c r="FQ88" s="147"/>
      <c r="FR88" s="147"/>
      <c r="FS88" s="147"/>
      <c r="FT88" s="147"/>
      <c r="FU88" s="147"/>
      <c r="FV88" s="147"/>
      <c r="FW88" s="147"/>
      <c r="FX88" s="147"/>
      <c r="FY88" s="147"/>
      <c r="FZ88" s="147"/>
      <c r="GA88" s="147"/>
      <c r="GB88" s="147"/>
      <c r="GC88" s="147"/>
      <c r="GD88" s="147"/>
      <c r="GE88" s="147"/>
      <c r="GF88" s="147"/>
      <c r="GG88" s="147"/>
      <c r="GH88" s="147"/>
      <c r="GI88" s="147"/>
      <c r="GJ88" s="147"/>
      <c r="GK88" s="147"/>
      <c r="GL88" s="147"/>
      <c r="GM88" s="147"/>
      <c r="GN88" s="147"/>
      <c r="GO88" s="147"/>
      <c r="GP88" s="147"/>
      <c r="GQ88" s="147"/>
      <c r="GR88" s="147"/>
      <c r="GS88" s="147"/>
      <c r="GT88" s="147"/>
      <c r="GU88" s="147"/>
      <c r="GV88" s="147"/>
      <c r="GW88" s="147"/>
      <c r="GX88" s="147"/>
      <c r="GY88" s="147"/>
      <c r="GZ88" s="147"/>
      <c r="HA88" s="147"/>
      <c r="HB88" s="147"/>
      <c r="HC88" s="147"/>
      <c r="HD88" s="147"/>
      <c r="HE88" s="147"/>
      <c r="HF88" s="147"/>
      <c r="HG88" s="147"/>
      <c r="HH88" s="147"/>
      <c r="HI88" s="147"/>
      <c r="HJ88" s="147"/>
      <c r="HK88" s="147"/>
      <c r="HL88" s="147"/>
      <c r="HM88" s="147"/>
      <c r="HN88" s="147"/>
      <c r="HO88" s="147"/>
      <c r="HP88" s="147"/>
      <c r="HQ88" s="147"/>
      <c r="HR88" s="147"/>
      <c r="HS88" s="147"/>
      <c r="HT88" s="147"/>
      <c r="HU88" s="147"/>
      <c r="HV88" s="147"/>
      <c r="HW88" s="147"/>
      <c r="HX88" s="147"/>
      <c r="HY88" s="147"/>
      <c r="HZ88" s="147"/>
      <c r="IA88" s="147"/>
      <c r="IB88" s="147"/>
      <c r="IC88" s="147"/>
      <c r="ID88" s="147"/>
      <c r="IE88" s="147"/>
      <c r="IF88" s="147"/>
      <c r="IG88" s="147"/>
      <c r="IH88" s="147"/>
      <c r="II88" s="147"/>
      <c r="IJ88" s="147"/>
      <c r="IK88" s="147"/>
      <c r="IL88" s="147"/>
      <c r="IM88" s="147"/>
      <c r="IN88" s="147"/>
      <c r="IO88" s="147"/>
      <c r="IP88" s="147"/>
      <c r="IQ88" s="147"/>
      <c r="IR88" s="147"/>
      <c r="IS88" s="147"/>
      <c r="IT88" s="147"/>
      <c r="IU88" s="147"/>
      <c r="IV88" s="147"/>
      <c r="IW88" s="147"/>
    </row>
    <row r="89" customFormat="false" ht="15" hidden="false" customHeight="false" outlineLevel="0" collapsed="false">
      <c r="A89" s="331" t="s">
        <v>156</v>
      </c>
      <c r="B89" s="333" t="n">
        <f aca="false">D89/$D$15</f>
        <v>0.138888888888889</v>
      </c>
      <c r="C89" s="334" t="n">
        <f aca="false">B89*$B$15</f>
        <v>2562150.75874201</v>
      </c>
      <c r="D89" s="334" t="n">
        <v>5</v>
      </c>
      <c r="E89" s="6"/>
      <c r="F89" s="306"/>
      <c r="G89" s="306"/>
      <c r="H89" s="306"/>
      <c r="I89" s="298"/>
      <c r="J89" s="298"/>
      <c r="K89" s="298"/>
      <c r="L89" s="298"/>
      <c r="M89" s="298"/>
      <c r="N89" s="298"/>
      <c r="O89" s="298"/>
      <c r="P89" s="299"/>
      <c r="Q89" s="7"/>
    </row>
    <row r="90" customFormat="false" ht="16.5" hidden="false" customHeight="false" outlineLevel="0" collapsed="false">
      <c r="A90" s="332" t="s">
        <v>238</v>
      </c>
      <c r="B90" s="335" t="n">
        <f aca="false">B88+B89</f>
        <v>1</v>
      </c>
      <c r="C90" s="336"/>
      <c r="D90" s="336"/>
      <c r="E90" s="163"/>
      <c r="F90" s="314"/>
      <c r="G90" s="314"/>
      <c r="H90" s="314"/>
      <c r="I90" s="292"/>
      <c r="J90" s="292"/>
      <c r="K90" s="292"/>
      <c r="L90" s="292"/>
      <c r="M90" s="292"/>
      <c r="N90" s="292"/>
      <c r="O90" s="292"/>
      <c r="P90" s="291"/>
      <c r="Q90" s="146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  <c r="BQ90" s="147"/>
      <c r="BR90" s="147"/>
      <c r="BS90" s="147"/>
      <c r="BT90" s="147"/>
      <c r="BU90" s="147"/>
      <c r="BV90" s="147"/>
      <c r="BW90" s="147"/>
      <c r="BX90" s="147"/>
      <c r="BY90" s="147"/>
      <c r="BZ90" s="147"/>
      <c r="CA90" s="147"/>
      <c r="CB90" s="147"/>
      <c r="CC90" s="147"/>
      <c r="CD90" s="147"/>
      <c r="CE90" s="147"/>
      <c r="CF90" s="147"/>
      <c r="CG90" s="147"/>
      <c r="CH90" s="147"/>
      <c r="CI90" s="147"/>
      <c r="CJ90" s="147"/>
      <c r="CK90" s="147"/>
      <c r="CL90" s="147"/>
      <c r="CM90" s="147"/>
      <c r="CN90" s="147"/>
      <c r="CO90" s="147"/>
      <c r="CP90" s="147"/>
      <c r="CQ90" s="147"/>
      <c r="CR90" s="147"/>
      <c r="CS90" s="147"/>
      <c r="CT90" s="147"/>
      <c r="CU90" s="147"/>
      <c r="CV90" s="147"/>
      <c r="CW90" s="147"/>
      <c r="CX90" s="147"/>
      <c r="CY90" s="147"/>
      <c r="CZ90" s="147"/>
      <c r="DA90" s="147"/>
      <c r="DB90" s="147"/>
      <c r="DC90" s="147"/>
      <c r="DD90" s="147"/>
      <c r="DE90" s="147"/>
      <c r="DF90" s="147"/>
      <c r="DG90" s="147"/>
      <c r="DH90" s="147"/>
      <c r="DI90" s="147"/>
      <c r="DJ90" s="147"/>
      <c r="DK90" s="147"/>
      <c r="DL90" s="147"/>
      <c r="DM90" s="147"/>
      <c r="DN90" s="147"/>
      <c r="DO90" s="147"/>
      <c r="DP90" s="147"/>
      <c r="DQ90" s="147"/>
      <c r="DR90" s="147"/>
      <c r="DS90" s="147"/>
      <c r="DT90" s="147"/>
      <c r="DU90" s="147"/>
      <c r="DV90" s="147"/>
      <c r="DW90" s="147"/>
      <c r="DX90" s="147"/>
      <c r="DY90" s="147"/>
      <c r="DZ90" s="147"/>
      <c r="EA90" s="147"/>
      <c r="EB90" s="147"/>
      <c r="EC90" s="147"/>
      <c r="ED90" s="147"/>
      <c r="EE90" s="147"/>
      <c r="EF90" s="147"/>
      <c r="EG90" s="147"/>
      <c r="EH90" s="147"/>
      <c r="EI90" s="147"/>
      <c r="EJ90" s="147"/>
      <c r="EK90" s="147"/>
      <c r="EL90" s="147"/>
      <c r="EM90" s="147"/>
      <c r="EN90" s="147"/>
      <c r="EO90" s="147"/>
      <c r="EP90" s="147"/>
      <c r="EQ90" s="147"/>
      <c r="ER90" s="147"/>
      <c r="ES90" s="147"/>
      <c r="ET90" s="147"/>
      <c r="EU90" s="147"/>
      <c r="EV90" s="147"/>
      <c r="EW90" s="147"/>
      <c r="EX90" s="147"/>
      <c r="EY90" s="147"/>
      <c r="EZ90" s="147"/>
      <c r="FA90" s="147"/>
      <c r="FB90" s="147"/>
      <c r="FC90" s="147"/>
      <c r="FD90" s="147"/>
      <c r="FE90" s="147"/>
      <c r="FF90" s="147"/>
      <c r="FG90" s="147"/>
      <c r="FH90" s="147"/>
      <c r="FI90" s="147"/>
      <c r="FJ90" s="147"/>
      <c r="FK90" s="147"/>
      <c r="FL90" s="147"/>
      <c r="FM90" s="147"/>
      <c r="FN90" s="147"/>
      <c r="FO90" s="147"/>
      <c r="FP90" s="147"/>
      <c r="FQ90" s="147"/>
      <c r="FR90" s="147"/>
      <c r="FS90" s="147"/>
      <c r="FT90" s="147"/>
      <c r="FU90" s="147"/>
      <c r="FV90" s="147"/>
      <c r="FW90" s="147"/>
      <c r="FX90" s="147"/>
      <c r="FY90" s="147"/>
      <c r="FZ90" s="147"/>
      <c r="GA90" s="147"/>
      <c r="GB90" s="147"/>
      <c r="GC90" s="147"/>
      <c r="GD90" s="147"/>
      <c r="GE90" s="147"/>
      <c r="GF90" s="147"/>
      <c r="GG90" s="147"/>
      <c r="GH90" s="147"/>
      <c r="GI90" s="147"/>
      <c r="GJ90" s="147"/>
      <c r="GK90" s="147"/>
      <c r="GL90" s="147"/>
      <c r="GM90" s="147"/>
      <c r="GN90" s="147"/>
      <c r="GO90" s="147"/>
      <c r="GP90" s="147"/>
      <c r="GQ90" s="147"/>
      <c r="GR90" s="147"/>
      <c r="GS90" s="147"/>
      <c r="GT90" s="147"/>
      <c r="GU90" s="147"/>
      <c r="GV90" s="147"/>
      <c r="GW90" s="147"/>
      <c r="GX90" s="147"/>
      <c r="GY90" s="147"/>
      <c r="GZ90" s="147"/>
      <c r="HA90" s="147"/>
      <c r="HB90" s="147"/>
      <c r="HC90" s="147"/>
      <c r="HD90" s="147"/>
      <c r="HE90" s="147"/>
      <c r="HF90" s="147"/>
      <c r="HG90" s="147"/>
      <c r="HH90" s="147"/>
      <c r="HI90" s="147"/>
      <c r="HJ90" s="147"/>
      <c r="HK90" s="147"/>
      <c r="HL90" s="147"/>
      <c r="HM90" s="147"/>
      <c r="HN90" s="147"/>
      <c r="HO90" s="147"/>
      <c r="HP90" s="147"/>
      <c r="HQ90" s="147"/>
      <c r="HR90" s="147"/>
      <c r="HS90" s="147"/>
      <c r="HT90" s="147"/>
      <c r="HU90" s="147"/>
      <c r="HV90" s="147"/>
      <c r="HW90" s="147"/>
      <c r="HX90" s="147"/>
      <c r="HY90" s="147"/>
      <c r="HZ90" s="147"/>
      <c r="IA90" s="147"/>
      <c r="IB90" s="147"/>
      <c r="IC90" s="147"/>
      <c r="ID90" s="147"/>
      <c r="IE90" s="147"/>
      <c r="IF90" s="147"/>
      <c r="IG90" s="147"/>
      <c r="IH90" s="147"/>
      <c r="II90" s="147"/>
      <c r="IJ90" s="147"/>
      <c r="IK90" s="147"/>
      <c r="IL90" s="147"/>
      <c r="IM90" s="147"/>
      <c r="IN90" s="147"/>
      <c r="IO90" s="147"/>
      <c r="IP90" s="147"/>
      <c r="IQ90" s="147"/>
      <c r="IR90" s="147"/>
      <c r="IS90" s="147"/>
      <c r="IT90" s="147"/>
      <c r="IU90" s="147"/>
      <c r="IV90" s="147"/>
      <c r="IW90" s="147"/>
    </row>
    <row r="91" customFormat="false" ht="15" hidden="false" customHeight="false" outlineLevel="0" collapsed="false">
      <c r="A91" s="337"/>
      <c r="B91" s="338"/>
      <c r="C91" s="317"/>
      <c r="D91" s="120"/>
      <c r="E91" s="6"/>
      <c r="F91" s="306"/>
      <c r="G91" s="306"/>
      <c r="H91" s="306"/>
      <c r="I91" s="298"/>
      <c r="J91" s="298"/>
      <c r="K91" s="298"/>
      <c r="L91" s="298"/>
      <c r="M91" s="298"/>
      <c r="N91" s="298"/>
      <c r="O91" s="298"/>
      <c r="P91" s="299"/>
      <c r="Q91" s="7"/>
    </row>
    <row r="92" customFormat="false" ht="15" hidden="false" customHeight="false" outlineLevel="0" collapsed="false">
      <c r="A92" s="339"/>
      <c r="B92" s="275"/>
      <c r="C92" s="276"/>
      <c r="D92" s="27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7"/>
    </row>
    <row r="93" customFormat="false" ht="15" hidden="false" customHeight="false" outlineLevel="0" collapsed="false">
      <c r="A93" s="206"/>
      <c r="B93" s="275"/>
      <c r="C93" s="276"/>
      <c r="D93" s="27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7"/>
    </row>
    <row r="94" customFormat="false" ht="18.75" hidden="false" customHeight="false" outlineLevel="0" collapsed="false">
      <c r="A94" s="213" t="s">
        <v>175</v>
      </c>
      <c r="B94" s="340" t="s">
        <v>239</v>
      </c>
      <c r="C94" s="276"/>
      <c r="D94" s="27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7"/>
    </row>
    <row r="95" customFormat="false" ht="18.75" hidden="false" customHeight="false" outlineLevel="0" collapsed="false">
      <c r="A95" s="206"/>
      <c r="B95" s="340" t="s">
        <v>240</v>
      </c>
      <c r="C95" s="276"/>
      <c r="D95" s="27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7"/>
    </row>
    <row r="96" customFormat="false" ht="15" hidden="false" customHeight="false" outlineLevel="0" collapsed="false">
      <c r="A96" s="206"/>
      <c r="B96" s="275"/>
      <c r="C96" s="276"/>
      <c r="D96" s="27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7"/>
    </row>
    <row r="97" customFormat="false" ht="15" hidden="false" customHeight="false" outlineLevel="0" collapsed="false">
      <c r="A97" s="206"/>
      <c r="B97" s="275"/>
      <c r="C97" s="276"/>
      <c r="D97" s="27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7"/>
    </row>
    <row r="98" customFormat="false" ht="15" hidden="false" customHeight="false" outlineLevel="0" collapsed="false">
      <c r="A98" s="206"/>
      <c r="B98" s="275"/>
      <c r="C98" s="276"/>
      <c r="D98" s="27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7"/>
    </row>
    <row r="99" customFormat="false" ht="15.75" hidden="false" customHeight="false" outlineLevel="0" collapsed="false">
      <c r="A99" s="341"/>
      <c r="B99" s="320"/>
      <c r="C99" s="321"/>
      <c r="D99" s="320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5"/>
    </row>
    <row r="113" customFormat="false" ht="15.75" hidden="false" customHeight="false" outlineLevel="0" collapsed="false">
      <c r="A113" s="332" t="s">
        <v>187</v>
      </c>
      <c r="B113" s="333" t="n">
        <v>0.111111111111111</v>
      </c>
    </row>
    <row r="114" customFormat="false" ht="15.75" hidden="false" customHeight="false" outlineLevel="0" collapsed="false">
      <c r="A114" s="332" t="s">
        <v>155</v>
      </c>
      <c r="B114" s="333" t="n">
        <v>0.138888888888889</v>
      </c>
    </row>
    <row r="115" customFormat="false" ht="15.75" hidden="false" customHeight="false" outlineLevel="0" collapsed="false">
      <c r="A115" s="332" t="s">
        <v>159</v>
      </c>
      <c r="B115" s="333" t="n">
        <v>0.0555555555555556</v>
      </c>
    </row>
    <row r="116" customFormat="false" ht="15.75" hidden="false" customHeight="false" outlineLevel="0" collapsed="false">
      <c r="A116" s="332" t="s">
        <v>158</v>
      </c>
      <c r="B116" s="333" t="n">
        <v>0.111111111111111</v>
      </c>
    </row>
    <row r="117" customFormat="false" ht="15.75" hidden="false" customHeight="false" outlineLevel="0" collapsed="false">
      <c r="A117" s="332" t="s">
        <v>162</v>
      </c>
      <c r="B117" s="333" t="n">
        <v>0.0277777777777778</v>
      </c>
    </row>
    <row r="118" customFormat="false" ht="15" hidden="false" customHeight="false" outlineLevel="0" collapsed="false">
      <c r="A118" s="331" t="s">
        <v>157</v>
      </c>
      <c r="B118" s="323" t="n">
        <v>0.111111111111111</v>
      </c>
    </row>
    <row r="119" customFormat="false" ht="15" hidden="false" customHeight="false" outlineLevel="0" collapsed="false">
      <c r="A119" s="331" t="s">
        <v>222</v>
      </c>
      <c r="B119" s="323" t="n">
        <v>0.0277777777777778</v>
      </c>
    </row>
    <row r="120" customFormat="false" ht="15.75" hidden="false" customHeight="false" outlineLevel="0" collapsed="false">
      <c r="A120" s="332" t="s">
        <v>170</v>
      </c>
      <c r="B120" s="333" t="n">
        <v>0.0277777777777778</v>
      </c>
    </row>
    <row r="121" customFormat="false" ht="15" hidden="false" customHeight="false" outlineLevel="0" collapsed="false">
      <c r="A121" s="331" t="s">
        <v>229</v>
      </c>
      <c r="B121" s="323" t="n">
        <v>0.0555555555555556</v>
      </c>
    </row>
    <row r="122" customFormat="false" ht="15" hidden="false" customHeight="false" outlineLevel="0" collapsed="false">
      <c r="A122" s="331" t="s">
        <v>231</v>
      </c>
      <c r="B122" s="323" t="n">
        <v>0.138888888888889</v>
      </c>
    </row>
    <row r="123" customFormat="false" ht="15" hidden="false" customHeight="false" outlineLevel="0" collapsed="false">
      <c r="A123" s="331" t="s">
        <v>233</v>
      </c>
      <c r="B123" s="323" t="n">
        <v>0.0277777777777778</v>
      </c>
    </row>
    <row r="124" customFormat="false" ht="15" hidden="false" customHeight="false" outlineLevel="0" collapsed="false">
      <c r="A124" s="331" t="s">
        <v>168</v>
      </c>
      <c r="B124" s="323" t="n">
        <v>0.0277777777777778</v>
      </c>
    </row>
    <row r="125" customFormat="false" ht="15" hidden="false" customHeight="false" outlineLevel="0" collapsed="false">
      <c r="A125" s="331" t="s">
        <v>156</v>
      </c>
      <c r="B125" s="333" t="n">
        <v>0.138888888888889</v>
      </c>
    </row>
    <row r="126" customFormat="false" ht="15" hidden="false" customHeight="false" outlineLevel="0" collapsed="false">
      <c r="A126" s="331"/>
      <c r="B126" s="323"/>
    </row>
    <row r="127" customFormat="false" ht="15" hidden="false" customHeight="false" outlineLevel="0" collapsed="false">
      <c r="A127" s="331"/>
      <c r="B127" s="323"/>
    </row>
    <row r="128" customFormat="false" ht="15" hidden="false" customHeight="false" outlineLevel="0" collapsed="false">
      <c r="A128" s="331"/>
      <c r="B128" s="323"/>
    </row>
    <row r="129" customFormat="false" ht="15" hidden="false" customHeight="false" outlineLevel="0" collapsed="false">
      <c r="A129" s="342"/>
      <c r="B129" s="309"/>
    </row>
    <row r="130" customFormat="false" ht="15" hidden="false" customHeight="false" outlineLevel="0" collapsed="false">
      <c r="A130" s="342"/>
      <c r="B130" s="309"/>
    </row>
  </sheetData>
  <printOptions headings="false" gridLines="false" gridLinesSet="true" horizontalCentered="true" verticalCentered="false"/>
  <pageMargins left="0.747916666666667" right="0.747916666666667" top="0.708333333333333" bottom="0.7875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 &amp;T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271" width="26.13"/>
    <col collapsed="false" customWidth="true" hidden="false" outlineLevel="0" max="3" min="3" style="271" width="16.56"/>
    <col collapsed="false" customWidth="true" hidden="false" outlineLevel="0" max="5" min="4" style="1" width="16.56"/>
    <col collapsed="false" customWidth="true" hidden="false" outlineLevel="0" max="6" min="6" style="1" width="52.41"/>
    <col collapsed="false" customWidth="true" hidden="false" outlineLevel="0" max="7" min="7" style="1" width="14.56"/>
    <col collapsed="false" customWidth="true" hidden="false" outlineLevel="0" max="8" min="8" style="1" width="5.13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2"/>
      <c r="B1" s="273"/>
      <c r="C1" s="273"/>
      <c r="D1" s="3"/>
      <c r="E1" s="3"/>
      <c r="F1" s="3"/>
      <c r="G1" s="3"/>
      <c r="H1" s="4"/>
    </row>
    <row r="2" customFormat="false" ht="12.75" hidden="false" customHeight="false" outlineLevel="0" collapsed="false">
      <c r="A2" s="5"/>
      <c r="B2" s="275"/>
      <c r="C2" s="275"/>
      <c r="D2" s="6"/>
      <c r="E2" s="6"/>
      <c r="F2" s="6"/>
      <c r="G2" s="6"/>
      <c r="H2" s="7"/>
    </row>
    <row r="3" customFormat="false" ht="12.75" hidden="false" customHeight="false" outlineLevel="0" collapsed="false">
      <c r="A3" s="5"/>
      <c r="B3" s="275"/>
      <c r="C3" s="275"/>
      <c r="D3" s="6"/>
      <c r="E3" s="6"/>
      <c r="F3" s="6"/>
      <c r="G3" s="6"/>
      <c r="H3" s="7"/>
    </row>
    <row r="4" customFormat="false" ht="12.75" hidden="false" customHeight="false" outlineLevel="0" collapsed="false">
      <c r="A4" s="5"/>
      <c r="B4" s="275"/>
      <c r="C4" s="275"/>
      <c r="D4" s="6"/>
      <c r="E4" s="6"/>
      <c r="F4" s="6"/>
      <c r="G4" s="6"/>
      <c r="H4" s="7"/>
    </row>
    <row r="5" customFormat="false" ht="12.75" hidden="false" customHeight="false" outlineLevel="0" collapsed="false">
      <c r="A5" s="5"/>
      <c r="B5" s="275"/>
      <c r="C5" s="275"/>
      <c r="D5" s="6"/>
      <c r="E5" s="6"/>
      <c r="F5" s="6"/>
      <c r="G5" s="6"/>
      <c r="H5" s="7"/>
    </row>
    <row r="6" customFormat="false" ht="12.75" hidden="false" customHeight="false" outlineLevel="0" collapsed="false">
      <c r="A6" s="5"/>
      <c r="B6" s="275"/>
      <c r="C6" s="275"/>
      <c r="D6" s="6"/>
      <c r="E6" s="6"/>
      <c r="F6" s="6"/>
      <c r="G6" s="6"/>
      <c r="H6" s="7"/>
    </row>
    <row r="7" customFormat="false" ht="12.75" hidden="false" customHeight="false" outlineLevel="0" collapsed="false">
      <c r="A7" s="5"/>
      <c r="B7" s="275"/>
      <c r="C7" s="275"/>
      <c r="D7" s="6"/>
      <c r="E7" s="6"/>
      <c r="F7" s="6"/>
      <c r="G7" s="6"/>
      <c r="H7" s="7"/>
    </row>
    <row r="8" customFormat="false" ht="12.75" hidden="false" customHeight="false" outlineLevel="0" collapsed="false">
      <c r="A8" s="5"/>
      <c r="B8" s="275"/>
      <c r="C8" s="275"/>
      <c r="D8" s="6"/>
      <c r="E8" s="6"/>
      <c r="F8" s="6"/>
      <c r="G8" s="6"/>
      <c r="H8" s="7"/>
    </row>
    <row r="9" customFormat="false" ht="15.75" hidden="false" customHeight="false" outlineLevel="0" collapsed="false">
      <c r="A9" s="5"/>
      <c r="B9" s="343"/>
      <c r="C9" s="277"/>
      <c r="D9" s="17"/>
      <c r="E9" s="17"/>
      <c r="F9" s="17"/>
      <c r="G9" s="6"/>
      <c r="H9" s="7"/>
    </row>
    <row r="10" customFormat="false" ht="15.75" hidden="false" customHeight="false" outlineLevel="0" collapsed="false">
      <c r="A10" s="5"/>
      <c r="B10" s="343"/>
      <c r="C10" s="279"/>
      <c r="D10" s="277"/>
      <c r="E10" s="17"/>
      <c r="F10" s="17"/>
      <c r="G10" s="6"/>
      <c r="H10" s="7"/>
    </row>
    <row r="11" customFormat="false" ht="15.75" hidden="false" customHeight="false" outlineLevel="0" collapsed="false">
      <c r="A11" s="5"/>
      <c r="B11" s="343" t="s">
        <v>14</v>
      </c>
      <c r="C11" s="275"/>
      <c r="D11" s="6"/>
      <c r="E11" s="6"/>
      <c r="F11" s="6"/>
      <c r="G11" s="6"/>
      <c r="H11" s="7"/>
    </row>
    <row r="12" customFormat="false" ht="13.5" hidden="false" customHeight="false" outlineLevel="0" collapsed="false">
      <c r="A12" s="5"/>
      <c r="B12" s="275"/>
      <c r="C12" s="275"/>
      <c r="D12" s="6"/>
      <c r="E12" s="6"/>
      <c r="F12" s="6"/>
      <c r="G12" s="6"/>
      <c r="H12" s="7"/>
    </row>
    <row r="13" customFormat="false" ht="19.5" hidden="false" customHeight="true" outlineLevel="0" collapsed="false">
      <c r="A13" s="5"/>
      <c r="B13" s="344"/>
      <c r="C13" s="345" t="n">
        <v>2001</v>
      </c>
      <c r="D13" s="346" t="n">
        <v>2002</v>
      </c>
      <c r="E13" s="347"/>
      <c r="F13" s="348"/>
      <c r="G13" s="6"/>
      <c r="H13" s="7"/>
    </row>
    <row r="14" customFormat="false" ht="20.25" hidden="false" customHeight="true" outlineLevel="0" collapsed="false">
      <c r="A14" s="213"/>
      <c r="B14" s="349"/>
      <c r="C14" s="350" t="s">
        <v>241</v>
      </c>
      <c r="D14" s="351" t="s">
        <v>242</v>
      </c>
      <c r="E14" s="351" t="s">
        <v>133</v>
      </c>
      <c r="F14" s="352" t="s">
        <v>243</v>
      </c>
      <c r="G14" s="6"/>
      <c r="H14" s="7"/>
    </row>
    <row r="15" customFormat="false" ht="14.25" hidden="false" customHeight="false" outlineLevel="0" collapsed="false">
      <c r="A15" s="5"/>
      <c r="B15" s="353" t="s">
        <v>244</v>
      </c>
      <c r="C15" s="354"/>
      <c r="D15" s="354"/>
      <c r="E15" s="355"/>
      <c r="F15" s="356"/>
      <c r="G15" s="6"/>
      <c r="H15" s="7"/>
    </row>
    <row r="16" customFormat="false" ht="14.25" hidden="false" customHeight="false" outlineLevel="0" collapsed="false">
      <c r="A16" s="5"/>
      <c r="B16" s="357"/>
      <c r="C16" s="354"/>
      <c r="D16" s="354"/>
      <c r="E16" s="355"/>
      <c r="F16" s="356"/>
      <c r="G16" s="6"/>
      <c r="H16" s="7"/>
    </row>
    <row r="17" customFormat="false" ht="12.75" hidden="false" customHeight="false" outlineLevel="0" collapsed="false">
      <c r="A17" s="281"/>
      <c r="B17" s="358" t="s">
        <v>245</v>
      </c>
      <c r="C17" s="359"/>
      <c r="D17" s="360" t="n">
        <v>143.12</v>
      </c>
      <c r="E17" s="361" t="n">
        <f aca="false">D17-C17</f>
        <v>143.12</v>
      </c>
      <c r="F17" s="362" t="s">
        <v>246</v>
      </c>
      <c r="G17" s="363"/>
      <c r="H17" s="286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287"/>
      <c r="CC17" s="287"/>
      <c r="CD17" s="287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  <c r="CO17" s="287"/>
      <c r="CP17" s="287"/>
      <c r="CQ17" s="287"/>
      <c r="CR17" s="287"/>
      <c r="CS17" s="287"/>
      <c r="CT17" s="287"/>
      <c r="CU17" s="287"/>
      <c r="CV17" s="287"/>
      <c r="CW17" s="287"/>
      <c r="CX17" s="287"/>
      <c r="CY17" s="287"/>
      <c r="CZ17" s="287"/>
      <c r="DA17" s="287"/>
      <c r="DB17" s="287"/>
      <c r="DC17" s="287"/>
      <c r="DD17" s="287"/>
      <c r="DE17" s="287"/>
      <c r="DF17" s="287"/>
      <c r="DG17" s="287"/>
      <c r="DH17" s="287"/>
      <c r="DI17" s="287"/>
      <c r="DJ17" s="287"/>
      <c r="DK17" s="287"/>
      <c r="DL17" s="287"/>
      <c r="DM17" s="287"/>
      <c r="DN17" s="287"/>
      <c r="DO17" s="287"/>
      <c r="DP17" s="287"/>
      <c r="DQ17" s="287"/>
      <c r="DR17" s="287"/>
      <c r="DS17" s="287"/>
      <c r="DT17" s="287"/>
      <c r="DU17" s="287"/>
      <c r="DV17" s="287"/>
      <c r="DW17" s="287"/>
      <c r="DX17" s="287"/>
      <c r="DY17" s="287"/>
      <c r="DZ17" s="287"/>
      <c r="EA17" s="287"/>
      <c r="EB17" s="287"/>
      <c r="EC17" s="287"/>
      <c r="ED17" s="287"/>
      <c r="EE17" s="287"/>
      <c r="EF17" s="287"/>
      <c r="EG17" s="287"/>
      <c r="EH17" s="287"/>
      <c r="EI17" s="287"/>
      <c r="EJ17" s="287"/>
      <c r="EK17" s="287"/>
      <c r="EL17" s="287"/>
      <c r="EM17" s="287"/>
      <c r="EN17" s="287"/>
      <c r="EO17" s="287"/>
      <c r="EP17" s="287"/>
      <c r="EQ17" s="287"/>
      <c r="ER17" s="287"/>
      <c r="ES17" s="287"/>
      <c r="ET17" s="287"/>
      <c r="EU17" s="287"/>
      <c r="EV17" s="287"/>
      <c r="EW17" s="287"/>
      <c r="EX17" s="287"/>
      <c r="EY17" s="287"/>
      <c r="EZ17" s="287"/>
      <c r="FA17" s="287"/>
      <c r="FB17" s="287"/>
      <c r="FC17" s="287"/>
      <c r="FD17" s="287"/>
      <c r="FE17" s="287"/>
      <c r="FF17" s="287"/>
      <c r="FG17" s="287"/>
      <c r="FH17" s="287"/>
      <c r="FI17" s="287"/>
      <c r="FJ17" s="287"/>
      <c r="FK17" s="287"/>
      <c r="FL17" s="287"/>
      <c r="FM17" s="287"/>
      <c r="FN17" s="287"/>
      <c r="FO17" s="287"/>
      <c r="FP17" s="287"/>
      <c r="FQ17" s="287"/>
      <c r="FR17" s="287"/>
      <c r="FS17" s="287"/>
      <c r="FT17" s="287"/>
      <c r="FU17" s="287"/>
      <c r="FV17" s="287"/>
      <c r="FW17" s="287"/>
      <c r="FX17" s="287"/>
      <c r="FY17" s="287"/>
      <c r="FZ17" s="287"/>
      <c r="GA17" s="287"/>
      <c r="GB17" s="287"/>
      <c r="GC17" s="287"/>
      <c r="GD17" s="287"/>
      <c r="GE17" s="287"/>
      <c r="GF17" s="287"/>
      <c r="GG17" s="287"/>
      <c r="GH17" s="287"/>
      <c r="GI17" s="287"/>
      <c r="GJ17" s="287"/>
      <c r="GK17" s="287"/>
      <c r="GL17" s="287"/>
      <c r="GM17" s="287"/>
      <c r="GN17" s="287"/>
      <c r="GO17" s="287"/>
      <c r="GP17" s="287"/>
      <c r="GQ17" s="287"/>
      <c r="GR17" s="287"/>
      <c r="GS17" s="287"/>
      <c r="GT17" s="287"/>
      <c r="GU17" s="287"/>
      <c r="GV17" s="287"/>
      <c r="GW17" s="287"/>
      <c r="GX17" s="287"/>
      <c r="GY17" s="287"/>
      <c r="GZ17" s="287"/>
      <c r="HA17" s="287"/>
      <c r="HB17" s="287"/>
      <c r="HC17" s="287"/>
      <c r="HD17" s="287"/>
      <c r="HE17" s="287"/>
      <c r="HF17" s="287"/>
      <c r="HG17" s="287"/>
      <c r="HH17" s="287"/>
      <c r="HI17" s="287"/>
      <c r="HJ17" s="287"/>
      <c r="HK17" s="287"/>
      <c r="HL17" s="287"/>
      <c r="HM17" s="287"/>
      <c r="HN17" s="287"/>
      <c r="HO17" s="287"/>
      <c r="HP17" s="287"/>
      <c r="HQ17" s="287"/>
      <c r="HR17" s="287"/>
      <c r="HS17" s="287"/>
      <c r="HT17" s="287"/>
      <c r="HU17" s="287"/>
      <c r="HV17" s="287"/>
      <c r="HW17" s="287"/>
      <c r="HX17" s="287"/>
      <c r="HY17" s="287"/>
      <c r="HZ17" s="287"/>
      <c r="IA17" s="287"/>
      <c r="IB17" s="287"/>
      <c r="IC17" s="287"/>
      <c r="ID17" s="287"/>
      <c r="IE17" s="287"/>
      <c r="IF17" s="287"/>
      <c r="IG17" s="287"/>
      <c r="IH17" s="287"/>
      <c r="II17" s="287"/>
      <c r="IJ17" s="287"/>
      <c r="IK17" s="287"/>
      <c r="IL17" s="287"/>
      <c r="IM17" s="287"/>
      <c r="IN17" s="287"/>
      <c r="IO17" s="287"/>
      <c r="IP17" s="287"/>
      <c r="IQ17" s="287"/>
      <c r="IR17" s="287"/>
      <c r="IS17" s="287"/>
      <c r="IT17" s="287"/>
      <c r="IU17" s="287"/>
      <c r="IV17" s="287"/>
      <c r="IW17" s="287"/>
    </row>
    <row r="18" customFormat="false" ht="12.75" hidden="false" customHeight="false" outlineLevel="0" collapsed="false">
      <c r="A18" s="364"/>
      <c r="B18" s="358" t="s">
        <v>247</v>
      </c>
      <c r="C18" s="359" t="n">
        <v>274.285714285714</v>
      </c>
      <c r="D18" s="360" t="n">
        <v>275.693</v>
      </c>
      <c r="E18" s="361" t="n">
        <f aca="false">D18-C18</f>
        <v>1.40728571428571</v>
      </c>
      <c r="F18" s="362" t="s">
        <v>246</v>
      </c>
      <c r="G18" s="365"/>
      <c r="H18" s="7"/>
    </row>
    <row r="19" customFormat="false" ht="12.75" hidden="false" customHeight="false" outlineLevel="0" collapsed="false">
      <c r="A19" s="364"/>
      <c r="B19" s="358" t="s">
        <v>248</v>
      </c>
      <c r="C19" s="359"/>
      <c r="D19" s="360" t="n">
        <v>17.32</v>
      </c>
      <c r="E19" s="361" t="n">
        <f aca="false">D19-C19</f>
        <v>17.32</v>
      </c>
      <c r="F19" s="362" t="s">
        <v>246</v>
      </c>
      <c r="G19" s="366"/>
      <c r="H19" s="7"/>
    </row>
    <row r="20" customFormat="false" ht="12.75" hidden="false" customHeight="false" outlineLevel="0" collapsed="false">
      <c r="A20" s="315"/>
      <c r="B20" s="367" t="s">
        <v>249</v>
      </c>
      <c r="C20" s="368" t="n">
        <v>116.571428571429</v>
      </c>
      <c r="D20" s="368" t="n">
        <v>0</v>
      </c>
      <c r="E20" s="361" t="n">
        <f aca="false">D20-C20</f>
        <v>-116.571428571429</v>
      </c>
      <c r="F20" s="369"/>
      <c r="G20" s="366"/>
      <c r="H20" s="7"/>
    </row>
    <row r="21" customFormat="false" ht="14.25" hidden="false" customHeight="false" outlineLevel="0" collapsed="false">
      <c r="A21" s="308"/>
      <c r="B21" s="357"/>
      <c r="C21" s="354"/>
      <c r="D21" s="354"/>
      <c r="E21" s="355"/>
      <c r="F21" s="369"/>
      <c r="G21" s="366"/>
      <c r="H21" s="7"/>
    </row>
    <row r="22" customFormat="false" ht="15" hidden="false" customHeight="false" outlineLevel="0" collapsed="false">
      <c r="A22" s="141"/>
      <c r="B22" s="357"/>
      <c r="C22" s="354"/>
      <c r="D22" s="354"/>
      <c r="E22" s="355"/>
      <c r="F22" s="369"/>
      <c r="G22" s="6"/>
      <c r="H22" s="7"/>
    </row>
    <row r="23" customFormat="false" ht="29.25" hidden="false" customHeight="true" outlineLevel="0" collapsed="false">
      <c r="A23" s="5"/>
      <c r="B23" s="370"/>
      <c r="C23" s="371" t="n">
        <f aca="false">SUM(C15:C22)</f>
        <v>390.857142857143</v>
      </c>
      <c r="D23" s="371" t="n">
        <f aca="false">SUM(D15:D22)</f>
        <v>436.133</v>
      </c>
      <c r="E23" s="371" t="n">
        <f aca="false">SUM(E15:E22)</f>
        <v>45.2758571428572</v>
      </c>
      <c r="F23" s="372"/>
      <c r="G23" s="6"/>
      <c r="H23" s="7"/>
    </row>
    <row r="24" customFormat="false" ht="12.75" hidden="false" customHeight="false" outlineLevel="0" collapsed="false">
      <c r="A24" s="5"/>
      <c r="B24" s="275"/>
      <c r="C24" s="6"/>
      <c r="D24" s="6"/>
      <c r="E24" s="6"/>
      <c r="F24" s="373"/>
      <c r="G24" s="6"/>
      <c r="H24" s="7"/>
    </row>
    <row r="25" customFormat="false" ht="12.75" hidden="false" customHeight="false" outlineLevel="0" collapsed="false">
      <c r="A25" s="5"/>
      <c r="B25" s="275"/>
      <c r="C25" s="275"/>
      <c r="D25" s="6"/>
      <c r="E25" s="6"/>
      <c r="F25" s="6"/>
      <c r="G25" s="6"/>
      <c r="H25" s="7"/>
    </row>
    <row r="26" customFormat="false" ht="15.75" hidden="false" customHeight="false" outlineLevel="0" collapsed="false">
      <c r="A26" s="5"/>
      <c r="B26" s="374" t="s">
        <v>250</v>
      </c>
      <c r="G26" s="6"/>
      <c r="H26" s="7"/>
    </row>
    <row r="27" customFormat="false" ht="13.5" hidden="false" customHeight="false" outlineLevel="0" collapsed="false">
      <c r="A27" s="318"/>
      <c r="G27" s="6"/>
      <c r="H27" s="7"/>
    </row>
    <row r="28" customFormat="false" ht="19.5" hidden="false" customHeight="true" outlineLevel="0" collapsed="false">
      <c r="A28" s="5"/>
      <c r="B28" s="344"/>
      <c r="C28" s="345" t="n">
        <v>2001</v>
      </c>
      <c r="D28" s="346" t="n">
        <v>2002</v>
      </c>
      <c r="E28" s="347"/>
      <c r="F28" s="348"/>
      <c r="H28" s="7"/>
    </row>
    <row r="29" customFormat="false" ht="19.5" hidden="false" customHeight="true" outlineLevel="0" collapsed="false">
      <c r="A29" s="5"/>
      <c r="B29" s="349"/>
      <c r="C29" s="350" t="s">
        <v>241</v>
      </c>
      <c r="D29" s="351" t="s">
        <v>242</v>
      </c>
      <c r="E29" s="351" t="s">
        <v>133</v>
      </c>
      <c r="F29" s="352" t="s">
        <v>243</v>
      </c>
      <c r="H29" s="7"/>
    </row>
    <row r="30" customFormat="false" ht="13.5" hidden="false" customHeight="true" outlineLevel="0" collapsed="false">
      <c r="A30" s="5"/>
      <c r="B30" s="353" t="s">
        <v>244</v>
      </c>
      <c r="C30" s="354"/>
      <c r="D30" s="354"/>
      <c r="E30" s="355"/>
      <c r="F30" s="356"/>
      <c r="H30" s="7"/>
    </row>
    <row r="31" customFormat="false" ht="14.25" hidden="false" customHeight="false" outlineLevel="0" collapsed="false">
      <c r="A31" s="5"/>
      <c r="B31" s="357"/>
      <c r="C31" s="354"/>
      <c r="D31" s="354"/>
      <c r="E31" s="355"/>
      <c r="F31" s="356"/>
      <c r="H31" s="7"/>
    </row>
    <row r="32" customFormat="false" ht="12.75" hidden="false" customHeight="false" outlineLevel="0" collapsed="false">
      <c r="A32" s="5"/>
      <c r="B32" s="358" t="s">
        <v>251</v>
      </c>
      <c r="C32" s="359" t="n">
        <v>1109</v>
      </c>
      <c r="D32" s="360" t="n">
        <v>33</v>
      </c>
      <c r="E32" s="361" t="n">
        <f aca="false">D32-C32</f>
        <v>-1076</v>
      </c>
      <c r="F32" s="362" t="s">
        <v>252</v>
      </c>
      <c r="H32" s="7"/>
    </row>
    <row r="33" customFormat="false" ht="12.75" hidden="false" customHeight="false" outlineLevel="0" collapsed="false">
      <c r="A33" s="5"/>
      <c r="B33" s="358"/>
      <c r="C33" s="359"/>
      <c r="D33" s="360"/>
      <c r="E33" s="361"/>
      <c r="F33" s="362"/>
      <c r="H33" s="7"/>
    </row>
    <row r="34" customFormat="false" ht="12.75" hidden="false" customHeight="false" outlineLevel="0" collapsed="false">
      <c r="A34" s="5"/>
      <c r="B34" s="358"/>
      <c r="C34" s="359"/>
      <c r="D34" s="360"/>
      <c r="E34" s="361"/>
      <c r="F34" s="362"/>
      <c r="H34" s="7"/>
    </row>
    <row r="35" customFormat="false" ht="12.75" hidden="false" customHeight="false" outlineLevel="0" collapsed="false">
      <c r="A35" s="5"/>
      <c r="B35" s="367"/>
      <c r="C35" s="368"/>
      <c r="D35" s="368"/>
      <c r="E35" s="361"/>
      <c r="F35" s="369"/>
      <c r="H35" s="7"/>
    </row>
    <row r="36" customFormat="false" ht="14.25" hidden="false" customHeight="false" outlineLevel="0" collapsed="false">
      <c r="A36" s="5"/>
      <c r="B36" s="357"/>
      <c r="C36" s="354"/>
      <c r="D36" s="354"/>
      <c r="E36" s="355"/>
      <c r="F36" s="369"/>
      <c r="H36" s="7"/>
    </row>
    <row r="37" customFormat="false" ht="15" hidden="false" customHeight="false" outlineLevel="0" collapsed="false">
      <c r="A37" s="5"/>
      <c r="B37" s="357"/>
      <c r="C37" s="354"/>
      <c r="D37" s="354"/>
      <c r="E37" s="355"/>
      <c r="F37" s="369"/>
      <c r="H37" s="7"/>
    </row>
    <row r="38" customFormat="false" ht="13.5" hidden="false" customHeight="false" outlineLevel="0" collapsed="false">
      <c r="A38" s="5"/>
      <c r="B38" s="370"/>
      <c r="C38" s="371" t="n">
        <f aca="false">SUM(C30:C37)</f>
        <v>1109</v>
      </c>
      <c r="D38" s="371" t="n">
        <f aca="false">SUM(D30:D37)</f>
        <v>33</v>
      </c>
      <c r="E38" s="371" t="n">
        <f aca="false">SUM(E30:E37)</f>
        <v>-1076</v>
      </c>
      <c r="F38" s="372"/>
      <c r="H38" s="7"/>
    </row>
    <row r="39" customFormat="false" ht="12.75" hidden="false" customHeight="false" outlineLevel="0" collapsed="false">
      <c r="A39" s="5"/>
      <c r="H39" s="7"/>
    </row>
    <row r="40" customFormat="false" ht="12.75" hidden="false" customHeight="false" outlineLevel="0" collapsed="false">
      <c r="A40" s="5"/>
      <c r="H40" s="7"/>
    </row>
    <row r="41" customFormat="false" ht="12.75" hidden="false" customHeight="false" outlineLevel="0" collapsed="false">
      <c r="A41" s="5"/>
      <c r="H41" s="7"/>
    </row>
    <row r="42" customFormat="false" ht="13.5" hidden="false" customHeight="false" outlineLevel="0" collapsed="false">
      <c r="A42" s="11"/>
      <c r="B42" s="320"/>
      <c r="C42" s="320"/>
      <c r="D42" s="12"/>
      <c r="E42" s="12"/>
      <c r="F42" s="12"/>
      <c r="G42" s="12"/>
      <c r="H42" s="15"/>
    </row>
  </sheetData>
  <printOptions headings="false" gridLines="false" gridLinesSet="true" horizontalCentered="false" verticalCentered="false"/>
  <pageMargins left="0.747916666666667" right="0.747916666666667" top="0.65" bottom="0.809722222222222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&amp;D&amp;T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3"/>
  <sheetViews>
    <sheetView showFormulas="false" showGridLines="true" showRowColHeaders="true" showZeros="true" rightToLeft="false" tabSelected="false" showOutlineSymbols="true" defaultGridColor="true" view="normal" topLeftCell="A17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99"/>
    <col collapsed="false" customWidth="true" hidden="false" outlineLevel="0" max="2" min="2" style="271" width="15.13"/>
    <col collapsed="false" customWidth="true" hidden="false" outlineLevel="0" max="3" min="3" style="272" width="17.7"/>
    <col collapsed="false" customWidth="true" hidden="false" outlineLevel="0" max="4" min="4" style="271" width="25.28"/>
    <col collapsed="false" customWidth="true" hidden="false" outlineLevel="0" max="6" min="5" style="1" width="24.56"/>
    <col collapsed="false" customWidth="true" hidden="false" outlineLevel="0" max="7" min="7" style="1" width="9.85"/>
    <col collapsed="false" customWidth="true" hidden="false" outlineLevel="0" max="9" min="8" style="1" width="10.99"/>
    <col collapsed="false" customWidth="true" hidden="false" outlineLevel="0" max="10" min="10" style="1" width="9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273"/>
      <c r="C1" s="274"/>
      <c r="D1" s="273"/>
      <c r="E1" s="3"/>
      <c r="F1" s="3"/>
      <c r="G1" s="3"/>
      <c r="H1" s="3"/>
      <c r="I1" s="3"/>
      <c r="J1" s="3"/>
      <c r="K1" s="3"/>
      <c r="L1" s="3"/>
      <c r="M1" s="4"/>
    </row>
    <row r="2" customFormat="false" ht="12.75" hidden="false" customHeight="false" outlineLevel="0" collapsed="false">
      <c r="A2" s="5"/>
      <c r="B2" s="275"/>
      <c r="C2" s="276"/>
      <c r="D2" s="275"/>
      <c r="E2" s="6"/>
      <c r="F2" s="6"/>
      <c r="G2" s="6"/>
      <c r="H2" s="6"/>
      <c r="I2" s="6"/>
      <c r="J2" s="6"/>
      <c r="K2" s="6"/>
      <c r="L2" s="6"/>
      <c r="M2" s="7"/>
    </row>
    <row r="3" customFormat="false" ht="12.75" hidden="false" customHeight="false" outlineLevel="0" collapsed="false">
      <c r="A3" s="5"/>
      <c r="B3" s="275"/>
      <c r="C3" s="276"/>
      <c r="D3" s="275"/>
      <c r="E3" s="6"/>
      <c r="F3" s="6"/>
      <c r="G3" s="6"/>
      <c r="H3" s="6"/>
      <c r="I3" s="6"/>
      <c r="J3" s="6"/>
      <c r="K3" s="6"/>
      <c r="L3" s="6"/>
      <c r="M3" s="7"/>
    </row>
    <row r="4" customFormat="false" ht="12.75" hidden="false" customHeight="false" outlineLevel="0" collapsed="false">
      <c r="A4" s="5"/>
      <c r="B4" s="275"/>
      <c r="C4" s="276"/>
      <c r="D4" s="275"/>
      <c r="E4" s="6"/>
      <c r="F4" s="6"/>
      <c r="G4" s="6"/>
      <c r="H4" s="6"/>
      <c r="I4" s="6"/>
      <c r="J4" s="6"/>
      <c r="K4" s="6"/>
      <c r="L4" s="6"/>
      <c r="M4" s="7"/>
    </row>
    <row r="5" customFormat="false" ht="12.75" hidden="false" customHeight="false" outlineLevel="0" collapsed="false">
      <c r="A5" s="5"/>
      <c r="B5" s="275"/>
      <c r="C5" s="276"/>
      <c r="D5" s="275"/>
      <c r="E5" s="6"/>
      <c r="F5" s="6"/>
      <c r="G5" s="6"/>
      <c r="H5" s="6"/>
      <c r="I5" s="6"/>
      <c r="J5" s="6"/>
      <c r="K5" s="6"/>
      <c r="L5" s="6"/>
      <c r="M5" s="7"/>
    </row>
    <row r="6" customFormat="false" ht="12.75" hidden="false" customHeight="false" outlineLevel="0" collapsed="false">
      <c r="A6" s="5"/>
      <c r="B6" s="275"/>
      <c r="C6" s="276"/>
      <c r="D6" s="275"/>
      <c r="E6" s="6"/>
      <c r="F6" s="6"/>
      <c r="G6" s="6"/>
      <c r="H6" s="6"/>
      <c r="I6" s="6"/>
      <c r="J6" s="6"/>
      <c r="K6" s="6"/>
      <c r="L6" s="6"/>
      <c r="M6" s="7"/>
    </row>
    <row r="7" customFormat="false" ht="12.75" hidden="false" customHeight="false" outlineLevel="0" collapsed="false">
      <c r="A7" s="5"/>
      <c r="B7" s="275"/>
      <c r="C7" s="276"/>
      <c r="D7" s="275"/>
      <c r="E7" s="6"/>
      <c r="F7" s="6"/>
      <c r="G7" s="6"/>
      <c r="H7" s="6"/>
      <c r="I7" s="6"/>
      <c r="J7" s="6"/>
      <c r="K7" s="6"/>
      <c r="L7" s="6"/>
      <c r="M7" s="7"/>
    </row>
    <row r="8" customFormat="false" ht="31.5" hidden="false" customHeight="true" outlineLevel="0" collapsed="false">
      <c r="A8" s="5"/>
      <c r="B8" s="275"/>
      <c r="C8" s="276"/>
      <c r="D8" s="275"/>
      <c r="E8" s="6"/>
      <c r="F8" s="6"/>
      <c r="G8" s="6"/>
      <c r="H8" s="6"/>
      <c r="I8" s="6"/>
      <c r="J8" s="6"/>
      <c r="K8" s="6"/>
      <c r="L8" s="6"/>
      <c r="M8" s="7"/>
    </row>
    <row r="9" customFormat="false" ht="12.75" hidden="false" customHeight="false" outlineLevel="0" collapsed="false">
      <c r="A9" s="5"/>
      <c r="B9" s="275"/>
      <c r="C9" s="276"/>
      <c r="D9" s="275"/>
      <c r="E9" s="6"/>
      <c r="F9" s="6"/>
      <c r="G9" s="6"/>
      <c r="H9" s="6"/>
      <c r="I9" s="6"/>
      <c r="J9" s="6"/>
      <c r="K9" s="6"/>
      <c r="L9" s="6"/>
      <c r="M9" s="7"/>
    </row>
    <row r="10" customFormat="false" ht="14.25" hidden="false" customHeight="false" outlineLevel="0" collapsed="false">
      <c r="A10" s="375"/>
      <c r="B10" s="376"/>
      <c r="C10" s="6"/>
      <c r="D10" s="376"/>
      <c r="E10" s="376"/>
      <c r="F10" s="376"/>
      <c r="G10" s="376"/>
      <c r="H10" s="376"/>
      <c r="I10" s="376"/>
      <c r="J10" s="376"/>
      <c r="K10" s="376"/>
      <c r="L10" s="376"/>
      <c r="M10" s="377"/>
      <c r="N10" s="376"/>
      <c r="O10" s="376"/>
    </row>
    <row r="11" customFormat="false" ht="18" hidden="false" customHeight="true" outlineLevel="0" collapsed="false">
      <c r="A11" s="5"/>
      <c r="B11" s="378" t="s">
        <v>253</v>
      </c>
      <c r="C11" s="379"/>
      <c r="D11" s="380" t="s">
        <v>254</v>
      </c>
      <c r="E11" s="381"/>
      <c r="F11" s="382"/>
      <c r="L11" s="6"/>
      <c r="M11" s="7"/>
    </row>
    <row r="12" customFormat="false" ht="18" hidden="false" customHeight="true" outlineLevel="0" collapsed="false">
      <c r="A12" s="5"/>
      <c r="B12" s="378" t="s">
        <v>255</v>
      </c>
      <c r="C12" s="379"/>
      <c r="D12" s="383" t="s">
        <v>256</v>
      </c>
      <c r="E12" s="384" t="s">
        <v>30</v>
      </c>
      <c r="F12" s="385" t="s">
        <v>133</v>
      </c>
      <c r="L12" s="6"/>
      <c r="M12" s="7"/>
    </row>
    <row r="13" customFormat="false" ht="12.75" hidden="false" customHeight="false" outlineLevel="0" collapsed="false">
      <c r="A13" s="5"/>
      <c r="B13" s="379"/>
      <c r="C13" s="379"/>
      <c r="D13" s="386"/>
      <c r="E13" s="387"/>
      <c r="F13" s="388"/>
      <c r="L13" s="6"/>
      <c r="M13" s="7"/>
    </row>
    <row r="14" customFormat="false" ht="17.25" hidden="false" customHeight="true" outlineLevel="0" collapsed="false">
      <c r="A14" s="5"/>
      <c r="B14" s="389" t="s">
        <v>257</v>
      </c>
      <c r="C14" s="379"/>
      <c r="D14" s="390" t="n">
        <f aca="false">+'Adaytum by Month'!Q31/1000</f>
        <v>6425.65877462518</v>
      </c>
      <c r="E14" s="391" t="n">
        <f aca="false">+'Adaytum  Detail 2002'!E26/1000</f>
        <v>4429.88946294246</v>
      </c>
      <c r="F14" s="392" t="n">
        <f aca="false">+E14-D14</f>
        <v>-1995.76931168272</v>
      </c>
      <c r="L14" s="6"/>
      <c r="M14" s="7"/>
    </row>
    <row r="15" customFormat="false" ht="17.25" hidden="false" customHeight="true" outlineLevel="0" collapsed="false">
      <c r="A15" s="5"/>
      <c r="B15" s="389" t="s">
        <v>258</v>
      </c>
      <c r="C15" s="379"/>
      <c r="D15" s="390" t="n">
        <f aca="false">+'Adaytum by Month'!Q32/1000</f>
        <v>465.15117</v>
      </c>
      <c r="E15" s="391" t="n">
        <f aca="false">+'Adaytum  Detail 2002'!E33/1000</f>
        <v>230.76</v>
      </c>
      <c r="F15" s="392" t="n">
        <f aca="false">+E15-D15</f>
        <v>-234.39117</v>
      </c>
      <c r="L15" s="6"/>
      <c r="M15" s="7"/>
    </row>
    <row r="16" customFormat="false" ht="17.25" hidden="false" customHeight="true" outlineLevel="0" collapsed="false">
      <c r="A16" s="5"/>
      <c r="B16" s="389" t="s">
        <v>259</v>
      </c>
      <c r="C16" s="379"/>
      <c r="D16" s="390" t="n">
        <f aca="false">+'Adaytum by Month'!Q33/1000</f>
        <v>73.97512</v>
      </c>
      <c r="E16" s="391" t="n">
        <f aca="false">+'Adaytum  Detail 2002'!E46/1000</f>
        <v>59.22</v>
      </c>
      <c r="F16" s="392" t="n">
        <f aca="false">+E16-D16</f>
        <v>-14.75512</v>
      </c>
      <c r="L16" s="6"/>
      <c r="M16" s="7"/>
    </row>
    <row r="17" customFormat="false" ht="17.25" hidden="false" customHeight="true" outlineLevel="0" collapsed="false">
      <c r="A17" s="5"/>
      <c r="B17" s="389" t="s">
        <v>260</v>
      </c>
      <c r="C17" s="379"/>
      <c r="D17" s="390" t="n">
        <f aca="false">+'Adaytum by Month'!Q34/1000</f>
        <v>537.4213</v>
      </c>
      <c r="E17" s="391" t="n">
        <f aca="false">+'Adaytum  Detail 2002'!E60/1000</f>
        <v>69.06</v>
      </c>
      <c r="F17" s="392" t="n">
        <f aca="false">+E17-D17</f>
        <v>-468.3613</v>
      </c>
      <c r="L17" s="6"/>
      <c r="M17" s="7"/>
    </row>
    <row r="18" customFormat="false" ht="17.25" hidden="false" customHeight="true" outlineLevel="0" collapsed="false">
      <c r="A18" s="5"/>
      <c r="B18" s="389" t="s">
        <v>261</v>
      </c>
      <c r="C18" s="379"/>
      <c r="D18" s="390" t="n">
        <f aca="false">+'Adaytum by Month'!Q35/1000</f>
        <v>17081.53364</v>
      </c>
      <c r="E18" s="391" t="n">
        <f aca="false">+'Adaytum  Detail 2002'!E75/1000</f>
        <v>13135.98</v>
      </c>
      <c r="F18" s="392" t="n">
        <f aca="false">+E18-D18</f>
        <v>-3945.55364</v>
      </c>
      <c r="L18" s="6"/>
      <c r="M18" s="7"/>
    </row>
    <row r="19" customFormat="false" ht="17.25" hidden="false" customHeight="true" outlineLevel="0" collapsed="false">
      <c r="A19" s="5"/>
      <c r="B19" s="389" t="s">
        <v>262</v>
      </c>
      <c r="C19" s="379"/>
      <c r="D19" s="390" t="n">
        <f aca="false">+'Adaytum by Month'!Q36/1000</f>
        <v>0</v>
      </c>
      <c r="E19" s="391" t="n">
        <f aca="false">+'Adaytum  Detail 2002'!E68/1000</f>
        <v>0</v>
      </c>
      <c r="F19" s="392" t="n">
        <f aca="false">+E19-D19</f>
        <v>0</v>
      </c>
      <c r="L19" s="6"/>
      <c r="M19" s="7"/>
    </row>
    <row r="20" customFormat="false" ht="17.25" hidden="false" customHeight="true" outlineLevel="0" collapsed="false">
      <c r="A20" s="5"/>
      <c r="B20" s="389" t="s">
        <v>263</v>
      </c>
      <c r="C20" s="379"/>
      <c r="D20" s="390" t="n">
        <f aca="false">+'Adaytum by Month'!Q37/1000</f>
        <v>367.78944</v>
      </c>
      <c r="E20" s="391" t="n">
        <f aca="false">+'Adaytum  Detail 2002'!E84/1000</f>
        <v>431.856</v>
      </c>
      <c r="F20" s="392" t="n">
        <f aca="false">+E20-D20</f>
        <v>64.06656</v>
      </c>
      <c r="L20" s="6"/>
      <c r="M20" s="7"/>
    </row>
    <row r="21" customFormat="false" ht="17.25" hidden="false" customHeight="true" outlineLevel="0" collapsed="false">
      <c r="A21" s="5"/>
      <c r="B21" s="389" t="s">
        <v>264</v>
      </c>
      <c r="C21" s="379"/>
      <c r="D21" s="390" t="n">
        <f aca="false">+'Adaytum by Month'!Q38/1000</f>
        <v>57.80615</v>
      </c>
      <c r="E21" s="391" t="n">
        <f aca="false">+'Adaytum  Detail 2002'!E86/1000</f>
        <v>90.72</v>
      </c>
      <c r="F21" s="392" t="n">
        <f aca="false">+E21-D21</f>
        <v>32.91385</v>
      </c>
      <c r="L21" s="6"/>
      <c r="M21" s="7"/>
    </row>
    <row r="22" customFormat="false" ht="17.25" hidden="false" customHeight="true" outlineLevel="0" collapsed="false">
      <c r="A22" s="5"/>
      <c r="B22" s="389" t="s">
        <v>265</v>
      </c>
      <c r="C22" s="379"/>
      <c r="D22" s="390" t="n">
        <f aca="false">+'Adaytum by Month'!Q39/1000</f>
        <v>0</v>
      </c>
      <c r="E22" s="391" t="n">
        <f aca="false">+'Adaytum  Detail 2002'!E88/1000</f>
        <v>0</v>
      </c>
      <c r="F22" s="392" t="n">
        <f aca="false">+E22-D22</f>
        <v>0</v>
      </c>
      <c r="L22" s="6"/>
      <c r="M22" s="7"/>
    </row>
    <row r="23" customFormat="false" ht="15" hidden="false" customHeight="false" outlineLevel="0" collapsed="false">
      <c r="A23" s="5"/>
      <c r="B23" s="389"/>
      <c r="C23" s="379"/>
      <c r="D23" s="390"/>
      <c r="E23" s="391"/>
      <c r="F23" s="392"/>
      <c r="L23" s="6"/>
      <c r="M23" s="7"/>
    </row>
    <row r="24" customFormat="false" ht="15.75" hidden="false" customHeight="false" outlineLevel="0" collapsed="false">
      <c r="A24" s="5"/>
      <c r="B24" s="393" t="s">
        <v>266</v>
      </c>
      <c r="C24" s="379"/>
      <c r="D24" s="394" t="n">
        <f aca="false">SUM(D14:D22)</f>
        <v>25009.3355946252</v>
      </c>
      <c r="E24" s="395" t="n">
        <f aca="false">SUM(E14:E23)</f>
        <v>18447.4854629425</v>
      </c>
      <c r="F24" s="396" t="n">
        <f aca="false">SUM(F14:F23)</f>
        <v>-6561.85013168272</v>
      </c>
      <c r="L24" s="6"/>
      <c r="M24" s="7"/>
    </row>
    <row r="25" customFormat="false" ht="15" hidden="false" customHeight="false" outlineLevel="0" collapsed="false">
      <c r="A25" s="5"/>
      <c r="B25" s="389"/>
      <c r="C25" s="379"/>
      <c r="D25" s="390"/>
      <c r="E25" s="391"/>
      <c r="F25" s="392"/>
      <c r="G25" s="6"/>
      <c r="L25" s="6"/>
      <c r="M25" s="7"/>
    </row>
    <row r="26" customFormat="false" ht="15" hidden="false" customHeight="false" outlineLevel="0" collapsed="false">
      <c r="A26" s="5"/>
      <c r="B26" s="389" t="s">
        <v>109</v>
      </c>
      <c r="C26" s="379"/>
      <c r="D26" s="390" t="n">
        <f aca="false">+'PL Expense Analysis'!C53</f>
        <v>-0</v>
      </c>
      <c r="E26" s="391" t="n">
        <f aca="false">+'PL Expense Analysis'!G53</f>
        <v>-0</v>
      </c>
      <c r="F26" s="392" t="n">
        <f aca="false">+E26-D26</f>
        <v>0</v>
      </c>
      <c r="G26" s="6"/>
      <c r="L26" s="6"/>
      <c r="M26" s="7"/>
    </row>
    <row r="27" customFormat="false" ht="16.5" hidden="false" customHeight="true" outlineLevel="0" collapsed="false">
      <c r="A27" s="5"/>
      <c r="B27" s="389" t="s">
        <v>110</v>
      </c>
      <c r="C27" s="379"/>
      <c r="D27" s="397" t="n">
        <f aca="false">+'PL Expense Analysis'!C54</f>
        <v>-0</v>
      </c>
      <c r="E27" s="398" t="n">
        <f aca="false">+'PL Expense Analysis'!G54</f>
        <v>-0</v>
      </c>
      <c r="F27" s="399" t="n">
        <f aca="false">+E27-D27</f>
        <v>0</v>
      </c>
      <c r="G27" s="6"/>
      <c r="H27" s="6"/>
      <c r="I27" s="6"/>
      <c r="J27" s="6"/>
      <c r="K27" s="6"/>
      <c r="L27" s="6"/>
      <c r="M27" s="7"/>
    </row>
    <row r="28" customFormat="false" ht="15" hidden="false" customHeight="true" outlineLevel="0" collapsed="false">
      <c r="A28" s="5"/>
      <c r="B28" s="389"/>
      <c r="C28" s="379"/>
      <c r="D28" s="390"/>
      <c r="E28" s="391"/>
      <c r="F28" s="392"/>
      <c r="G28" s="6"/>
      <c r="H28" s="6"/>
      <c r="I28" s="6"/>
      <c r="J28" s="6"/>
      <c r="K28" s="6"/>
      <c r="L28" s="6"/>
      <c r="M28" s="7"/>
    </row>
    <row r="29" customFormat="false" ht="16.5" hidden="false" customHeight="false" outlineLevel="0" collapsed="false">
      <c r="A29" s="5"/>
      <c r="B29" s="393" t="s">
        <v>267</v>
      </c>
      <c r="C29" s="379"/>
      <c r="D29" s="400" t="n">
        <f aca="false">SUM(D24:D27)</f>
        <v>25009.3355946252</v>
      </c>
      <c r="E29" s="401" t="n">
        <f aca="false">SUM(E24:E26)</f>
        <v>18447.4854629425</v>
      </c>
      <c r="F29" s="402" t="n">
        <f aca="false">+F24+F26</f>
        <v>-6561.85013168272</v>
      </c>
      <c r="G29" s="6"/>
      <c r="H29" s="6"/>
      <c r="I29" s="6"/>
      <c r="J29" s="6"/>
      <c r="K29" s="6"/>
      <c r="L29" s="6"/>
      <c r="M29" s="7"/>
    </row>
    <row r="30" customFormat="false" ht="13.5" hidden="false" customHeight="false" outlineLevel="0" collapsed="false">
      <c r="A30" s="375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7"/>
      <c r="N30" s="376"/>
      <c r="O30" s="376"/>
    </row>
    <row r="31" customFormat="false" ht="12.75" hidden="false" customHeight="false" outlineLevel="0" collapsed="false">
      <c r="A31" s="5"/>
      <c r="B31" s="275"/>
      <c r="C31" s="276"/>
      <c r="D31" s="275"/>
      <c r="E31" s="6"/>
      <c r="F31" s="6"/>
      <c r="G31" s="6"/>
      <c r="H31" s="6"/>
      <c r="I31" s="6"/>
      <c r="J31" s="6"/>
      <c r="K31" s="6"/>
      <c r="L31" s="6"/>
      <c r="M31" s="7"/>
    </row>
    <row r="32" customFormat="false" ht="12.75" hidden="false" customHeight="false" outlineLevel="0" collapsed="false">
      <c r="A32" s="318"/>
      <c r="B32" s="275"/>
      <c r="C32" s="276"/>
      <c r="D32" s="275"/>
      <c r="E32" s="6"/>
      <c r="F32" s="6"/>
      <c r="G32" s="6"/>
      <c r="H32" s="6"/>
      <c r="I32" s="6"/>
      <c r="J32" s="6"/>
      <c r="K32" s="6"/>
      <c r="L32" s="6"/>
      <c r="M32" s="7"/>
    </row>
    <row r="33" customFormat="false" ht="12.75" hidden="false" customHeight="false" outlineLevel="0" collapsed="false">
      <c r="A33" s="318"/>
      <c r="B33" s="403" t="s">
        <v>268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7"/>
    </row>
    <row r="34" customFormat="false" ht="12.75" hidden="false" customHeight="false" outlineLevel="0" collapsed="false">
      <c r="A34" s="31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</row>
    <row r="35" customFormat="false" ht="14.25" hidden="false" customHeight="false" outlineLevel="0" collapsed="false">
      <c r="A35" s="318"/>
      <c r="B35" s="6"/>
      <c r="C35" s="182" t="s">
        <v>269</v>
      </c>
      <c r="D35" s="6"/>
      <c r="E35" s="6"/>
      <c r="F35" s="6"/>
      <c r="G35" s="6"/>
      <c r="H35" s="6"/>
      <c r="I35" s="6"/>
      <c r="J35" s="6"/>
      <c r="K35" s="6"/>
      <c r="L35" s="6"/>
      <c r="M35" s="7"/>
    </row>
    <row r="36" customFormat="false" ht="13.5" hidden="false" customHeight="false" outlineLevel="0" collapsed="false">
      <c r="A36" s="318"/>
      <c r="B36" s="6"/>
      <c r="C36" s="1"/>
      <c r="D36" s="1"/>
      <c r="G36" s="6"/>
      <c r="H36" s="6"/>
      <c r="I36" s="6"/>
      <c r="J36" s="6"/>
      <c r="K36" s="6"/>
      <c r="L36" s="6"/>
      <c r="M36" s="7"/>
    </row>
    <row r="37" customFormat="false" ht="15" hidden="false" customHeight="false" outlineLevel="0" collapsed="false">
      <c r="A37" s="318"/>
      <c r="B37" s="6"/>
      <c r="C37" s="182" t="s">
        <v>270</v>
      </c>
      <c r="F37" s="404" t="s">
        <v>132</v>
      </c>
      <c r="G37" s="405" t="n">
        <v>2001</v>
      </c>
      <c r="H37" s="405" t="n">
        <v>2002</v>
      </c>
      <c r="I37" s="406" t="s">
        <v>133</v>
      </c>
      <c r="K37" s="6"/>
      <c r="L37" s="6"/>
      <c r="M37" s="7"/>
    </row>
    <row r="38" customFormat="false" ht="14.25" hidden="false" customHeight="false" outlineLevel="0" collapsed="false">
      <c r="A38" s="5"/>
      <c r="B38" s="6"/>
      <c r="C38" s="182" t="s">
        <v>271</v>
      </c>
      <c r="F38" s="407" t="s">
        <v>134</v>
      </c>
      <c r="G38" s="408" t="n">
        <v>833</v>
      </c>
      <c r="H38" s="408" t="n">
        <v>900</v>
      </c>
      <c r="I38" s="409" t="n">
        <f aca="false">+H38-G38</f>
        <v>67</v>
      </c>
      <c r="K38" s="6"/>
      <c r="L38" s="6"/>
      <c r="M38" s="7"/>
    </row>
    <row r="39" customFormat="false" ht="14.25" hidden="false" customHeight="false" outlineLevel="0" collapsed="false">
      <c r="A39" s="5"/>
      <c r="B39" s="6"/>
      <c r="F39" s="407" t="s">
        <v>135</v>
      </c>
      <c r="G39" s="408" t="n">
        <v>17</v>
      </c>
      <c r="H39" s="408" t="n">
        <v>18</v>
      </c>
      <c r="I39" s="409" t="n">
        <f aca="false">+H39-G39</f>
        <v>1</v>
      </c>
      <c r="K39" s="6"/>
      <c r="L39" s="6"/>
      <c r="M39" s="7"/>
    </row>
    <row r="40" customFormat="false" ht="15" hidden="false" customHeight="false" outlineLevel="0" collapsed="false">
      <c r="A40" s="5"/>
      <c r="B40" s="6"/>
      <c r="F40" s="410" t="s">
        <v>136</v>
      </c>
      <c r="G40" s="411" t="n">
        <f aca="false">G39/G38</f>
        <v>0.0204081632653061</v>
      </c>
      <c r="H40" s="411" t="n">
        <f aca="false">H39/H38</f>
        <v>0.02</v>
      </c>
      <c r="I40" s="412" t="s">
        <v>137</v>
      </c>
      <c r="K40" s="6"/>
      <c r="L40" s="6"/>
      <c r="M40" s="7"/>
    </row>
    <row r="41" customFormat="false" ht="15" hidden="false" customHeight="false" outlineLevel="0" collapsed="false">
      <c r="A41" s="5"/>
      <c r="B41" s="6"/>
      <c r="F41" s="182"/>
      <c r="G41" s="182"/>
      <c r="H41" s="182"/>
      <c r="I41" s="182"/>
      <c r="K41" s="6"/>
      <c r="L41" s="6"/>
      <c r="M41" s="7"/>
    </row>
    <row r="42" customFormat="false" ht="15" hidden="false" customHeight="false" outlineLevel="0" collapsed="false">
      <c r="A42" s="5"/>
      <c r="B42" s="6"/>
      <c r="F42" s="404" t="s">
        <v>138</v>
      </c>
      <c r="G42" s="405" t="n">
        <v>2001</v>
      </c>
      <c r="H42" s="405" t="n">
        <v>2002</v>
      </c>
      <c r="I42" s="406" t="s">
        <v>133</v>
      </c>
      <c r="K42" s="6"/>
      <c r="L42" s="6"/>
      <c r="M42" s="7"/>
    </row>
    <row r="43" customFormat="false" ht="14.25" hidden="false" customHeight="false" outlineLevel="0" collapsed="false">
      <c r="A43" s="5"/>
      <c r="B43" s="6"/>
      <c r="F43" s="407" t="s">
        <v>134</v>
      </c>
      <c r="G43" s="408" t="n">
        <v>833</v>
      </c>
      <c r="H43" s="408" t="n">
        <v>900</v>
      </c>
      <c r="I43" s="409" t="n">
        <f aca="false">+H43-G43</f>
        <v>67</v>
      </c>
      <c r="K43" s="6"/>
      <c r="L43" s="6"/>
      <c r="M43" s="7"/>
    </row>
    <row r="44" customFormat="false" ht="14.25" hidden="false" customHeight="false" outlineLevel="0" collapsed="false">
      <c r="A44" s="5"/>
      <c r="B44" s="6"/>
      <c r="F44" s="407" t="s">
        <v>135</v>
      </c>
      <c r="G44" s="408" t="n">
        <v>17</v>
      </c>
      <c r="H44" s="408" t="n">
        <v>13</v>
      </c>
      <c r="I44" s="413" t="n">
        <f aca="false">+H44-G44</f>
        <v>-4</v>
      </c>
      <c r="K44" s="6"/>
      <c r="L44" s="6"/>
      <c r="M44" s="7"/>
    </row>
    <row r="45" customFormat="false" ht="15" hidden="false" customHeight="false" outlineLevel="0" collapsed="false">
      <c r="A45" s="5"/>
      <c r="B45" s="6"/>
      <c r="F45" s="410" t="s">
        <v>136</v>
      </c>
      <c r="G45" s="411" t="n">
        <f aca="false">G44/G43</f>
        <v>0.0204081632653061</v>
      </c>
      <c r="H45" s="411" t="n">
        <f aca="false">H44/H43</f>
        <v>0.0144444444444444</v>
      </c>
      <c r="I45" s="412" t="s">
        <v>137</v>
      </c>
      <c r="K45" s="6"/>
      <c r="L45" s="6"/>
      <c r="M45" s="7"/>
    </row>
    <row r="46" customFormat="false" ht="12.75" hidden="false" customHeight="false" outlineLevel="0" collapsed="false">
      <c r="A46" s="5"/>
      <c r="B46" s="6"/>
      <c r="C46" s="1"/>
      <c r="D46" s="1"/>
      <c r="G46" s="6"/>
      <c r="H46" s="6"/>
      <c r="I46" s="6"/>
      <c r="J46" s="6"/>
      <c r="K46" s="6"/>
      <c r="L46" s="6"/>
      <c r="M46" s="7"/>
    </row>
    <row r="47" customFormat="false" ht="12.75" hidden="false" customHeight="false" outlineLevel="0" collapsed="false">
      <c r="A47" s="5"/>
      <c r="B47" s="275"/>
      <c r="C47" s="276"/>
      <c r="D47" s="275"/>
      <c r="E47" s="6"/>
      <c r="F47" s="6"/>
      <c r="G47" s="6"/>
      <c r="H47" s="6"/>
      <c r="I47" s="6"/>
      <c r="J47" s="6"/>
      <c r="K47" s="6"/>
      <c r="L47" s="6"/>
      <c r="M47" s="7"/>
    </row>
    <row r="48" customFormat="false" ht="12.75" hidden="false" customHeight="false" outlineLevel="0" collapsed="false">
      <c r="A48" s="5"/>
      <c r="B48" s="275"/>
      <c r="C48" s="276"/>
      <c r="D48" s="275"/>
      <c r="E48" s="6"/>
      <c r="F48" s="6"/>
      <c r="G48" s="6"/>
      <c r="H48" s="6"/>
      <c r="I48" s="6"/>
      <c r="J48" s="6"/>
      <c r="K48" s="6"/>
      <c r="L48" s="6"/>
      <c r="M48" s="7"/>
    </row>
    <row r="49" customFormat="false" ht="12.75" hidden="false" customHeight="false" outlineLevel="0" collapsed="false">
      <c r="A49" s="5"/>
      <c r="B49" s="275"/>
      <c r="C49" s="276"/>
      <c r="D49" s="275"/>
      <c r="E49" s="6"/>
      <c r="F49" s="6"/>
      <c r="G49" s="6"/>
      <c r="H49" s="6"/>
      <c r="I49" s="6"/>
      <c r="J49" s="6"/>
      <c r="K49" s="6"/>
      <c r="L49" s="6"/>
      <c r="M49" s="7"/>
    </row>
    <row r="50" customFormat="false" ht="12.75" hidden="false" customHeight="false" outlineLevel="0" collapsed="false">
      <c r="A50" s="5"/>
      <c r="B50" s="275"/>
      <c r="C50" s="276"/>
      <c r="D50" s="275"/>
      <c r="E50" s="6"/>
      <c r="F50" s="6"/>
      <c r="G50" s="6"/>
      <c r="H50" s="6"/>
      <c r="I50" s="6"/>
      <c r="J50" s="6"/>
      <c r="K50" s="6"/>
      <c r="L50" s="6"/>
      <c r="M50" s="7"/>
    </row>
    <row r="51" customFormat="false" ht="12.75" hidden="false" customHeight="false" outlineLevel="0" collapsed="false">
      <c r="A51" s="5"/>
      <c r="B51" s="275"/>
      <c r="C51" s="276"/>
      <c r="D51" s="275"/>
      <c r="E51" s="6"/>
      <c r="F51" s="6"/>
      <c r="G51" s="6"/>
      <c r="H51" s="6"/>
      <c r="I51" s="6"/>
      <c r="J51" s="6"/>
      <c r="K51" s="6"/>
      <c r="L51" s="6"/>
      <c r="M51" s="7"/>
    </row>
    <row r="52" customFormat="false" ht="12.75" hidden="false" customHeight="false" outlineLevel="0" collapsed="false">
      <c r="A52" s="5"/>
      <c r="B52" s="275"/>
      <c r="C52" s="276"/>
      <c r="D52" s="275"/>
      <c r="E52" s="6"/>
      <c r="F52" s="6"/>
      <c r="G52" s="6"/>
      <c r="H52" s="6"/>
      <c r="I52" s="6"/>
      <c r="J52" s="6"/>
      <c r="K52" s="6"/>
      <c r="L52" s="6"/>
      <c r="M52" s="7"/>
    </row>
    <row r="53" customFormat="false" ht="13.5" hidden="false" customHeight="false" outlineLevel="0" collapsed="false">
      <c r="A53" s="11"/>
      <c r="B53" s="320"/>
      <c r="C53" s="321"/>
      <c r="D53" s="320"/>
      <c r="E53" s="12"/>
      <c r="F53" s="12"/>
      <c r="G53" s="12"/>
      <c r="H53" s="12"/>
      <c r="I53" s="12"/>
      <c r="J53" s="12"/>
      <c r="K53" s="12"/>
      <c r="L53" s="12"/>
      <c r="M53" s="15"/>
    </row>
  </sheetData>
  <printOptions headings="false" gridLines="false" gridLinesSet="true" horizontalCentered="false" verticalCentered="false"/>
  <pageMargins left="0.747916666666667" right="0.747916666666667" top="0.590277777777778" bottom="0.779861111111111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&amp;D&amp;T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customFormat="false" ht="12.75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</row>
    <row r="8" customFormat="false" ht="12.7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</row>
    <row r="9" customFormat="false" ht="12.75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</row>
    <row r="10" customFormat="false" ht="12.75" hidden="false" customHeight="false" outlineLevel="0" collapsed="false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</row>
    <row r="11" customFormat="false" ht="12.75" hidden="false" customHeight="false" outlineLevel="0" collapsed="false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"/>
    </row>
    <row r="12" customFormat="false" ht="12.75" hidden="false" customHeight="false" outlineLevel="0" collapsed="false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</row>
    <row r="13" customFormat="false" ht="12.75" hidden="false" customHeight="false" outlineLevel="0" collapsed="false">
      <c r="A13" s="5"/>
      <c r="B13" s="6"/>
      <c r="C13" s="6"/>
      <c r="D13" s="6"/>
      <c r="E13" s="6"/>
      <c r="F13" s="163"/>
      <c r="G13" s="6"/>
      <c r="H13" s="6"/>
      <c r="I13" s="6"/>
      <c r="J13" s="6"/>
      <c r="K13" s="6"/>
      <c r="L13" s="6"/>
      <c r="M13" s="6"/>
      <c r="N13" s="6"/>
      <c r="O13" s="6"/>
      <c r="P13" s="7"/>
    </row>
    <row r="14" customFormat="false" ht="12.75" hidden="false" customHeight="false" outlineLevel="0" collapsed="false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</row>
    <row r="15" customFormat="false" ht="60.75" hidden="false" customHeight="false" outlineLevel="0" collapsed="false">
      <c r="A15" s="414" t="s">
        <v>16</v>
      </c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</row>
    <row r="16" customFormat="false" ht="12.75" hidden="false" customHeight="false" outlineLevel="0" collapsed="false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</row>
    <row r="17" customFormat="false" ht="12.75" hidden="false" customHeight="false" outlineLevel="0" collapsed="false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</row>
    <row r="18" customFormat="false" ht="12.75" hidden="false" customHeight="false" outlineLevel="0" collapsed="false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7"/>
    </row>
    <row r="20" customFormat="false" ht="12.75" hidden="false" customHeight="false" outlineLevel="0" collapsed="false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customFormat="false" ht="12.75" hidden="false" customHeight="false" outlineLevel="0" collapsed="false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customFormat="false" ht="12.75" hidden="false" customHeight="false" outlineLevel="0" collapsed="false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customFormat="false" ht="12.75" hidden="false" customHeight="false" outlineLevel="0" collapsed="false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customFormat="false" ht="12.75" hidden="false" customHeight="false" outlineLevel="0" collapsed="false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7"/>
    </row>
    <row r="25" customFormat="false" ht="12.75" hidden="false" customHeight="false" outlineLevel="0" collapsed="false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</row>
    <row r="26" customFormat="false" ht="12.75" hidden="false" customHeight="false" outlineLevel="0" collapsed="false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</row>
    <row r="27" customFormat="false" ht="12.75" hidden="false" customHeight="false" outlineLevel="0" collapsed="false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</row>
    <row r="28" customFormat="false" ht="12.75" hidden="false" customHeight="false" outlineLevel="0" collapsed="false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"/>
    </row>
    <row r="29" customFormat="false" ht="12.75" hidden="false" customHeight="false" outlineLevel="0" collapsed="false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</row>
    <row r="30" customFormat="false" ht="12.75" hidden="false" customHeight="false" outlineLevel="0" collapsed="false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7"/>
    </row>
    <row r="31" customFormat="false" ht="12.75" hidden="false" customHeight="false" outlineLevel="0" collapsed="false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7"/>
    </row>
    <row r="32" customFormat="false" ht="12.75" hidden="false" customHeight="false" outlineLevel="0" collapsed="false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7"/>
    </row>
    <row r="33" customFormat="false" ht="12.75" hidden="false" customHeight="false" outlineLevel="0" collapsed="false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</row>
    <row r="34" customFormat="false" ht="12.75" hidden="false" customHeight="false" outlineLevel="0" collapsed="false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</row>
    <row r="35" customFormat="false" ht="12.75" hidden="false" customHeight="false" outlineLevel="0" collapsed="false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7"/>
    </row>
    <row r="36" customFormat="false" ht="12.75" hidden="false" customHeight="false" outlineLevel="0" collapsed="false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7"/>
    </row>
    <row r="37" customFormat="false" ht="12.75" hidden="false" customHeight="false" outlineLevel="0" collapsed="false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</row>
    <row r="38" customFormat="false" ht="13.5" hidden="false" customHeight="false" outlineLevel="0" collapsed="false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5"/>
    </row>
  </sheetData>
  <mergeCells count="1">
    <mergeCell ref="A15:P15"/>
  </mergeCells>
  <printOptions headings="false" gridLines="false" gridLinesSet="true" horizontalCentered="false" verticalCentered="false"/>
  <pageMargins left="0.747916666666667" right="0.747916666666667" top="0.55" bottom="0.620138888888889" header="0.511811023622047" footer="0.6201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 &amp;T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7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5" width="4.85"/>
    <col collapsed="false" customWidth="true" hidden="false" outlineLevel="0" max="2" min="2" style="416" width="33.56"/>
    <col collapsed="false" customWidth="true" hidden="false" outlineLevel="0" max="3" min="3" style="416" width="7.7"/>
    <col collapsed="false" customWidth="true" hidden="false" outlineLevel="0" max="4" min="4" style="416" width="10.41"/>
    <col collapsed="false" customWidth="true" hidden="false" outlineLevel="0" max="5" min="5" style="416" width="1.7"/>
    <col collapsed="false" customWidth="true" hidden="false" outlineLevel="0" max="6" min="6" style="416" width="14.14"/>
    <col collapsed="false" customWidth="true" hidden="false" outlineLevel="0" max="7" min="7" style="416" width="3.14"/>
    <col collapsed="false" customWidth="true" hidden="false" outlineLevel="0" max="8" min="8" style="416" width="13.41"/>
    <col collapsed="false" customWidth="true" hidden="false" outlineLevel="0" max="9" min="9" style="416" width="1.85"/>
    <col collapsed="false" customWidth="true" hidden="false" outlineLevel="0" max="10" min="10" style="416" width="15.56"/>
    <col collapsed="false" customWidth="true" hidden="false" outlineLevel="0" max="11" min="11" style="416" width="72.7"/>
    <col collapsed="false" customWidth="true" hidden="false" outlineLevel="0" max="12" min="12" style="415" width="6.85"/>
    <col collapsed="false" customWidth="false" hidden="false" outlineLevel="0" max="257" min="13" style="415" width="9.14"/>
  </cols>
  <sheetData>
    <row r="1" customFormat="false" ht="18.75" hidden="false" customHeight="true" outlineLevel="0" collapsed="false">
      <c r="A1" s="4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9"/>
    </row>
    <row r="2" customFormat="false" ht="24.75" hidden="false" customHeight="true" outlineLevel="0" collapsed="false">
      <c r="A2" s="420"/>
      <c r="B2" s="421" t="s">
        <v>272</v>
      </c>
      <c r="C2" s="421"/>
      <c r="D2" s="421"/>
      <c r="E2" s="421"/>
      <c r="F2" s="421"/>
      <c r="G2" s="421"/>
      <c r="H2" s="421"/>
      <c r="I2" s="421"/>
      <c r="J2" s="421"/>
      <c r="K2" s="421"/>
      <c r="L2" s="422"/>
    </row>
    <row r="3" customFormat="false" ht="24.75" hidden="false" customHeight="true" outlineLevel="0" collapsed="false">
      <c r="A3" s="420"/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2"/>
    </row>
    <row r="4" customFormat="false" ht="26.25" hidden="false" customHeight="true" outlineLevel="0" collapsed="false">
      <c r="A4" s="420"/>
      <c r="B4" s="424" t="s">
        <v>273</v>
      </c>
      <c r="C4" s="424"/>
      <c r="D4" s="424"/>
      <c r="E4" s="424"/>
      <c r="F4" s="424"/>
      <c r="G4" s="424"/>
      <c r="H4" s="424"/>
      <c r="I4" s="424"/>
      <c r="J4" s="424"/>
      <c r="K4" s="424"/>
      <c r="L4" s="422"/>
    </row>
    <row r="5" customFormat="false" ht="15.75" hidden="false" customHeight="true" outlineLevel="0" collapsed="false">
      <c r="A5" s="420"/>
      <c r="B5" s="425"/>
      <c r="C5" s="415"/>
      <c r="D5" s="415"/>
      <c r="E5" s="415"/>
      <c r="F5" s="426" t="n">
        <v>2000</v>
      </c>
      <c r="G5" s="427"/>
      <c r="H5" s="426" t="n">
        <v>2001</v>
      </c>
      <c r="I5" s="426"/>
      <c r="J5" s="426" t="n">
        <v>2002</v>
      </c>
      <c r="K5" s="415"/>
      <c r="L5" s="422"/>
    </row>
    <row r="6" customFormat="false" ht="17.25" hidden="false" customHeight="true" outlineLevel="0" collapsed="false">
      <c r="A6" s="420"/>
      <c r="B6" s="428" t="s">
        <v>274</v>
      </c>
      <c r="C6" s="429"/>
      <c r="D6" s="429"/>
      <c r="E6" s="429"/>
      <c r="F6" s="430" t="n">
        <f aca="false">+'Adaytum Headcount'!E31</f>
        <v>40</v>
      </c>
      <c r="G6" s="431"/>
      <c r="H6" s="430" t="n">
        <f aca="false">+'Adaytum Headcount'!E25</f>
        <v>47</v>
      </c>
      <c r="I6" s="431"/>
      <c r="J6" s="432" t="n">
        <f aca="false">+'Adaytum  Detail 2002'!E15</f>
        <v>36</v>
      </c>
      <c r="K6" s="433" t="s">
        <v>243</v>
      </c>
      <c r="L6" s="422"/>
    </row>
    <row r="7" customFormat="false" ht="13.5" hidden="false" customHeight="false" outlineLevel="0" collapsed="false">
      <c r="A7" s="420"/>
      <c r="B7" s="434"/>
      <c r="C7" s="415"/>
      <c r="D7" s="415"/>
      <c r="E7" s="415"/>
      <c r="F7" s="415"/>
      <c r="G7" s="415"/>
      <c r="H7" s="415"/>
      <c r="I7" s="415"/>
      <c r="J7" s="415"/>
      <c r="K7" s="415"/>
      <c r="L7" s="422"/>
    </row>
    <row r="8" customFormat="false" ht="4.5" hidden="false" customHeight="true" outlineLevel="0" collapsed="false">
      <c r="A8" s="420"/>
      <c r="B8" s="435"/>
      <c r="C8" s="436"/>
      <c r="D8" s="437"/>
      <c r="E8" s="437"/>
      <c r="F8" s="436"/>
      <c r="G8" s="436"/>
      <c r="H8" s="436"/>
      <c r="I8" s="436"/>
      <c r="J8" s="436"/>
      <c r="K8" s="438"/>
      <c r="L8" s="422"/>
    </row>
    <row r="9" customFormat="false" ht="15" hidden="false" customHeight="false" outlineLevel="0" collapsed="false">
      <c r="A9" s="420"/>
      <c r="B9" s="439" t="s">
        <v>257</v>
      </c>
      <c r="C9" s="415"/>
      <c r="D9" s="440"/>
      <c r="E9" s="440"/>
      <c r="F9" s="441" t="s">
        <v>121</v>
      </c>
      <c r="G9" s="441"/>
      <c r="H9" s="441" t="s">
        <v>121</v>
      </c>
      <c r="I9" s="441"/>
      <c r="J9" s="441" t="s">
        <v>121</v>
      </c>
      <c r="K9" s="442"/>
      <c r="L9" s="422"/>
    </row>
    <row r="10" customFormat="false" ht="19.5" hidden="false" customHeight="true" outlineLevel="0" collapsed="false">
      <c r="A10" s="420"/>
      <c r="B10" s="443" t="s">
        <v>275</v>
      </c>
      <c r="C10" s="415"/>
      <c r="D10" s="415"/>
      <c r="E10" s="415"/>
      <c r="F10" s="444" t="n">
        <f aca="false">+'Input Data'!F33</f>
        <v>4676069</v>
      </c>
      <c r="G10" s="425"/>
      <c r="H10" s="444" t="n">
        <f aca="false">+'Adaytum by Month'!Q31</f>
        <v>6425658.77462518</v>
      </c>
      <c r="I10" s="445"/>
      <c r="J10" s="444" t="n">
        <f aca="false">+'Adaytum  Detail 2002'!$E$26</f>
        <v>4429889.46294246</v>
      </c>
      <c r="K10" s="442"/>
      <c r="L10" s="422"/>
    </row>
    <row r="11" customFormat="false" ht="37.5" hidden="false" customHeight="true" outlineLevel="0" collapsed="false">
      <c r="A11" s="420"/>
      <c r="B11" s="446" t="s">
        <v>276</v>
      </c>
      <c r="C11" s="415"/>
      <c r="D11" s="415"/>
      <c r="E11" s="415"/>
      <c r="F11" s="447" t="n">
        <f aca="false">IF(F6=0,0,F10/F6)</f>
        <v>116901.725</v>
      </c>
      <c r="G11" s="415"/>
      <c r="H11" s="447" t="n">
        <f aca="false">IF(H6=0,0,H10/H6)</f>
        <v>136716.144140961</v>
      </c>
      <c r="I11" s="444"/>
      <c r="J11" s="447" t="n">
        <f aca="false">IF(J6=0,0,J10/J6)</f>
        <v>123052.485081735</v>
      </c>
      <c r="K11" s="442"/>
      <c r="L11" s="422"/>
    </row>
    <row r="12" customFormat="false" ht="12.75" hidden="false" customHeight="false" outlineLevel="0" collapsed="false">
      <c r="A12" s="420"/>
      <c r="B12" s="446"/>
      <c r="C12" s="415"/>
      <c r="D12" s="415"/>
      <c r="E12" s="415"/>
      <c r="F12" s="415"/>
      <c r="G12" s="415"/>
      <c r="H12" s="415"/>
      <c r="I12" s="415"/>
      <c r="J12" s="415"/>
      <c r="K12" s="442"/>
      <c r="L12" s="422"/>
    </row>
    <row r="13" customFormat="false" ht="15" hidden="false" customHeight="false" outlineLevel="0" collapsed="false">
      <c r="A13" s="420"/>
      <c r="B13" s="448" t="s">
        <v>277</v>
      </c>
      <c r="C13" s="415"/>
      <c r="D13" s="449" t="n">
        <f aca="false">+H6</f>
        <v>47</v>
      </c>
      <c r="E13" s="415"/>
      <c r="F13" s="450"/>
      <c r="G13" s="450"/>
      <c r="H13" s="450"/>
      <c r="I13" s="415"/>
      <c r="J13" s="415"/>
      <c r="K13" s="442"/>
      <c r="L13" s="422"/>
    </row>
    <row r="14" customFormat="false" ht="15" hidden="false" customHeight="false" outlineLevel="0" collapsed="false">
      <c r="A14" s="420"/>
      <c r="B14" s="451" t="s">
        <v>278</v>
      </c>
      <c r="C14" s="452"/>
      <c r="D14" s="415"/>
      <c r="E14" s="415"/>
      <c r="F14" s="450"/>
      <c r="G14" s="450"/>
      <c r="H14" s="450"/>
      <c r="I14" s="415"/>
      <c r="J14" s="415"/>
      <c r="K14" s="442"/>
      <c r="L14" s="422"/>
    </row>
    <row r="15" customFormat="false" ht="20.25" hidden="false" customHeight="false" outlineLevel="0" collapsed="false">
      <c r="A15" s="420"/>
      <c r="B15" s="453"/>
      <c r="C15" s="454"/>
      <c r="D15" s="415"/>
      <c r="E15" s="415"/>
      <c r="F15" s="455"/>
      <c r="G15" s="455"/>
      <c r="H15" s="456"/>
      <c r="I15" s="415"/>
      <c r="J15" s="415"/>
      <c r="K15" s="442"/>
      <c r="L15" s="422"/>
    </row>
    <row r="16" customFormat="false" ht="15" hidden="false" customHeight="false" outlineLevel="0" collapsed="false">
      <c r="A16" s="420"/>
      <c r="B16" s="451" t="s">
        <v>279</v>
      </c>
      <c r="C16" s="454" t="n">
        <v>-11</v>
      </c>
      <c r="D16" s="415"/>
      <c r="E16" s="415"/>
      <c r="F16" s="450"/>
      <c r="G16" s="450"/>
      <c r="H16" s="450"/>
      <c r="I16" s="415"/>
      <c r="J16" s="415"/>
      <c r="K16" s="442"/>
      <c r="L16" s="422"/>
    </row>
    <row r="17" customFormat="false" ht="15" hidden="false" customHeight="false" outlineLevel="0" collapsed="false">
      <c r="A17" s="420"/>
      <c r="B17" s="453"/>
      <c r="C17" s="457"/>
      <c r="D17" s="415"/>
      <c r="E17" s="415"/>
      <c r="F17" s="450"/>
      <c r="G17" s="450"/>
      <c r="H17" s="450"/>
      <c r="I17" s="415"/>
      <c r="J17" s="415"/>
      <c r="K17" s="442"/>
      <c r="L17" s="422"/>
    </row>
    <row r="18" customFormat="false" ht="15" hidden="false" customHeight="false" outlineLevel="0" collapsed="false">
      <c r="A18" s="420"/>
      <c r="B18" s="448" t="s">
        <v>280</v>
      </c>
      <c r="C18" s="415"/>
      <c r="D18" s="449" t="n">
        <f aca="false">SUM(C13:D17)</f>
        <v>36</v>
      </c>
      <c r="E18" s="415"/>
      <c r="F18" s="415"/>
      <c r="G18" s="415"/>
      <c r="H18" s="415"/>
      <c r="I18" s="415"/>
      <c r="J18" s="415"/>
      <c r="K18" s="442"/>
      <c r="L18" s="422"/>
    </row>
    <row r="19" customFormat="false" ht="7.5" hidden="false" customHeight="true" outlineLevel="0" collapsed="false">
      <c r="A19" s="420"/>
      <c r="B19" s="458"/>
      <c r="C19" s="459"/>
      <c r="D19" s="459"/>
      <c r="E19" s="459"/>
      <c r="F19" s="459"/>
      <c r="G19" s="459"/>
      <c r="H19" s="459"/>
      <c r="I19" s="459"/>
      <c r="J19" s="459"/>
      <c r="K19" s="460"/>
      <c r="L19" s="422"/>
    </row>
    <row r="20" customFormat="false" ht="5.25" hidden="false" customHeight="true" outlineLevel="0" collapsed="false">
      <c r="A20" s="420"/>
      <c r="B20" s="434"/>
      <c r="C20" s="415"/>
      <c r="D20" s="415"/>
      <c r="E20" s="415"/>
      <c r="F20" s="415"/>
      <c r="G20" s="415"/>
      <c r="H20" s="415"/>
      <c r="I20" s="415"/>
      <c r="J20" s="415"/>
      <c r="K20" s="461"/>
      <c r="L20" s="422"/>
    </row>
    <row r="21" customFormat="false" ht="4.5" hidden="false" customHeight="true" outlineLevel="0" collapsed="false">
      <c r="A21" s="420"/>
      <c r="B21" s="435"/>
      <c r="C21" s="436"/>
      <c r="D21" s="437"/>
      <c r="E21" s="437"/>
      <c r="F21" s="436"/>
      <c r="G21" s="436"/>
      <c r="H21" s="436"/>
      <c r="I21" s="436"/>
      <c r="J21" s="436"/>
      <c r="K21" s="438"/>
      <c r="L21" s="422"/>
    </row>
    <row r="22" customFormat="false" ht="15" hidden="false" customHeight="false" outlineLevel="0" collapsed="false">
      <c r="A22" s="420"/>
      <c r="B22" s="439" t="s">
        <v>258</v>
      </c>
      <c r="C22" s="415"/>
      <c r="D22" s="440"/>
      <c r="E22" s="440"/>
      <c r="F22" s="415"/>
      <c r="G22" s="415"/>
      <c r="H22" s="415"/>
      <c r="I22" s="415"/>
      <c r="J22" s="415"/>
      <c r="K22" s="442"/>
      <c r="L22" s="422"/>
    </row>
    <row r="23" customFormat="false" ht="7.5" hidden="false" customHeight="true" outlineLevel="0" collapsed="false">
      <c r="A23" s="420"/>
      <c r="B23" s="446"/>
      <c r="C23" s="415"/>
      <c r="D23" s="440"/>
      <c r="E23" s="440"/>
      <c r="F23" s="415"/>
      <c r="G23" s="415"/>
      <c r="H23" s="415"/>
      <c r="I23" s="415"/>
      <c r="J23" s="415"/>
      <c r="K23" s="442"/>
      <c r="L23" s="422"/>
    </row>
    <row r="24" customFormat="false" ht="12.75" hidden="false" customHeight="false" outlineLevel="0" collapsed="false">
      <c r="A24" s="420"/>
      <c r="B24" s="443" t="s">
        <v>281</v>
      </c>
      <c r="C24" s="415"/>
      <c r="D24" s="440"/>
      <c r="E24" s="440"/>
      <c r="F24" s="415"/>
      <c r="G24" s="415"/>
      <c r="H24" s="415"/>
      <c r="I24" s="415"/>
      <c r="J24" s="415"/>
      <c r="K24" s="442"/>
      <c r="L24" s="422"/>
    </row>
    <row r="25" customFormat="false" ht="1.5" hidden="false" customHeight="true" outlineLevel="0" collapsed="false">
      <c r="A25" s="420"/>
      <c r="B25" s="446"/>
      <c r="C25" s="415"/>
      <c r="D25" s="440"/>
      <c r="E25" s="440"/>
      <c r="F25" s="415"/>
      <c r="G25" s="415"/>
      <c r="H25" s="415"/>
      <c r="I25" s="415"/>
      <c r="J25" s="415"/>
      <c r="K25" s="442"/>
      <c r="L25" s="422"/>
    </row>
    <row r="26" customFormat="false" ht="12.75" hidden="false" customHeight="false" outlineLevel="0" collapsed="false">
      <c r="A26" s="420"/>
      <c r="B26" s="443" t="s">
        <v>282</v>
      </c>
      <c r="C26" s="415"/>
      <c r="D26" s="440"/>
      <c r="E26" s="440"/>
      <c r="F26" s="415"/>
      <c r="G26" s="415"/>
      <c r="H26" s="415"/>
      <c r="I26" s="415"/>
      <c r="J26" s="415"/>
      <c r="K26" s="442"/>
      <c r="L26" s="422"/>
    </row>
    <row r="27" customFormat="false" ht="12.75" hidden="false" customHeight="false" outlineLevel="0" collapsed="false">
      <c r="A27" s="420"/>
      <c r="B27" s="453" t="s">
        <v>283</v>
      </c>
      <c r="C27" s="462" t="n">
        <v>630</v>
      </c>
      <c r="D27" s="463" t="n">
        <f aca="false">+'Adaytum Flight Details'!D15</f>
        <v>60</v>
      </c>
      <c r="E27" s="415"/>
      <c r="F27" s="450"/>
      <c r="G27" s="450"/>
      <c r="H27" s="450"/>
      <c r="I27" s="415"/>
      <c r="J27" s="462" t="n">
        <f aca="false">D27*C27</f>
        <v>37800</v>
      </c>
      <c r="K27" s="442" t="s">
        <v>284</v>
      </c>
      <c r="L27" s="422"/>
    </row>
    <row r="28" customFormat="false" ht="12.75" hidden="false" customHeight="false" outlineLevel="0" collapsed="false">
      <c r="A28" s="420"/>
      <c r="B28" s="453" t="s">
        <v>285</v>
      </c>
      <c r="C28" s="462" t="n">
        <v>205</v>
      </c>
      <c r="D28" s="463" t="n">
        <f aca="false">+'Adaytum Flight Details'!F15</f>
        <v>120</v>
      </c>
      <c r="E28" s="415"/>
      <c r="F28" s="450"/>
      <c r="G28" s="450"/>
      <c r="H28" s="450"/>
      <c r="I28" s="415"/>
      <c r="J28" s="462" t="n">
        <f aca="false">D28*C28</f>
        <v>24600</v>
      </c>
      <c r="K28" s="442" t="s">
        <v>284</v>
      </c>
      <c r="L28" s="422"/>
    </row>
    <row r="29" customFormat="false" ht="3.75" hidden="false" customHeight="true" outlineLevel="0" collapsed="false">
      <c r="A29" s="420"/>
      <c r="B29" s="446"/>
      <c r="C29" s="415"/>
      <c r="D29" s="449"/>
      <c r="E29" s="440"/>
      <c r="F29" s="415"/>
      <c r="G29" s="415"/>
      <c r="H29" s="415"/>
      <c r="I29" s="415"/>
      <c r="J29" s="415"/>
      <c r="K29" s="442"/>
      <c r="L29" s="422"/>
    </row>
    <row r="30" customFormat="false" ht="12.75" hidden="false" customHeight="false" outlineLevel="0" collapsed="false">
      <c r="A30" s="420"/>
      <c r="B30" s="443" t="s">
        <v>286</v>
      </c>
      <c r="C30" s="415"/>
      <c r="D30" s="440"/>
      <c r="E30" s="440"/>
      <c r="F30" s="415"/>
      <c r="G30" s="415"/>
      <c r="H30" s="415"/>
      <c r="I30" s="415"/>
      <c r="J30" s="415"/>
      <c r="K30" s="442"/>
      <c r="L30" s="422"/>
    </row>
    <row r="31" customFormat="false" ht="12.75" hidden="false" customHeight="false" outlineLevel="0" collapsed="false">
      <c r="A31" s="420"/>
      <c r="B31" s="453" t="s">
        <v>287</v>
      </c>
      <c r="C31" s="462" t="n">
        <v>1030</v>
      </c>
      <c r="D31" s="463" t="n">
        <f aca="false">+'Adaytum Flight Details'!C16</f>
        <v>14</v>
      </c>
      <c r="E31" s="415"/>
      <c r="F31" s="450"/>
      <c r="G31" s="450"/>
      <c r="H31" s="450"/>
      <c r="I31" s="415"/>
      <c r="J31" s="462" t="n">
        <f aca="false">D31*C31</f>
        <v>14420</v>
      </c>
      <c r="K31" s="442" t="s">
        <v>288</v>
      </c>
      <c r="L31" s="422"/>
    </row>
    <row r="32" customFormat="false" ht="12.75" hidden="false" customHeight="false" outlineLevel="0" collapsed="false">
      <c r="A32" s="420"/>
      <c r="B32" s="453" t="s">
        <v>283</v>
      </c>
      <c r="C32" s="462" t="n">
        <v>4700</v>
      </c>
      <c r="D32" s="463" t="n">
        <f aca="false">+'Adaytum Flight Details'!D16</f>
        <v>8</v>
      </c>
      <c r="E32" s="415"/>
      <c r="F32" s="450"/>
      <c r="G32" s="450"/>
      <c r="H32" s="450"/>
      <c r="I32" s="415"/>
      <c r="J32" s="462" t="n">
        <f aca="false">D32*C32</f>
        <v>37600</v>
      </c>
      <c r="K32" s="442"/>
      <c r="L32" s="422"/>
    </row>
    <row r="33" customFormat="false" ht="12.75" hidden="false" customHeight="false" outlineLevel="0" collapsed="false">
      <c r="A33" s="420"/>
      <c r="B33" s="453" t="s">
        <v>289</v>
      </c>
      <c r="C33" s="462" t="n">
        <v>10285</v>
      </c>
      <c r="D33" s="463" t="n">
        <f aca="false">+'Adaytum Flight Details'!E16</f>
        <v>0</v>
      </c>
      <c r="E33" s="415"/>
      <c r="F33" s="450"/>
      <c r="G33" s="450"/>
      <c r="H33" s="450"/>
      <c r="I33" s="415"/>
      <c r="J33" s="462" t="n">
        <f aca="false">D33*C33</f>
        <v>0</v>
      </c>
      <c r="K33" s="442"/>
      <c r="L33" s="422"/>
    </row>
    <row r="34" customFormat="false" ht="12.75" hidden="false" customHeight="false" outlineLevel="0" collapsed="false">
      <c r="A34" s="420"/>
      <c r="B34" s="453" t="s">
        <v>285</v>
      </c>
      <c r="C34" s="462" t="n">
        <v>185</v>
      </c>
      <c r="D34" s="463" t="n">
        <f aca="false">+'Adaytum Flight Details'!F16</f>
        <v>84</v>
      </c>
      <c r="E34" s="415"/>
      <c r="F34" s="450"/>
      <c r="G34" s="450"/>
      <c r="H34" s="450"/>
      <c r="I34" s="415"/>
      <c r="J34" s="462" t="n">
        <f aca="false">D34*C34</f>
        <v>15540</v>
      </c>
      <c r="K34" s="442" t="s">
        <v>288</v>
      </c>
      <c r="L34" s="422"/>
    </row>
    <row r="35" customFormat="false" ht="3.75" hidden="false" customHeight="true" outlineLevel="0" collapsed="false">
      <c r="A35" s="420"/>
      <c r="B35" s="446"/>
      <c r="C35" s="415"/>
      <c r="D35" s="462"/>
      <c r="E35" s="462"/>
      <c r="F35" s="462"/>
      <c r="G35" s="462"/>
      <c r="H35" s="462"/>
      <c r="I35" s="415"/>
      <c r="J35" s="462"/>
      <c r="K35" s="442"/>
      <c r="L35" s="422"/>
    </row>
    <row r="36" customFormat="false" ht="12.75" hidden="false" customHeight="false" outlineLevel="0" collapsed="false">
      <c r="A36" s="420"/>
      <c r="B36" s="443" t="s">
        <v>290</v>
      </c>
      <c r="C36" s="415"/>
      <c r="D36" s="464"/>
      <c r="E36" s="464"/>
      <c r="F36" s="464"/>
      <c r="G36" s="464"/>
      <c r="H36" s="464"/>
      <c r="I36" s="415"/>
      <c r="J36" s="415"/>
      <c r="K36" s="442"/>
      <c r="L36" s="422"/>
    </row>
    <row r="37" customFormat="false" ht="12.75" hidden="false" customHeight="false" outlineLevel="0" collapsed="false">
      <c r="A37" s="420"/>
      <c r="B37" s="453" t="s">
        <v>287</v>
      </c>
      <c r="C37" s="462" t="n">
        <v>1675</v>
      </c>
      <c r="D37" s="463" t="n">
        <f aca="false">+'Adaytum Flight Details'!C17</f>
        <v>0</v>
      </c>
      <c r="E37" s="415"/>
      <c r="F37" s="450"/>
      <c r="G37" s="450"/>
      <c r="H37" s="450"/>
      <c r="I37" s="415"/>
      <c r="J37" s="462" t="n">
        <f aca="false">D37*C37</f>
        <v>0</v>
      </c>
      <c r="K37" s="442"/>
      <c r="L37" s="422"/>
    </row>
    <row r="38" customFormat="false" ht="12.75" hidden="false" customHeight="false" outlineLevel="0" collapsed="false">
      <c r="A38" s="420"/>
      <c r="B38" s="453" t="s">
        <v>283</v>
      </c>
      <c r="C38" s="462" t="n">
        <v>5800</v>
      </c>
      <c r="D38" s="463" t="n">
        <f aca="false">+'Adaytum Flight Details'!D17</f>
        <v>0</v>
      </c>
      <c r="E38" s="415"/>
      <c r="F38" s="450"/>
      <c r="G38" s="450"/>
      <c r="H38" s="450"/>
      <c r="I38" s="415"/>
      <c r="J38" s="462" t="n">
        <f aca="false">D38*C38</f>
        <v>0</v>
      </c>
      <c r="K38" s="442"/>
      <c r="L38" s="422"/>
    </row>
    <row r="39" customFormat="false" ht="12.75" hidden="false" customHeight="false" outlineLevel="0" collapsed="false">
      <c r="A39" s="420"/>
      <c r="B39" s="453" t="s">
        <v>289</v>
      </c>
      <c r="C39" s="462" t="n">
        <v>7535</v>
      </c>
      <c r="D39" s="463" t="n">
        <f aca="false">+'Adaytum Flight Details'!E17</f>
        <v>0</v>
      </c>
      <c r="E39" s="415"/>
      <c r="F39" s="450"/>
      <c r="G39" s="450"/>
      <c r="H39" s="450"/>
      <c r="I39" s="415"/>
      <c r="J39" s="462" t="n">
        <f aca="false">D39*C39</f>
        <v>0</v>
      </c>
      <c r="K39" s="442"/>
      <c r="L39" s="422"/>
    </row>
    <row r="40" customFormat="false" ht="12.75" hidden="false" customHeight="false" outlineLevel="0" collapsed="false">
      <c r="A40" s="420"/>
      <c r="B40" s="453" t="s">
        <v>285</v>
      </c>
      <c r="C40" s="462" t="n">
        <v>270</v>
      </c>
      <c r="D40" s="463" t="n">
        <f aca="false">+'Adaytum Flight Details'!F17</f>
        <v>0</v>
      </c>
      <c r="E40" s="415"/>
      <c r="F40" s="450"/>
      <c r="G40" s="450"/>
      <c r="H40" s="450"/>
      <c r="I40" s="415"/>
      <c r="J40" s="462" t="n">
        <f aca="false">D40*C40</f>
        <v>0</v>
      </c>
      <c r="K40" s="442"/>
      <c r="L40" s="422"/>
    </row>
    <row r="41" customFormat="false" ht="3.75" hidden="false" customHeight="true" outlineLevel="0" collapsed="false">
      <c r="A41" s="420"/>
      <c r="B41" s="453"/>
      <c r="C41" s="462"/>
      <c r="D41" s="462"/>
      <c r="E41" s="462"/>
      <c r="F41" s="462"/>
      <c r="G41" s="462"/>
      <c r="H41" s="462"/>
      <c r="I41" s="415"/>
      <c r="J41" s="462"/>
      <c r="K41" s="442"/>
      <c r="L41" s="422"/>
    </row>
    <row r="42" customFormat="false" ht="12.75" hidden="false" customHeight="false" outlineLevel="0" collapsed="false">
      <c r="A42" s="420"/>
      <c r="B42" s="443" t="s">
        <v>291</v>
      </c>
      <c r="C42" s="415"/>
      <c r="D42" s="464"/>
      <c r="E42" s="464"/>
      <c r="F42" s="464"/>
      <c r="G42" s="464"/>
      <c r="H42" s="464"/>
      <c r="I42" s="415"/>
      <c r="J42" s="415"/>
      <c r="K42" s="442"/>
      <c r="L42" s="422"/>
    </row>
    <row r="43" customFormat="false" ht="12.75" hidden="false" customHeight="false" outlineLevel="0" collapsed="false">
      <c r="A43" s="420"/>
      <c r="B43" s="453" t="s">
        <v>287</v>
      </c>
      <c r="C43" s="462" t="n">
        <v>1895</v>
      </c>
      <c r="D43" s="463" t="n">
        <f aca="false">+'Adaytum Flight Details'!C18</f>
        <v>0</v>
      </c>
      <c r="E43" s="415"/>
      <c r="F43" s="450"/>
      <c r="G43" s="450"/>
      <c r="H43" s="450"/>
      <c r="I43" s="415"/>
      <c r="J43" s="462" t="n">
        <f aca="false">D43*C43</f>
        <v>0</v>
      </c>
      <c r="K43" s="442"/>
      <c r="L43" s="422"/>
    </row>
    <row r="44" customFormat="false" ht="12.75" hidden="false" customHeight="false" outlineLevel="0" collapsed="false">
      <c r="A44" s="420"/>
      <c r="B44" s="453" t="s">
        <v>289</v>
      </c>
      <c r="C44" s="462" t="n">
        <v>2245</v>
      </c>
      <c r="D44" s="463" t="n">
        <f aca="false">+'Adaytum Flight Details'!E18</f>
        <v>0</v>
      </c>
      <c r="E44" s="415"/>
      <c r="F44" s="450"/>
      <c r="G44" s="450"/>
      <c r="H44" s="450"/>
      <c r="I44" s="415"/>
      <c r="J44" s="462" t="n">
        <f aca="false">D44*C44</f>
        <v>0</v>
      </c>
      <c r="K44" s="442"/>
      <c r="L44" s="422"/>
    </row>
    <row r="45" customFormat="false" ht="12.75" hidden="false" customHeight="false" outlineLevel="0" collapsed="false">
      <c r="A45" s="420"/>
      <c r="B45" s="453" t="s">
        <v>285</v>
      </c>
      <c r="C45" s="462" t="n">
        <v>185</v>
      </c>
      <c r="D45" s="463" t="n">
        <f aca="false">+'Adaytum Flight Details'!F18</f>
        <v>0</v>
      </c>
      <c r="E45" s="415"/>
      <c r="F45" s="450"/>
      <c r="G45" s="450"/>
      <c r="H45" s="450"/>
      <c r="I45" s="415"/>
      <c r="J45" s="462" t="n">
        <f aca="false">D45*C45</f>
        <v>0</v>
      </c>
      <c r="K45" s="442"/>
      <c r="L45" s="422"/>
    </row>
    <row r="46" customFormat="false" ht="9" hidden="false" customHeight="true" outlineLevel="0" collapsed="false">
      <c r="A46" s="420"/>
      <c r="B46" s="453"/>
      <c r="C46" s="462"/>
      <c r="D46" s="462"/>
      <c r="E46" s="462"/>
      <c r="F46" s="462"/>
      <c r="G46" s="462"/>
      <c r="H46" s="462"/>
      <c r="I46" s="415"/>
      <c r="J46" s="462"/>
      <c r="K46" s="442"/>
      <c r="L46" s="422"/>
    </row>
    <row r="47" customFormat="false" ht="4.5" hidden="false" customHeight="true" outlineLevel="0" collapsed="false">
      <c r="A47" s="420"/>
      <c r="B47" s="446"/>
      <c r="C47" s="415"/>
      <c r="D47" s="440"/>
      <c r="E47" s="440"/>
      <c r="F47" s="440"/>
      <c r="G47" s="440"/>
      <c r="H47" s="440"/>
      <c r="I47" s="415"/>
      <c r="J47" s="462"/>
      <c r="K47" s="442"/>
      <c r="L47" s="422"/>
    </row>
    <row r="48" customFormat="false" ht="12.75" hidden="false" customHeight="false" outlineLevel="0" collapsed="false">
      <c r="A48" s="420"/>
      <c r="B48" s="443" t="s">
        <v>292</v>
      </c>
      <c r="C48" s="415"/>
      <c r="D48" s="440"/>
      <c r="E48" s="415"/>
      <c r="F48" s="450"/>
      <c r="G48" s="450"/>
      <c r="H48" s="450"/>
      <c r="I48" s="415"/>
      <c r="J48" s="462" t="n">
        <f aca="false">'Adaytum by Month'!O16-SUM(J27:J45)-SUM(J50:J52)</f>
        <v>41340</v>
      </c>
      <c r="K48" s="442" t="s">
        <v>293</v>
      </c>
      <c r="L48" s="422"/>
    </row>
    <row r="49" customFormat="false" ht="3.75" hidden="false" customHeight="true" outlineLevel="0" collapsed="false">
      <c r="A49" s="420"/>
      <c r="B49" s="446"/>
      <c r="C49" s="415"/>
      <c r="D49" s="440"/>
      <c r="E49" s="440"/>
      <c r="F49" s="440"/>
      <c r="G49" s="440"/>
      <c r="H49" s="440"/>
      <c r="I49" s="415"/>
      <c r="J49" s="462"/>
      <c r="K49" s="442"/>
      <c r="L49" s="422"/>
    </row>
    <row r="50" customFormat="false" ht="12.75" hidden="false" customHeight="false" outlineLevel="0" collapsed="false">
      <c r="A50" s="420"/>
      <c r="B50" s="443" t="s">
        <v>294</v>
      </c>
      <c r="C50" s="415"/>
      <c r="D50" s="440"/>
      <c r="E50" s="415"/>
      <c r="F50" s="450"/>
      <c r="G50" s="450"/>
      <c r="H50" s="450"/>
      <c r="I50" s="415"/>
      <c r="J50" s="462" t="n">
        <f aca="false">+'Adaytum  Detail 2002'!E31</f>
        <v>59460</v>
      </c>
      <c r="K50" s="442" t="s">
        <v>295</v>
      </c>
      <c r="L50" s="422"/>
    </row>
    <row r="51" customFormat="false" ht="4.5" hidden="false" customHeight="true" outlineLevel="0" collapsed="false">
      <c r="A51" s="420"/>
      <c r="B51" s="446"/>
      <c r="C51" s="415"/>
      <c r="D51" s="440"/>
      <c r="E51" s="440"/>
      <c r="F51" s="440"/>
      <c r="G51" s="440"/>
      <c r="H51" s="440"/>
      <c r="I51" s="415"/>
      <c r="J51" s="462"/>
      <c r="K51" s="442"/>
      <c r="L51" s="422"/>
    </row>
    <row r="52" customFormat="false" ht="12.75" hidden="false" customHeight="false" outlineLevel="0" collapsed="false">
      <c r="A52" s="420"/>
      <c r="B52" s="443" t="s">
        <v>296</v>
      </c>
      <c r="C52" s="415"/>
      <c r="D52" s="440"/>
      <c r="E52" s="415"/>
      <c r="F52" s="450"/>
      <c r="G52" s="450"/>
      <c r="H52" s="450"/>
      <c r="I52" s="415"/>
      <c r="J52" s="462" t="n">
        <f aca="false">+'Adaytum  Detail 2002'!E32</f>
        <v>0</v>
      </c>
      <c r="K52" s="442"/>
      <c r="L52" s="422"/>
    </row>
    <row r="53" customFormat="false" ht="7.5" hidden="false" customHeight="true" outlineLevel="0" collapsed="false">
      <c r="A53" s="420"/>
      <c r="B53" s="446"/>
      <c r="C53" s="415"/>
      <c r="D53" s="440"/>
      <c r="E53" s="440"/>
      <c r="F53" s="440"/>
      <c r="G53" s="440"/>
      <c r="H53" s="440"/>
      <c r="I53" s="440"/>
      <c r="J53" s="462"/>
      <c r="K53" s="442"/>
      <c r="L53" s="422"/>
    </row>
    <row r="54" customFormat="false" ht="6" hidden="false" customHeight="true" outlineLevel="0" collapsed="false">
      <c r="A54" s="420"/>
      <c r="B54" s="446"/>
      <c r="C54" s="415"/>
      <c r="D54" s="447"/>
      <c r="E54" s="447"/>
      <c r="F54" s="415"/>
      <c r="G54" s="415"/>
      <c r="H54" s="415"/>
      <c r="I54" s="415"/>
      <c r="J54" s="415"/>
      <c r="K54" s="442"/>
      <c r="L54" s="422"/>
    </row>
    <row r="55" customFormat="false" ht="15" hidden="false" customHeight="false" outlineLevel="0" collapsed="false">
      <c r="A55" s="420"/>
      <c r="B55" s="465" t="s">
        <v>297</v>
      </c>
      <c r="C55" s="466"/>
      <c r="D55" s="467"/>
      <c r="E55" s="467" t="n">
        <v>0</v>
      </c>
      <c r="F55" s="468" t="n">
        <f aca="false">+'Input Data'!F35</f>
        <v>411681</v>
      </c>
      <c r="G55" s="469"/>
      <c r="H55" s="470" t="n">
        <f aca="false">+'Adaytum by Month'!Q32</f>
        <v>465151.17</v>
      </c>
      <c r="I55" s="471"/>
      <c r="J55" s="470" t="n">
        <f aca="false">SUM(J27:J52)</f>
        <v>230760</v>
      </c>
      <c r="K55" s="472"/>
      <c r="L55" s="422"/>
    </row>
    <row r="56" customFormat="false" ht="7.5" hidden="false" customHeight="true" outlineLevel="0" collapsed="false">
      <c r="A56" s="420"/>
      <c r="B56" s="458"/>
      <c r="C56" s="459"/>
      <c r="D56" s="459"/>
      <c r="E56" s="459"/>
      <c r="F56" s="459"/>
      <c r="G56" s="459"/>
      <c r="H56" s="459"/>
      <c r="I56" s="459"/>
      <c r="J56" s="459"/>
      <c r="K56" s="460"/>
      <c r="L56" s="422"/>
    </row>
    <row r="57" customFormat="false" ht="7.5" hidden="false" customHeight="true" outlineLevel="0" collapsed="false">
      <c r="A57" s="420"/>
      <c r="B57" s="415"/>
      <c r="C57" s="415"/>
      <c r="D57" s="415"/>
      <c r="E57" s="415"/>
      <c r="F57" s="415"/>
      <c r="G57" s="415"/>
      <c r="H57" s="415"/>
      <c r="I57" s="415"/>
      <c r="J57" s="415"/>
      <c r="K57" s="461"/>
      <c r="L57" s="422"/>
    </row>
    <row r="58" customFormat="false" ht="19.5" hidden="false" customHeight="true" outlineLevel="0" collapsed="false">
      <c r="A58" s="473"/>
      <c r="B58" s="474"/>
      <c r="C58" s="475"/>
      <c r="D58" s="476"/>
      <c r="E58" s="476"/>
      <c r="F58" s="475"/>
      <c r="G58" s="475"/>
      <c r="H58" s="475"/>
      <c r="I58" s="475"/>
      <c r="J58" s="475"/>
      <c r="K58" s="475"/>
      <c r="L58" s="477"/>
    </row>
    <row r="59" customFormat="false" ht="12.75" hidden="false" customHeight="false" outlineLevel="0" collapsed="false">
      <c r="B59" s="434"/>
      <c r="D59" s="440"/>
      <c r="E59" s="440"/>
    </row>
    <row r="60" customFormat="false" ht="12.75" hidden="false" customHeight="false" outlineLevel="0" collapsed="false">
      <c r="B60" s="434"/>
      <c r="D60" s="440"/>
      <c r="E60" s="440"/>
    </row>
    <row r="61" customFormat="false" ht="12.75" hidden="false" customHeight="false" outlineLevel="0" collapsed="false">
      <c r="B61" s="434"/>
      <c r="D61" s="440"/>
      <c r="E61" s="440"/>
    </row>
    <row r="62" customFormat="false" ht="12.75" hidden="false" customHeight="false" outlineLevel="0" collapsed="false">
      <c r="B62" s="434"/>
      <c r="D62" s="440"/>
      <c r="E62" s="440"/>
    </row>
    <row r="63" customFormat="false" ht="12.75" hidden="false" customHeight="false" outlineLevel="0" collapsed="false">
      <c r="D63" s="440"/>
      <c r="E63" s="440"/>
    </row>
    <row r="64" customFormat="false" ht="12.75" hidden="false" customHeight="false" outlineLevel="0" collapsed="false">
      <c r="D64" s="440"/>
      <c r="E64" s="440"/>
    </row>
    <row r="65" customFormat="false" ht="12.75" hidden="false" customHeight="false" outlineLevel="0" collapsed="false">
      <c r="D65" s="440"/>
      <c r="E65" s="440"/>
    </row>
    <row r="66" customFormat="false" ht="12.75" hidden="false" customHeight="false" outlineLevel="0" collapsed="false">
      <c r="D66" s="440"/>
      <c r="E66" s="440"/>
    </row>
    <row r="67" customFormat="false" ht="12.75" hidden="false" customHeight="false" outlineLevel="0" collapsed="false">
      <c r="D67" s="440"/>
      <c r="E67" s="440"/>
    </row>
  </sheetData>
  <mergeCells count="2">
    <mergeCell ref="B2:K2"/>
    <mergeCell ref="B4:K4"/>
  </mergeCells>
  <printOptions headings="false" gridLines="false" gridLinesSet="true" horizontalCentered="true" verticalCentered="false"/>
  <pageMargins left="0.39375" right="0.275694444444444" top="0.590277777777778" bottom="0.354166666666667" header="0.511811023622047" footer="0.1576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 : Financial Planning and Analysis&amp;R&amp;9Printed : &amp;D &amp;T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5" width="7.28"/>
    <col collapsed="false" customWidth="true" hidden="false" outlineLevel="0" max="2" min="2" style="416" width="31.85"/>
    <col collapsed="false" customWidth="true" hidden="false" outlineLevel="0" max="3" min="3" style="416" width="7.7"/>
    <col collapsed="false" customWidth="true" hidden="false" outlineLevel="0" max="4" min="4" style="416" width="10.41"/>
    <col collapsed="false" customWidth="true" hidden="false" outlineLevel="0" max="5" min="5" style="416" width="1.99"/>
    <col collapsed="false" customWidth="true" hidden="false" outlineLevel="0" max="6" min="6" style="416" width="14.14"/>
    <col collapsed="false" customWidth="true" hidden="false" outlineLevel="0" max="7" min="7" style="416" width="1.56"/>
    <col collapsed="false" customWidth="true" hidden="false" outlineLevel="0" max="8" min="8" style="416" width="14.14"/>
    <col collapsed="false" customWidth="true" hidden="false" outlineLevel="0" max="9" min="9" style="416" width="1.85"/>
    <col collapsed="false" customWidth="true" hidden="false" outlineLevel="0" max="10" min="10" style="416" width="12.14"/>
    <col collapsed="false" customWidth="true" hidden="false" outlineLevel="0" max="11" min="11" style="416" width="79.7"/>
    <col collapsed="false" customWidth="true" hidden="false" outlineLevel="0" max="12" min="12" style="415" width="6.85"/>
    <col collapsed="false" customWidth="false" hidden="false" outlineLevel="0" max="257" min="13" style="415" width="9.14"/>
  </cols>
  <sheetData>
    <row r="1" customFormat="false" ht="18.75" hidden="false" customHeight="true" outlineLevel="0" collapsed="false">
      <c r="A1" s="4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9"/>
    </row>
    <row r="2" customFormat="false" ht="24.75" hidden="false" customHeight="true" outlineLevel="0" collapsed="false">
      <c r="A2" s="420"/>
      <c r="B2" s="421" t="s">
        <v>272</v>
      </c>
      <c r="C2" s="421"/>
      <c r="D2" s="421"/>
      <c r="E2" s="421"/>
      <c r="F2" s="421"/>
      <c r="G2" s="421"/>
      <c r="H2" s="421"/>
      <c r="I2" s="421"/>
      <c r="J2" s="421"/>
      <c r="K2" s="421"/>
      <c r="L2" s="422"/>
    </row>
    <row r="3" customFormat="false" ht="24.75" hidden="false" customHeight="true" outlineLevel="0" collapsed="false">
      <c r="A3" s="420"/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2"/>
    </row>
    <row r="4" customFormat="false" ht="29.25" hidden="false" customHeight="true" outlineLevel="0" collapsed="false">
      <c r="A4" s="420"/>
      <c r="B4" s="424" t="s">
        <v>273</v>
      </c>
      <c r="C4" s="424"/>
      <c r="D4" s="424"/>
      <c r="E4" s="424"/>
      <c r="F4" s="424"/>
      <c r="G4" s="424"/>
      <c r="H4" s="424"/>
      <c r="I4" s="424"/>
      <c r="J4" s="424"/>
      <c r="K4" s="424"/>
      <c r="L4" s="422"/>
    </row>
    <row r="5" customFormat="false" ht="29.25" hidden="false" customHeight="true" outlineLevel="0" collapsed="false">
      <c r="A5" s="420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2"/>
    </row>
    <row r="6" customFormat="false" ht="15.75" hidden="false" customHeight="true" outlineLevel="0" collapsed="false">
      <c r="A6" s="420"/>
      <c r="B6" s="425"/>
      <c r="C6" s="415"/>
      <c r="D6" s="415"/>
      <c r="E6" s="415"/>
      <c r="F6" s="426" t="n">
        <v>2000</v>
      </c>
      <c r="G6" s="426"/>
      <c r="H6" s="426" t="n">
        <v>2001</v>
      </c>
      <c r="I6" s="427"/>
      <c r="J6" s="426" t="n">
        <v>2002</v>
      </c>
      <c r="K6" s="415"/>
      <c r="L6" s="422"/>
    </row>
    <row r="7" customFormat="false" ht="17.25" hidden="false" customHeight="true" outlineLevel="0" collapsed="false">
      <c r="A7" s="420"/>
      <c r="B7" s="428" t="s">
        <v>274</v>
      </c>
      <c r="C7" s="429"/>
      <c r="D7" s="429"/>
      <c r="E7" s="429"/>
      <c r="F7" s="478" t="n">
        <f aca="false">+'Expense Detail'!F6</f>
        <v>40</v>
      </c>
      <c r="G7" s="426"/>
      <c r="H7" s="478" t="n">
        <f aca="false">+'Expense Detail'!H6</f>
        <v>47</v>
      </c>
      <c r="I7" s="431"/>
      <c r="J7" s="478" t="n">
        <f aca="false">+'Expense Detail'!J6</f>
        <v>36</v>
      </c>
      <c r="K7" s="433" t="s">
        <v>243</v>
      </c>
      <c r="L7" s="422"/>
    </row>
    <row r="8" customFormat="false" ht="12.75" hidden="false" customHeight="false" outlineLevel="0" collapsed="false">
      <c r="A8" s="420"/>
      <c r="B8" s="434"/>
      <c r="C8" s="415"/>
      <c r="D8" s="415"/>
      <c r="E8" s="415"/>
      <c r="F8" s="415"/>
      <c r="G8" s="415"/>
      <c r="H8" s="415"/>
      <c r="I8" s="415"/>
      <c r="J8" s="415"/>
      <c r="K8" s="415"/>
      <c r="L8" s="422"/>
    </row>
    <row r="9" customFormat="false" ht="7.5" hidden="false" customHeight="true" outlineLevel="0" collapsed="false">
      <c r="A9" s="420"/>
      <c r="B9" s="415"/>
      <c r="C9" s="415"/>
      <c r="D9" s="415"/>
      <c r="E9" s="415"/>
      <c r="F9" s="415"/>
      <c r="G9" s="415"/>
      <c r="H9" s="415"/>
      <c r="I9" s="415"/>
      <c r="J9" s="415"/>
      <c r="K9" s="461"/>
      <c r="L9" s="422"/>
    </row>
    <row r="10" customFormat="false" ht="7.5" hidden="false" customHeight="true" outlineLevel="0" collapsed="false">
      <c r="A10" s="420"/>
      <c r="B10" s="435"/>
      <c r="C10" s="436"/>
      <c r="D10" s="437"/>
      <c r="E10" s="437"/>
      <c r="F10" s="436"/>
      <c r="G10" s="436"/>
      <c r="H10" s="436"/>
      <c r="I10" s="436"/>
      <c r="J10" s="436"/>
      <c r="K10" s="438"/>
      <c r="L10" s="422"/>
    </row>
    <row r="11" customFormat="false" ht="15" hidden="false" customHeight="false" outlineLevel="0" collapsed="false">
      <c r="A11" s="420"/>
      <c r="B11" s="439" t="s">
        <v>259</v>
      </c>
      <c r="C11" s="415"/>
      <c r="D11" s="440"/>
      <c r="E11" s="440"/>
      <c r="F11" s="415"/>
      <c r="G11" s="415"/>
      <c r="H11" s="415"/>
      <c r="I11" s="415"/>
      <c r="J11" s="415"/>
      <c r="K11" s="442"/>
      <c r="L11" s="422"/>
    </row>
    <row r="12" customFormat="false" ht="15" hidden="false" customHeight="false" outlineLevel="0" collapsed="false">
      <c r="A12" s="420"/>
      <c r="B12" s="439"/>
      <c r="C12" s="415"/>
      <c r="D12" s="440"/>
      <c r="E12" s="440"/>
      <c r="F12" s="415"/>
      <c r="G12" s="415"/>
      <c r="H12" s="415"/>
      <c r="I12" s="415"/>
      <c r="J12" s="415"/>
      <c r="K12" s="442"/>
      <c r="L12" s="422"/>
    </row>
    <row r="13" customFormat="false" ht="12.75" hidden="false" customHeight="false" outlineLevel="0" collapsed="false">
      <c r="A13" s="420"/>
      <c r="B13" s="446" t="s">
        <v>298</v>
      </c>
      <c r="C13" s="415"/>
      <c r="D13" s="440"/>
      <c r="E13" s="440"/>
      <c r="F13" s="450"/>
      <c r="G13" s="415"/>
      <c r="H13" s="450"/>
      <c r="I13" s="415"/>
      <c r="J13" s="479" t="n">
        <f aca="false">+'Adaytum  Detail 2002'!E35</f>
        <v>0</v>
      </c>
      <c r="K13" s="442"/>
      <c r="L13" s="422"/>
    </row>
    <row r="14" customFormat="false" ht="12.75" hidden="false" customHeight="false" outlineLevel="0" collapsed="false">
      <c r="A14" s="420"/>
      <c r="B14" s="446" t="s">
        <v>299</v>
      </c>
      <c r="C14" s="415"/>
      <c r="D14" s="440"/>
      <c r="E14" s="440"/>
      <c r="F14" s="450"/>
      <c r="G14" s="415"/>
      <c r="H14" s="450"/>
      <c r="I14" s="415"/>
      <c r="J14" s="479" t="n">
        <f aca="false">+'Adaytum  Detail 2002'!E36</f>
        <v>0</v>
      </c>
      <c r="K14" s="442"/>
      <c r="L14" s="422"/>
    </row>
    <row r="15" customFormat="false" ht="12.75" hidden="false" customHeight="false" outlineLevel="0" collapsed="false">
      <c r="A15" s="420"/>
      <c r="B15" s="446" t="s">
        <v>300</v>
      </c>
      <c r="C15" s="415"/>
      <c r="D15" s="440"/>
      <c r="E15" s="440"/>
      <c r="F15" s="450"/>
      <c r="G15" s="415"/>
      <c r="H15" s="450"/>
      <c r="I15" s="415"/>
      <c r="J15" s="479" t="n">
        <f aca="false">+'Adaytum  Detail 2002'!E37</f>
        <v>1068</v>
      </c>
      <c r="K15" s="442" t="s">
        <v>301</v>
      </c>
      <c r="L15" s="422"/>
    </row>
    <row r="16" customFormat="false" ht="12.75" hidden="false" customHeight="false" outlineLevel="0" collapsed="false">
      <c r="A16" s="420"/>
      <c r="B16" s="446" t="s">
        <v>302</v>
      </c>
      <c r="C16" s="415"/>
      <c r="D16" s="440"/>
      <c r="E16" s="440"/>
      <c r="F16" s="450"/>
      <c r="G16" s="415"/>
      <c r="H16" s="450"/>
      <c r="I16" s="415"/>
      <c r="J16" s="479" t="n">
        <f aca="false">+'Adaytum  Detail 2002'!E38</f>
        <v>0</v>
      </c>
      <c r="K16" s="442"/>
      <c r="L16" s="422"/>
    </row>
    <row r="17" customFormat="false" ht="12.75" hidden="false" customHeight="false" outlineLevel="0" collapsed="false">
      <c r="A17" s="420"/>
      <c r="B17" s="446" t="s">
        <v>303</v>
      </c>
      <c r="C17" s="415"/>
      <c r="D17" s="440"/>
      <c r="E17" s="440"/>
      <c r="F17" s="450"/>
      <c r="G17" s="415"/>
      <c r="H17" s="450"/>
      <c r="I17" s="415"/>
      <c r="J17" s="479" t="n">
        <f aca="false">+'Adaytum  Detail 2002'!E39</f>
        <v>0</v>
      </c>
      <c r="K17" s="442"/>
      <c r="L17" s="422"/>
    </row>
    <row r="18" customFormat="false" ht="12.75" hidden="false" customHeight="false" outlineLevel="0" collapsed="false">
      <c r="A18" s="420"/>
      <c r="B18" s="446" t="s">
        <v>304</v>
      </c>
      <c r="C18" s="415"/>
      <c r="D18" s="440"/>
      <c r="E18" s="440"/>
      <c r="F18" s="450"/>
      <c r="G18" s="415"/>
      <c r="H18" s="450"/>
      <c r="I18" s="415"/>
      <c r="J18" s="479" t="n">
        <f aca="false">+'Adaytum  Detail 2002'!E40</f>
        <v>0</v>
      </c>
      <c r="K18" s="442"/>
      <c r="L18" s="422"/>
    </row>
    <row r="19" customFormat="false" ht="12.75" hidden="false" customHeight="false" outlineLevel="0" collapsed="false">
      <c r="A19" s="420"/>
      <c r="B19" s="446" t="s">
        <v>305</v>
      </c>
      <c r="C19" s="415"/>
      <c r="D19" s="440"/>
      <c r="E19" s="440"/>
      <c r="F19" s="450"/>
      <c r="G19" s="415"/>
      <c r="H19" s="450"/>
      <c r="I19" s="415"/>
      <c r="J19" s="479" t="n">
        <f aca="false">+'Adaytum  Detail 2002'!E41</f>
        <v>10704</v>
      </c>
      <c r="K19" s="442" t="s">
        <v>306</v>
      </c>
      <c r="L19" s="422"/>
    </row>
    <row r="20" customFormat="false" ht="12.75" hidden="false" customHeight="false" outlineLevel="0" collapsed="false">
      <c r="A20" s="420"/>
      <c r="B20" s="446" t="s">
        <v>307</v>
      </c>
      <c r="C20" s="415"/>
      <c r="D20" s="440"/>
      <c r="E20" s="440"/>
      <c r="F20" s="450"/>
      <c r="G20" s="415"/>
      <c r="H20" s="450"/>
      <c r="I20" s="415"/>
      <c r="J20" s="479" t="n">
        <f aca="false">+'Adaytum  Detail 2002'!E42</f>
        <v>0</v>
      </c>
      <c r="K20" s="442"/>
      <c r="L20" s="422"/>
    </row>
    <row r="21" customFormat="false" ht="12.75" hidden="false" customHeight="false" outlineLevel="0" collapsed="false">
      <c r="A21" s="420"/>
      <c r="B21" s="446" t="s">
        <v>308</v>
      </c>
      <c r="C21" s="415"/>
      <c r="D21" s="440"/>
      <c r="E21" s="440"/>
      <c r="F21" s="450"/>
      <c r="G21" s="415"/>
      <c r="H21" s="450"/>
      <c r="I21" s="415"/>
      <c r="J21" s="479" t="n">
        <f aca="false">+'Adaytum  Detail 2002'!E43</f>
        <v>0</v>
      </c>
      <c r="K21" s="442"/>
      <c r="L21" s="422"/>
    </row>
    <row r="22" customFormat="false" ht="12.75" hidden="false" customHeight="false" outlineLevel="0" collapsed="false">
      <c r="A22" s="420"/>
      <c r="B22" s="446" t="s">
        <v>309</v>
      </c>
      <c r="C22" s="415"/>
      <c r="D22" s="440"/>
      <c r="E22" s="440"/>
      <c r="F22" s="450"/>
      <c r="G22" s="415"/>
      <c r="H22" s="450"/>
      <c r="I22" s="415"/>
      <c r="J22" s="479" t="n">
        <f aca="false">+'Adaytum  Detail 2002'!E44</f>
        <v>0</v>
      </c>
      <c r="K22" s="442"/>
      <c r="L22" s="422"/>
    </row>
    <row r="23" customFormat="false" ht="12.75" hidden="false" customHeight="false" outlineLevel="0" collapsed="false">
      <c r="A23" s="420"/>
      <c r="B23" s="446" t="s">
        <v>310</v>
      </c>
      <c r="C23" s="415"/>
      <c r="D23" s="440"/>
      <c r="E23" s="440"/>
      <c r="F23" s="450"/>
      <c r="G23" s="415"/>
      <c r="H23" s="450"/>
      <c r="I23" s="415"/>
      <c r="J23" s="479" t="n">
        <f aca="false">+'Adaytum  Detail 2002'!E45</f>
        <v>47448</v>
      </c>
      <c r="K23" s="442" t="s">
        <v>311</v>
      </c>
      <c r="L23" s="422"/>
    </row>
    <row r="24" customFormat="false" ht="12.75" hidden="false" customHeight="false" outlineLevel="0" collapsed="false">
      <c r="A24" s="420"/>
      <c r="B24" s="446"/>
      <c r="C24" s="415"/>
      <c r="D24" s="462"/>
      <c r="E24" s="462"/>
      <c r="F24" s="462"/>
      <c r="G24" s="462"/>
      <c r="H24" s="462"/>
      <c r="I24" s="415"/>
      <c r="J24" s="415"/>
      <c r="K24" s="442"/>
      <c r="L24" s="422"/>
    </row>
    <row r="25" customFormat="false" ht="12.75" hidden="false" customHeight="false" outlineLevel="0" collapsed="false">
      <c r="A25" s="420"/>
      <c r="B25" s="446"/>
      <c r="C25" s="415"/>
      <c r="D25" s="447"/>
      <c r="E25" s="447"/>
      <c r="F25" s="462"/>
      <c r="G25" s="462"/>
      <c r="H25" s="462"/>
      <c r="I25" s="415"/>
      <c r="J25" s="415"/>
      <c r="K25" s="442"/>
      <c r="L25" s="422"/>
    </row>
    <row r="26" customFormat="false" ht="15" hidden="false" customHeight="false" outlineLevel="0" collapsed="false">
      <c r="A26" s="420"/>
      <c r="B26" s="480" t="s">
        <v>312</v>
      </c>
      <c r="C26" s="415"/>
      <c r="D26" s="447"/>
      <c r="E26" s="447"/>
      <c r="F26" s="470" t="n">
        <f aca="false">+'Input Data'!F37</f>
        <v>118034</v>
      </c>
      <c r="G26" s="481"/>
      <c r="H26" s="470" t="n">
        <f aca="false">+'Adaytum by Month'!Q33</f>
        <v>73975.12</v>
      </c>
      <c r="I26" s="466"/>
      <c r="J26" s="470" t="n">
        <f aca="false">SUM(J13:J23)</f>
        <v>59220</v>
      </c>
      <c r="K26" s="442"/>
      <c r="L26" s="422"/>
    </row>
    <row r="27" customFormat="false" ht="12.75" hidden="false" customHeight="true" outlineLevel="0" collapsed="false">
      <c r="A27" s="420"/>
      <c r="B27" s="458"/>
      <c r="C27" s="459"/>
      <c r="D27" s="459"/>
      <c r="E27" s="459"/>
      <c r="F27" s="459"/>
      <c r="G27" s="459"/>
      <c r="H27" s="459"/>
      <c r="I27" s="459"/>
      <c r="J27" s="459"/>
      <c r="K27" s="460"/>
      <c r="L27" s="422"/>
    </row>
    <row r="28" customFormat="false" ht="20.25" hidden="false" customHeight="true" outlineLevel="0" collapsed="false">
      <c r="A28" s="420"/>
      <c r="B28" s="415"/>
      <c r="C28" s="415"/>
      <c r="D28" s="415"/>
      <c r="E28" s="415"/>
      <c r="F28" s="415"/>
      <c r="G28" s="415"/>
      <c r="H28" s="415"/>
      <c r="I28" s="415"/>
      <c r="J28" s="415"/>
      <c r="K28" s="461"/>
      <c r="L28" s="422"/>
    </row>
    <row r="29" customFormat="false" ht="6" hidden="false" customHeight="true" outlineLevel="0" collapsed="false">
      <c r="A29" s="420"/>
      <c r="B29" s="435"/>
      <c r="C29" s="436"/>
      <c r="D29" s="482"/>
      <c r="E29" s="482"/>
      <c r="F29" s="483"/>
      <c r="G29" s="483"/>
      <c r="H29" s="483"/>
      <c r="I29" s="436"/>
      <c r="J29" s="436"/>
      <c r="K29" s="438"/>
      <c r="L29" s="422"/>
    </row>
    <row r="30" customFormat="false" ht="15" hidden="false" customHeight="false" outlineLevel="0" collapsed="false">
      <c r="A30" s="420"/>
      <c r="B30" s="439" t="s">
        <v>260</v>
      </c>
      <c r="C30" s="415"/>
      <c r="D30" s="440"/>
      <c r="E30" s="440"/>
      <c r="F30" s="462"/>
      <c r="G30" s="462"/>
      <c r="H30" s="462"/>
      <c r="I30" s="415"/>
      <c r="J30" s="415"/>
      <c r="K30" s="442"/>
      <c r="L30" s="422"/>
    </row>
    <row r="31" customFormat="false" ht="12.75" hidden="false" customHeight="false" outlineLevel="0" collapsed="false">
      <c r="A31" s="420"/>
      <c r="B31" s="484"/>
      <c r="C31" s="415"/>
      <c r="D31" s="440"/>
      <c r="E31" s="440"/>
      <c r="F31" s="462"/>
      <c r="G31" s="462"/>
      <c r="H31" s="462"/>
      <c r="I31" s="415"/>
      <c r="J31" s="415"/>
      <c r="K31" s="442"/>
      <c r="L31" s="422"/>
    </row>
    <row r="32" customFormat="false" ht="12.75" hidden="false" customHeight="false" outlineLevel="0" collapsed="false">
      <c r="A32" s="420"/>
      <c r="B32" s="446" t="s">
        <v>313</v>
      </c>
      <c r="C32" s="415"/>
      <c r="D32" s="440"/>
      <c r="E32" s="440"/>
      <c r="F32" s="450"/>
      <c r="G32" s="462"/>
      <c r="H32" s="450"/>
      <c r="I32" s="415"/>
      <c r="J32" s="479" t="n">
        <f aca="false">+'Adaytum  Detail 2002'!E48</f>
        <v>0</v>
      </c>
      <c r="K32" s="442"/>
      <c r="L32" s="422"/>
    </row>
    <row r="33" customFormat="false" ht="12.75" hidden="false" customHeight="false" outlineLevel="0" collapsed="false">
      <c r="A33" s="420"/>
      <c r="B33" s="446" t="s">
        <v>314</v>
      </c>
      <c r="C33" s="415"/>
      <c r="D33" s="440"/>
      <c r="E33" s="440"/>
      <c r="F33" s="450"/>
      <c r="G33" s="462"/>
      <c r="H33" s="450"/>
      <c r="I33" s="415"/>
      <c r="J33" s="479" t="n">
        <f aca="false">+'Adaytum  Detail 2002'!E49</f>
        <v>0</v>
      </c>
      <c r="K33" s="442"/>
      <c r="L33" s="422"/>
    </row>
    <row r="34" customFormat="false" ht="12.75" hidden="false" customHeight="false" outlineLevel="0" collapsed="false">
      <c r="A34" s="420"/>
      <c r="B34" s="446" t="s">
        <v>315</v>
      </c>
      <c r="C34" s="415"/>
      <c r="D34" s="440"/>
      <c r="E34" s="440"/>
      <c r="F34" s="450"/>
      <c r="G34" s="462"/>
      <c r="H34" s="450"/>
      <c r="I34" s="415"/>
      <c r="J34" s="479" t="n">
        <f aca="false">+'Adaytum  Detail 2002'!E50</f>
        <v>0</v>
      </c>
      <c r="K34" s="442"/>
      <c r="L34" s="422"/>
    </row>
    <row r="35" customFormat="false" ht="12.75" hidden="false" customHeight="false" outlineLevel="0" collapsed="false">
      <c r="A35" s="420"/>
      <c r="B35" s="446" t="s">
        <v>91</v>
      </c>
      <c r="C35" s="415"/>
      <c r="D35" s="440"/>
      <c r="E35" s="440"/>
      <c r="F35" s="450"/>
      <c r="G35" s="462"/>
      <c r="H35" s="450"/>
      <c r="I35" s="415"/>
      <c r="J35" s="479" t="n">
        <f aca="false">+'Adaytum  Detail 2002'!E51</f>
        <v>49992</v>
      </c>
      <c r="K35" s="442" t="s">
        <v>316</v>
      </c>
      <c r="L35" s="422"/>
    </row>
    <row r="36" customFormat="false" ht="12.75" hidden="false" customHeight="false" outlineLevel="0" collapsed="false">
      <c r="A36" s="420"/>
      <c r="B36" s="446" t="s">
        <v>317</v>
      </c>
      <c r="C36" s="415"/>
      <c r="D36" s="440"/>
      <c r="E36" s="440"/>
      <c r="F36" s="450"/>
      <c r="G36" s="462"/>
      <c r="H36" s="450"/>
      <c r="I36" s="415"/>
      <c r="J36" s="479" t="n">
        <f aca="false">+'Adaytum  Detail 2002'!E52</f>
        <v>0</v>
      </c>
      <c r="K36" s="442"/>
      <c r="L36" s="422"/>
    </row>
    <row r="37" customFormat="false" ht="12.75" hidden="false" customHeight="false" outlineLevel="0" collapsed="false">
      <c r="A37" s="420"/>
      <c r="B37" s="446" t="s">
        <v>318</v>
      </c>
      <c r="C37" s="415"/>
      <c r="D37" s="415"/>
      <c r="E37" s="415"/>
      <c r="F37" s="450"/>
      <c r="G37" s="462"/>
      <c r="H37" s="450"/>
      <c r="I37" s="415"/>
      <c r="J37" s="479" t="n">
        <f aca="false">+'Adaytum  Detail 2002'!E53</f>
        <v>0</v>
      </c>
      <c r="K37" s="442"/>
      <c r="L37" s="422"/>
    </row>
    <row r="38" customFormat="false" ht="12.75" hidden="false" customHeight="false" outlineLevel="0" collapsed="false">
      <c r="A38" s="420"/>
      <c r="B38" s="446" t="s">
        <v>319</v>
      </c>
      <c r="C38" s="415"/>
      <c r="D38" s="415"/>
      <c r="E38" s="415"/>
      <c r="F38" s="450"/>
      <c r="G38" s="462"/>
      <c r="H38" s="450"/>
      <c r="I38" s="415"/>
      <c r="J38" s="479" t="n">
        <f aca="false">+'Adaytum  Detail 2002'!E54</f>
        <v>9060</v>
      </c>
      <c r="K38" s="442" t="s">
        <v>320</v>
      </c>
      <c r="L38" s="422"/>
    </row>
    <row r="39" customFormat="false" ht="12.75" hidden="false" customHeight="false" outlineLevel="0" collapsed="false">
      <c r="A39" s="420"/>
      <c r="B39" s="446" t="s">
        <v>321</v>
      </c>
      <c r="C39" s="415"/>
      <c r="D39" s="415"/>
      <c r="E39" s="415"/>
      <c r="F39" s="450"/>
      <c r="G39" s="462"/>
      <c r="H39" s="450"/>
      <c r="I39" s="415"/>
      <c r="J39" s="479" t="n">
        <f aca="false">+'Adaytum  Detail 2002'!E55</f>
        <v>0</v>
      </c>
      <c r="K39" s="442"/>
      <c r="L39" s="422"/>
    </row>
    <row r="40" customFormat="false" ht="12.75" hidden="false" customHeight="false" outlineLevel="0" collapsed="false">
      <c r="A40" s="420"/>
      <c r="B40" s="446" t="s">
        <v>322</v>
      </c>
      <c r="C40" s="415"/>
      <c r="D40" s="415"/>
      <c r="E40" s="415"/>
      <c r="F40" s="450"/>
      <c r="G40" s="462"/>
      <c r="H40" s="450"/>
      <c r="I40" s="415"/>
      <c r="J40" s="479" t="n">
        <f aca="false">+'Adaytum  Detail 2002'!E56</f>
        <v>0</v>
      </c>
      <c r="K40" s="442"/>
      <c r="L40" s="422"/>
    </row>
    <row r="41" customFormat="false" ht="12.75" hidden="false" customHeight="false" outlineLevel="0" collapsed="false">
      <c r="A41" s="420"/>
      <c r="B41" s="446" t="s">
        <v>323</v>
      </c>
      <c r="C41" s="415"/>
      <c r="D41" s="415"/>
      <c r="E41" s="415"/>
      <c r="F41" s="450"/>
      <c r="G41" s="462"/>
      <c r="H41" s="450"/>
      <c r="I41" s="415"/>
      <c r="J41" s="479" t="n">
        <f aca="false">+'Adaytum  Detail 2002'!E57</f>
        <v>0</v>
      </c>
      <c r="K41" s="442"/>
      <c r="L41" s="422"/>
    </row>
    <row r="42" customFormat="false" ht="12.75" hidden="false" customHeight="false" outlineLevel="0" collapsed="false">
      <c r="A42" s="420"/>
      <c r="B42" s="446" t="s">
        <v>324</v>
      </c>
      <c r="C42" s="415"/>
      <c r="D42" s="415"/>
      <c r="E42" s="415"/>
      <c r="F42" s="450"/>
      <c r="G42" s="462"/>
      <c r="H42" s="450"/>
      <c r="I42" s="415"/>
      <c r="J42" s="479" t="n">
        <f aca="false">+'Adaytum  Detail 2002'!E58</f>
        <v>5652</v>
      </c>
      <c r="K42" s="442" t="s">
        <v>325</v>
      </c>
      <c r="L42" s="422"/>
    </row>
    <row r="43" customFormat="false" ht="12.75" hidden="false" customHeight="false" outlineLevel="0" collapsed="false">
      <c r="A43" s="420"/>
      <c r="B43" s="446" t="s">
        <v>326</v>
      </c>
      <c r="C43" s="415"/>
      <c r="D43" s="415"/>
      <c r="E43" s="415"/>
      <c r="F43" s="450"/>
      <c r="G43" s="462"/>
      <c r="H43" s="450"/>
      <c r="I43" s="415"/>
      <c r="J43" s="479" t="n">
        <f aca="false">+'Adaytum  Detail 2002'!E59</f>
        <v>4356</v>
      </c>
      <c r="K43" s="442" t="s">
        <v>327</v>
      </c>
      <c r="L43" s="422"/>
    </row>
    <row r="44" customFormat="false" ht="12.75" hidden="false" customHeight="false" outlineLevel="0" collapsed="false">
      <c r="A44" s="420"/>
      <c r="B44" s="446"/>
      <c r="C44" s="415"/>
      <c r="D44" s="415"/>
      <c r="E44" s="415"/>
      <c r="F44" s="462"/>
      <c r="G44" s="462"/>
      <c r="H44" s="462"/>
      <c r="I44" s="415"/>
      <c r="J44" s="415"/>
      <c r="K44" s="442"/>
      <c r="L44" s="422"/>
    </row>
    <row r="45" customFormat="false" ht="12.75" hidden="false" customHeight="false" outlineLevel="0" collapsed="false">
      <c r="A45" s="420"/>
      <c r="B45" s="446"/>
      <c r="C45" s="415"/>
      <c r="D45" s="447"/>
      <c r="E45" s="447"/>
      <c r="F45" s="462"/>
      <c r="G45" s="462"/>
      <c r="H45" s="462"/>
      <c r="I45" s="415"/>
      <c r="J45" s="415"/>
      <c r="K45" s="442"/>
      <c r="L45" s="422"/>
    </row>
    <row r="46" customFormat="false" ht="15" hidden="false" customHeight="false" outlineLevel="0" collapsed="false">
      <c r="A46" s="420"/>
      <c r="B46" s="480" t="s">
        <v>328</v>
      </c>
      <c r="C46" s="415"/>
      <c r="D46" s="447"/>
      <c r="E46" s="447"/>
      <c r="F46" s="470" t="n">
        <f aca="false">+'Input Data'!F39</f>
        <v>1613294</v>
      </c>
      <c r="G46" s="481"/>
      <c r="H46" s="470" t="n">
        <f aca="false">+'Adaytum by Month'!Q34</f>
        <v>537421.3</v>
      </c>
      <c r="I46" s="466"/>
      <c r="J46" s="470" t="n">
        <f aca="false">SUM(J32:J43)</f>
        <v>69060</v>
      </c>
      <c r="K46" s="442"/>
      <c r="L46" s="422"/>
    </row>
    <row r="47" customFormat="false" ht="12" hidden="false" customHeight="true" outlineLevel="0" collapsed="false">
      <c r="A47" s="420"/>
      <c r="B47" s="458"/>
      <c r="C47" s="459"/>
      <c r="D47" s="485"/>
      <c r="E47" s="485"/>
      <c r="F47" s="486"/>
      <c r="G47" s="486"/>
      <c r="H47" s="486"/>
      <c r="I47" s="459"/>
      <c r="J47" s="459"/>
      <c r="K47" s="460"/>
      <c r="L47" s="422"/>
    </row>
    <row r="48" customFormat="false" ht="19.5" hidden="false" customHeight="true" outlineLevel="0" collapsed="false">
      <c r="A48" s="473"/>
      <c r="B48" s="474"/>
      <c r="C48" s="475"/>
      <c r="D48" s="476"/>
      <c r="E48" s="476"/>
      <c r="F48" s="475"/>
      <c r="G48" s="475"/>
      <c r="H48" s="475"/>
      <c r="I48" s="475"/>
      <c r="J48" s="475"/>
      <c r="K48" s="475"/>
      <c r="L48" s="477"/>
    </row>
    <row r="49" customFormat="false" ht="12.75" hidden="false" customHeight="false" outlineLevel="0" collapsed="false">
      <c r="B49" s="434"/>
      <c r="D49" s="440"/>
      <c r="E49" s="440"/>
    </row>
    <row r="50" customFormat="false" ht="12.75" hidden="false" customHeight="false" outlineLevel="0" collapsed="false">
      <c r="B50" s="434"/>
      <c r="D50" s="440"/>
      <c r="E50" s="440"/>
    </row>
    <row r="51" customFormat="false" ht="12.75" hidden="false" customHeight="false" outlineLevel="0" collapsed="false">
      <c r="B51" s="434"/>
      <c r="D51" s="440"/>
      <c r="E51" s="440"/>
    </row>
    <row r="52" customFormat="false" ht="12.75" hidden="false" customHeight="false" outlineLevel="0" collapsed="false">
      <c r="B52" s="434"/>
      <c r="D52" s="440"/>
      <c r="E52" s="440"/>
    </row>
    <row r="53" customFormat="false" ht="12.75" hidden="false" customHeight="false" outlineLevel="0" collapsed="false">
      <c r="D53" s="440"/>
      <c r="E53" s="440"/>
    </row>
    <row r="54" customFormat="false" ht="12.75" hidden="false" customHeight="false" outlineLevel="0" collapsed="false">
      <c r="D54" s="440"/>
      <c r="E54" s="440"/>
    </row>
    <row r="55" customFormat="false" ht="12.75" hidden="false" customHeight="false" outlineLevel="0" collapsed="false">
      <c r="D55" s="440"/>
      <c r="E55" s="440"/>
    </row>
    <row r="56" customFormat="false" ht="12.75" hidden="false" customHeight="false" outlineLevel="0" collapsed="false">
      <c r="D56" s="440"/>
      <c r="E56" s="440"/>
    </row>
    <row r="57" customFormat="false" ht="12.75" hidden="false" customHeight="false" outlineLevel="0" collapsed="false">
      <c r="D57" s="440"/>
      <c r="E57" s="440"/>
    </row>
  </sheetData>
  <mergeCells count="2">
    <mergeCell ref="B2:K2"/>
    <mergeCell ref="B4:K4"/>
  </mergeCells>
  <printOptions headings="false" gridLines="false" gridLinesSet="true" horizontalCentered="true" verticalCentered="false"/>
  <pageMargins left="0.39375" right="0.275694444444444" top="0.590277777777778" bottom="0.354166666666667" header="0.511811023622047" footer="0.1576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 : Financial Planning and Analysis&amp;R&amp;9Printed : &amp;D &amp;T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7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5" width="7.28"/>
    <col collapsed="false" customWidth="true" hidden="false" outlineLevel="0" max="2" min="2" style="416" width="31.85"/>
    <col collapsed="false" customWidth="true" hidden="false" outlineLevel="0" max="3" min="3" style="416" width="7.7"/>
    <col collapsed="false" customWidth="true" hidden="false" outlineLevel="0" max="4" min="4" style="416" width="10.41"/>
    <col collapsed="false" customWidth="true" hidden="false" outlineLevel="0" max="5" min="5" style="416" width="3.14"/>
    <col collapsed="false" customWidth="true" hidden="false" outlineLevel="0" max="6" min="6" style="416" width="14.14"/>
    <col collapsed="false" customWidth="true" hidden="false" outlineLevel="0" max="7" min="7" style="416" width="2.13"/>
    <col collapsed="false" customWidth="true" hidden="false" outlineLevel="0" max="8" min="8" style="416" width="14.56"/>
    <col collapsed="false" customWidth="true" hidden="false" outlineLevel="0" max="9" min="9" style="416" width="2.13"/>
    <col collapsed="false" customWidth="true" hidden="false" outlineLevel="0" max="10" min="10" style="416" width="17.7"/>
    <col collapsed="false" customWidth="true" hidden="false" outlineLevel="0" max="11" min="11" style="416" width="79.85"/>
    <col collapsed="false" customWidth="true" hidden="false" outlineLevel="0" max="12" min="12" style="415" width="6.85"/>
    <col collapsed="false" customWidth="false" hidden="false" outlineLevel="0" max="257" min="13" style="415" width="9.14"/>
  </cols>
  <sheetData>
    <row r="1" customFormat="false" ht="18.75" hidden="false" customHeight="true" outlineLevel="0" collapsed="false">
      <c r="A1" s="4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9"/>
    </row>
    <row r="2" customFormat="false" ht="24.75" hidden="false" customHeight="true" outlineLevel="0" collapsed="false">
      <c r="A2" s="420"/>
      <c r="B2" s="421" t="s">
        <v>272</v>
      </c>
      <c r="C2" s="421"/>
      <c r="D2" s="421"/>
      <c r="E2" s="421"/>
      <c r="F2" s="421"/>
      <c r="G2" s="421"/>
      <c r="H2" s="421"/>
      <c r="I2" s="421"/>
      <c r="J2" s="421"/>
      <c r="K2" s="421"/>
      <c r="L2" s="422"/>
    </row>
    <row r="3" customFormat="false" ht="24.75" hidden="false" customHeight="true" outlineLevel="0" collapsed="false">
      <c r="A3" s="420"/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2"/>
    </row>
    <row r="4" customFormat="false" ht="29.25" hidden="false" customHeight="true" outlineLevel="0" collapsed="false">
      <c r="A4" s="420"/>
      <c r="B4" s="424" t="s">
        <v>273</v>
      </c>
      <c r="C4" s="424"/>
      <c r="D4" s="424"/>
      <c r="E4" s="424"/>
      <c r="F4" s="424"/>
      <c r="G4" s="424"/>
      <c r="H4" s="424"/>
      <c r="I4" s="424"/>
      <c r="J4" s="424"/>
      <c r="K4" s="424"/>
      <c r="L4" s="422"/>
    </row>
    <row r="5" customFormat="false" ht="29.25" hidden="false" customHeight="true" outlineLevel="0" collapsed="false">
      <c r="A5" s="420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2"/>
    </row>
    <row r="6" customFormat="false" ht="15.75" hidden="false" customHeight="true" outlineLevel="0" collapsed="false">
      <c r="A6" s="420"/>
      <c r="B6" s="425"/>
      <c r="C6" s="415"/>
      <c r="D6" s="415"/>
      <c r="E6" s="415"/>
      <c r="F6" s="426" t="n">
        <v>2000</v>
      </c>
      <c r="G6" s="427"/>
      <c r="H6" s="426" t="n">
        <v>2001</v>
      </c>
      <c r="I6" s="426"/>
      <c r="J6" s="426" t="n">
        <v>2002</v>
      </c>
      <c r="K6" s="415"/>
      <c r="L6" s="422"/>
    </row>
    <row r="7" customFormat="false" ht="17.25" hidden="false" customHeight="true" outlineLevel="0" collapsed="false">
      <c r="A7" s="420"/>
      <c r="B7" s="428" t="s">
        <v>274</v>
      </c>
      <c r="C7" s="429"/>
      <c r="D7" s="429"/>
      <c r="E7" s="429"/>
      <c r="F7" s="478" t="n">
        <f aca="false">+'Expense Detail'!F6</f>
        <v>40</v>
      </c>
      <c r="G7" s="487"/>
      <c r="H7" s="478" t="n">
        <f aca="false">+'Expense Detail'!H6</f>
        <v>47</v>
      </c>
      <c r="I7" s="488"/>
      <c r="J7" s="478" t="n">
        <f aca="false">+'Expense Detail'!J6</f>
        <v>36</v>
      </c>
      <c r="K7" s="433" t="s">
        <v>243</v>
      </c>
      <c r="L7" s="422"/>
    </row>
    <row r="8" customFormat="false" ht="12.75" hidden="false" customHeight="false" outlineLevel="0" collapsed="false">
      <c r="A8" s="420"/>
      <c r="B8" s="434"/>
      <c r="C8" s="415"/>
      <c r="D8" s="415"/>
      <c r="E8" s="415"/>
      <c r="F8" s="415"/>
      <c r="G8" s="415"/>
      <c r="H8" s="415"/>
      <c r="I8" s="415"/>
      <c r="J8" s="415"/>
      <c r="K8" s="415"/>
      <c r="L8" s="422"/>
    </row>
    <row r="9" customFormat="false" ht="7.5" hidden="false" customHeight="true" outlineLevel="0" collapsed="false">
      <c r="A9" s="420"/>
      <c r="B9" s="415"/>
      <c r="C9" s="415"/>
      <c r="D9" s="415"/>
      <c r="E9" s="415"/>
      <c r="F9" s="415"/>
      <c r="G9" s="415"/>
      <c r="H9" s="415"/>
      <c r="I9" s="415"/>
      <c r="J9" s="415"/>
      <c r="K9" s="461"/>
      <c r="L9" s="422"/>
    </row>
    <row r="10" customFormat="false" ht="7.5" hidden="false" customHeight="true" outlineLevel="0" collapsed="false">
      <c r="A10" s="420"/>
      <c r="B10" s="434"/>
      <c r="C10" s="415"/>
      <c r="D10" s="440"/>
      <c r="E10" s="440"/>
      <c r="F10" s="415"/>
      <c r="G10" s="415"/>
      <c r="H10" s="415"/>
      <c r="I10" s="415"/>
      <c r="J10" s="415"/>
      <c r="K10" s="461"/>
      <c r="L10" s="422"/>
    </row>
    <row r="11" customFormat="false" ht="7.5" hidden="false" customHeight="true" outlineLevel="0" collapsed="false">
      <c r="A11" s="420"/>
      <c r="B11" s="489"/>
      <c r="C11" s="436"/>
      <c r="D11" s="436"/>
      <c r="E11" s="436"/>
      <c r="F11" s="436"/>
      <c r="G11" s="436"/>
      <c r="H11" s="436"/>
      <c r="I11" s="436"/>
      <c r="J11" s="436"/>
      <c r="K11" s="438"/>
      <c r="L11" s="422"/>
    </row>
    <row r="12" customFormat="false" ht="15" hidden="false" customHeight="false" outlineLevel="0" collapsed="false">
      <c r="A12" s="420"/>
      <c r="B12" s="439" t="s">
        <v>329</v>
      </c>
      <c r="C12" s="415"/>
      <c r="D12" s="440"/>
      <c r="E12" s="440"/>
      <c r="F12" s="462"/>
      <c r="G12" s="415"/>
      <c r="H12" s="415"/>
      <c r="I12" s="415"/>
      <c r="J12" s="415"/>
      <c r="K12" s="442"/>
      <c r="L12" s="422"/>
    </row>
    <row r="13" customFormat="false" ht="12.75" hidden="false" customHeight="false" outlineLevel="0" collapsed="false">
      <c r="A13" s="420"/>
      <c r="B13" s="446"/>
      <c r="C13" s="415"/>
      <c r="D13" s="440"/>
      <c r="E13" s="440"/>
      <c r="F13" s="462"/>
      <c r="G13" s="415"/>
      <c r="H13" s="415"/>
      <c r="I13" s="415"/>
      <c r="J13" s="415"/>
      <c r="K13" s="442"/>
      <c r="L13" s="422"/>
    </row>
    <row r="14" customFormat="false" ht="12.75" hidden="false" customHeight="false" outlineLevel="0" collapsed="false">
      <c r="A14" s="420"/>
      <c r="B14" s="446" t="s">
        <v>330</v>
      </c>
      <c r="C14" s="415"/>
      <c r="D14" s="447"/>
      <c r="E14" s="447"/>
      <c r="F14" s="450"/>
      <c r="G14" s="450"/>
      <c r="H14" s="450"/>
      <c r="I14" s="415"/>
      <c r="J14" s="479" t="n">
        <f aca="false">+'Adaytum  Detail 2002'!E70</f>
        <v>0</v>
      </c>
      <c r="K14" s="442"/>
      <c r="L14" s="422"/>
    </row>
    <row r="15" customFormat="false" ht="12.75" hidden="false" customHeight="false" outlineLevel="0" collapsed="false">
      <c r="A15" s="420"/>
      <c r="B15" s="446" t="s">
        <v>331</v>
      </c>
      <c r="C15" s="415"/>
      <c r="D15" s="447"/>
      <c r="E15" s="447"/>
      <c r="F15" s="450"/>
      <c r="G15" s="450"/>
      <c r="H15" s="450"/>
      <c r="I15" s="415"/>
      <c r="J15" s="479" t="n">
        <f aca="false">+'Adaytum  Detail 2002'!E71</f>
        <v>0</v>
      </c>
      <c r="K15" s="442"/>
      <c r="L15" s="422"/>
    </row>
    <row r="16" customFormat="false" ht="12.75" hidden="false" customHeight="false" outlineLevel="0" collapsed="false">
      <c r="A16" s="420"/>
      <c r="B16" s="446" t="s">
        <v>332</v>
      </c>
      <c r="C16" s="415"/>
      <c r="D16" s="447"/>
      <c r="E16" s="447"/>
      <c r="F16" s="450"/>
      <c r="G16" s="450"/>
      <c r="H16" s="450"/>
      <c r="I16" s="415"/>
      <c r="J16" s="479" t="n">
        <f aca="false">+'Adaytum  Detail 2002'!E72</f>
        <v>13135980</v>
      </c>
      <c r="K16" s="442" t="s">
        <v>333</v>
      </c>
      <c r="L16" s="422"/>
    </row>
    <row r="17" customFormat="false" ht="12.75" hidden="false" customHeight="false" outlineLevel="0" collapsed="false">
      <c r="A17" s="420"/>
      <c r="B17" s="446" t="s">
        <v>334</v>
      </c>
      <c r="C17" s="415"/>
      <c r="D17" s="447"/>
      <c r="E17" s="447"/>
      <c r="F17" s="450"/>
      <c r="G17" s="450"/>
      <c r="H17" s="450"/>
      <c r="I17" s="415"/>
      <c r="J17" s="479" t="n">
        <f aca="false">+'Adaytum  Detail 2002'!E73</f>
        <v>0</v>
      </c>
      <c r="K17" s="442"/>
      <c r="L17" s="422"/>
    </row>
    <row r="18" customFormat="false" ht="12.75" hidden="false" customHeight="false" outlineLevel="0" collapsed="false">
      <c r="A18" s="420"/>
      <c r="B18" s="446" t="s">
        <v>335</v>
      </c>
      <c r="C18" s="415"/>
      <c r="D18" s="447"/>
      <c r="E18" s="447"/>
      <c r="F18" s="450"/>
      <c r="G18" s="450"/>
      <c r="H18" s="450"/>
      <c r="I18" s="415"/>
      <c r="J18" s="479" t="n">
        <f aca="false">+'Adaytum  Detail 2002'!E74</f>
        <v>0</v>
      </c>
      <c r="K18" s="442"/>
      <c r="L18" s="422"/>
    </row>
    <row r="19" customFormat="false" ht="12.75" hidden="false" customHeight="false" outlineLevel="0" collapsed="false">
      <c r="A19" s="420"/>
      <c r="B19" s="446"/>
      <c r="C19" s="415"/>
      <c r="D19" s="447"/>
      <c r="E19" s="447"/>
      <c r="F19" s="415"/>
      <c r="G19" s="415"/>
      <c r="H19" s="415"/>
      <c r="I19" s="415"/>
      <c r="J19" s="415"/>
      <c r="K19" s="442"/>
      <c r="L19" s="422"/>
    </row>
    <row r="20" customFormat="false" ht="12.75" hidden="false" customHeight="false" outlineLevel="0" collapsed="false">
      <c r="A20" s="420"/>
      <c r="B20" s="446"/>
      <c r="C20" s="415"/>
      <c r="D20" s="447"/>
      <c r="E20" s="447"/>
      <c r="F20" s="462"/>
      <c r="G20" s="415"/>
      <c r="H20" s="415"/>
      <c r="I20" s="415"/>
      <c r="J20" s="415"/>
      <c r="K20" s="442"/>
      <c r="L20" s="422"/>
    </row>
    <row r="21" customFormat="false" ht="15" hidden="false" customHeight="false" outlineLevel="0" collapsed="false">
      <c r="A21" s="420"/>
      <c r="B21" s="465" t="s">
        <v>336</v>
      </c>
      <c r="C21" s="466"/>
      <c r="D21" s="467"/>
      <c r="E21" s="467"/>
      <c r="F21" s="470" t="n">
        <f aca="false">+'Input Data'!F41</f>
        <v>26559317</v>
      </c>
      <c r="G21" s="466"/>
      <c r="H21" s="470" t="n">
        <f aca="false">+'Adaytum by Month'!Q35</f>
        <v>17081533.64</v>
      </c>
      <c r="I21" s="481"/>
      <c r="J21" s="470" t="n">
        <f aca="false">SUM(J14:J18)</f>
        <v>13135980</v>
      </c>
      <c r="K21" s="442"/>
      <c r="L21" s="422"/>
    </row>
    <row r="22" customFormat="false" ht="14.25" hidden="false" customHeight="true" outlineLevel="0" collapsed="false">
      <c r="A22" s="420"/>
      <c r="B22" s="458"/>
      <c r="C22" s="459"/>
      <c r="D22" s="459"/>
      <c r="E22" s="459"/>
      <c r="F22" s="459"/>
      <c r="G22" s="459"/>
      <c r="H22" s="459"/>
      <c r="I22" s="459"/>
      <c r="J22" s="459"/>
      <c r="K22" s="490"/>
      <c r="L22" s="422"/>
    </row>
    <row r="23" customFormat="false" ht="15" hidden="false" customHeight="true" outlineLevel="0" collapsed="false">
      <c r="A23" s="420"/>
      <c r="B23" s="491"/>
      <c r="C23" s="415"/>
      <c r="D23" s="415"/>
      <c r="E23" s="415"/>
      <c r="F23" s="415"/>
      <c r="G23" s="415"/>
      <c r="H23" s="415"/>
      <c r="I23" s="415"/>
      <c r="J23" s="415"/>
      <c r="K23" s="415"/>
      <c r="L23" s="422"/>
    </row>
    <row r="24" customFormat="false" ht="7.5" hidden="false" customHeight="true" outlineLevel="0" collapsed="false">
      <c r="A24" s="420"/>
      <c r="B24" s="489"/>
      <c r="C24" s="436"/>
      <c r="D24" s="436"/>
      <c r="E24" s="436"/>
      <c r="F24" s="436"/>
      <c r="G24" s="436"/>
      <c r="H24" s="436"/>
      <c r="I24" s="436"/>
      <c r="J24" s="436"/>
      <c r="K24" s="492"/>
      <c r="L24" s="422"/>
    </row>
    <row r="25" customFormat="false" ht="15" hidden="false" customHeight="false" outlineLevel="0" collapsed="false">
      <c r="A25" s="420"/>
      <c r="B25" s="439" t="s">
        <v>337</v>
      </c>
      <c r="C25" s="415"/>
      <c r="D25" s="440"/>
      <c r="E25" s="440"/>
      <c r="F25" s="462"/>
      <c r="G25" s="415"/>
      <c r="H25" s="415"/>
      <c r="I25" s="415"/>
      <c r="J25" s="415"/>
      <c r="K25" s="493"/>
      <c r="L25" s="422"/>
    </row>
    <row r="26" customFormat="false" ht="12.75" hidden="false" customHeight="false" outlineLevel="0" collapsed="false">
      <c r="A26" s="420"/>
      <c r="B26" s="446"/>
      <c r="C26" s="415"/>
      <c r="D26" s="440"/>
      <c r="E26" s="440"/>
      <c r="F26" s="462"/>
      <c r="G26" s="415"/>
      <c r="H26" s="415"/>
      <c r="I26" s="415"/>
      <c r="J26" s="415"/>
      <c r="K26" s="493"/>
      <c r="L26" s="422"/>
    </row>
    <row r="27" customFormat="false" ht="12.75" hidden="false" customHeight="false" outlineLevel="0" collapsed="false">
      <c r="A27" s="420"/>
      <c r="B27" s="446" t="s">
        <v>338</v>
      </c>
      <c r="C27" s="415"/>
      <c r="D27" s="440"/>
      <c r="E27" s="440"/>
      <c r="F27" s="450"/>
      <c r="G27" s="450"/>
      <c r="H27" s="450"/>
      <c r="I27" s="415"/>
      <c r="J27" s="479" t="n">
        <f aca="false">+'Adaytum  Detail 2002'!E62</f>
        <v>0</v>
      </c>
      <c r="K27" s="493"/>
      <c r="L27" s="422"/>
    </row>
    <row r="28" customFormat="false" ht="12.75" hidden="false" customHeight="false" outlineLevel="0" collapsed="false">
      <c r="A28" s="420"/>
      <c r="B28" s="446" t="s">
        <v>339</v>
      </c>
      <c r="C28" s="415"/>
      <c r="D28" s="440"/>
      <c r="E28" s="440"/>
      <c r="F28" s="450"/>
      <c r="G28" s="450"/>
      <c r="H28" s="450"/>
      <c r="I28" s="415"/>
      <c r="J28" s="479" t="n">
        <f aca="false">+'Adaytum  Detail 2002'!E63</f>
        <v>0</v>
      </c>
      <c r="K28" s="493"/>
      <c r="L28" s="422"/>
    </row>
    <row r="29" customFormat="false" ht="12.75" hidden="false" customHeight="false" outlineLevel="0" collapsed="false">
      <c r="A29" s="420"/>
      <c r="B29" s="446" t="s">
        <v>340</v>
      </c>
      <c r="C29" s="415"/>
      <c r="D29" s="440"/>
      <c r="E29" s="440"/>
      <c r="F29" s="450"/>
      <c r="G29" s="450"/>
      <c r="H29" s="450"/>
      <c r="I29" s="415"/>
      <c r="J29" s="479" t="n">
        <f aca="false">+'Adaytum  Detail 2002'!E64</f>
        <v>0</v>
      </c>
      <c r="K29" s="493"/>
      <c r="L29" s="422"/>
    </row>
    <row r="30" customFormat="false" ht="12.75" hidden="false" customHeight="false" outlineLevel="0" collapsed="false">
      <c r="A30" s="420"/>
      <c r="B30" s="446" t="s">
        <v>341</v>
      </c>
      <c r="C30" s="415"/>
      <c r="D30" s="440"/>
      <c r="E30" s="440"/>
      <c r="F30" s="450"/>
      <c r="G30" s="450"/>
      <c r="H30" s="450"/>
      <c r="I30" s="415"/>
      <c r="J30" s="479" t="n">
        <f aca="false">+'Adaytum  Detail 2002'!E65</f>
        <v>0</v>
      </c>
      <c r="K30" s="493"/>
      <c r="L30" s="422"/>
    </row>
    <row r="31" customFormat="false" ht="12.75" hidden="false" customHeight="false" outlineLevel="0" collapsed="false">
      <c r="A31" s="420"/>
      <c r="B31" s="446" t="s">
        <v>342</v>
      </c>
      <c r="C31" s="415"/>
      <c r="D31" s="415"/>
      <c r="E31" s="440"/>
      <c r="F31" s="450"/>
      <c r="G31" s="450"/>
      <c r="H31" s="450"/>
      <c r="I31" s="415"/>
      <c r="J31" s="479" t="n">
        <f aca="false">+'Adaytum  Detail 2002'!E66</f>
        <v>0</v>
      </c>
      <c r="K31" s="493"/>
      <c r="L31" s="422"/>
    </row>
    <row r="32" customFormat="false" ht="12.75" hidden="false" customHeight="false" outlineLevel="0" collapsed="false">
      <c r="A32" s="420"/>
      <c r="B32" s="446" t="s">
        <v>343</v>
      </c>
      <c r="C32" s="415"/>
      <c r="D32" s="415"/>
      <c r="E32" s="440"/>
      <c r="F32" s="450"/>
      <c r="G32" s="450"/>
      <c r="H32" s="450"/>
      <c r="I32" s="415"/>
      <c r="J32" s="479" t="n">
        <f aca="false">+'Adaytum  Detail 2002'!E67</f>
        <v>0</v>
      </c>
      <c r="K32" s="493"/>
      <c r="L32" s="422"/>
    </row>
    <row r="33" customFormat="false" ht="12.75" hidden="false" customHeight="false" outlineLevel="0" collapsed="false">
      <c r="A33" s="420"/>
      <c r="B33" s="446"/>
      <c r="C33" s="415"/>
      <c r="D33" s="462"/>
      <c r="E33" s="462"/>
      <c r="F33" s="462"/>
      <c r="G33" s="415"/>
      <c r="H33" s="415"/>
      <c r="I33" s="415"/>
      <c r="J33" s="415"/>
      <c r="K33" s="493"/>
      <c r="L33" s="422"/>
    </row>
    <row r="34" customFormat="false" ht="12.75" hidden="false" customHeight="false" outlineLevel="0" collapsed="false">
      <c r="A34" s="420"/>
      <c r="B34" s="446"/>
      <c r="C34" s="415"/>
      <c r="D34" s="447"/>
      <c r="E34" s="447"/>
      <c r="F34" s="462"/>
      <c r="G34" s="415"/>
      <c r="H34" s="415"/>
      <c r="I34" s="415"/>
      <c r="J34" s="415"/>
      <c r="K34" s="493"/>
      <c r="L34" s="422"/>
    </row>
    <row r="35" customFormat="false" ht="15" hidden="false" customHeight="false" outlineLevel="0" collapsed="false">
      <c r="A35" s="420"/>
      <c r="B35" s="465" t="s">
        <v>344</v>
      </c>
      <c r="C35" s="466"/>
      <c r="D35" s="467"/>
      <c r="E35" s="467"/>
      <c r="F35" s="470" t="n">
        <f aca="false">+'Input Data'!F43</f>
        <v>-629702</v>
      </c>
      <c r="G35" s="466"/>
      <c r="H35" s="470" t="n">
        <f aca="false">+'Adaytum by Month'!Q36</f>
        <v>0</v>
      </c>
      <c r="I35" s="481"/>
      <c r="J35" s="470" t="n">
        <f aca="false">SUM(J27:J32)</f>
        <v>0</v>
      </c>
      <c r="K35" s="494"/>
      <c r="L35" s="422"/>
    </row>
    <row r="36" customFormat="false" ht="7.5" hidden="false" customHeight="true" outlineLevel="0" collapsed="false">
      <c r="A36" s="420"/>
      <c r="B36" s="458"/>
      <c r="C36" s="459"/>
      <c r="D36" s="459"/>
      <c r="E36" s="459"/>
      <c r="F36" s="459"/>
      <c r="G36" s="459"/>
      <c r="H36" s="459"/>
      <c r="I36" s="459"/>
      <c r="J36" s="459"/>
      <c r="K36" s="490"/>
      <c r="L36" s="422"/>
    </row>
    <row r="37" customFormat="false" ht="15" hidden="false" customHeight="true" outlineLevel="0" collapsed="false">
      <c r="A37" s="420"/>
      <c r="B37" s="434"/>
      <c r="C37" s="415"/>
      <c r="D37" s="440"/>
      <c r="E37" s="440"/>
      <c r="F37" s="462"/>
      <c r="G37" s="415"/>
      <c r="H37" s="415"/>
      <c r="I37" s="415"/>
      <c r="J37" s="415"/>
      <c r="K37" s="415"/>
      <c r="L37" s="422"/>
    </row>
    <row r="38" customFormat="false" ht="15" hidden="false" customHeight="true" outlineLevel="0" collapsed="false">
      <c r="A38" s="420"/>
      <c r="B38" s="489"/>
      <c r="C38" s="436"/>
      <c r="D38" s="436"/>
      <c r="E38" s="436"/>
      <c r="F38" s="436"/>
      <c r="G38" s="436"/>
      <c r="H38" s="436"/>
      <c r="I38" s="436"/>
      <c r="J38" s="436"/>
      <c r="K38" s="492"/>
      <c r="L38" s="422"/>
    </row>
    <row r="39" customFormat="false" ht="15" hidden="false" customHeight="true" outlineLevel="0" collapsed="false">
      <c r="A39" s="420"/>
      <c r="B39" s="439" t="s">
        <v>263</v>
      </c>
      <c r="C39" s="415"/>
      <c r="D39" s="440"/>
      <c r="E39" s="440"/>
      <c r="F39" s="462"/>
      <c r="G39" s="415"/>
      <c r="H39" s="415"/>
      <c r="I39" s="415"/>
      <c r="J39" s="415"/>
      <c r="K39" s="493"/>
      <c r="L39" s="422"/>
    </row>
    <row r="40" customFormat="false" ht="15" hidden="false" customHeight="true" outlineLevel="0" collapsed="false">
      <c r="A40" s="420"/>
      <c r="B40" s="446"/>
      <c r="C40" s="415"/>
      <c r="D40" s="440"/>
      <c r="E40" s="440"/>
      <c r="F40" s="462"/>
      <c r="G40" s="415"/>
      <c r="H40" s="415"/>
      <c r="I40" s="415"/>
      <c r="J40" s="415"/>
      <c r="K40" s="493"/>
      <c r="L40" s="422"/>
    </row>
    <row r="41" customFormat="false" ht="15" hidden="false" customHeight="true" outlineLevel="0" collapsed="false">
      <c r="A41" s="420"/>
      <c r="B41" s="446" t="s">
        <v>345</v>
      </c>
      <c r="C41" s="415"/>
      <c r="D41" s="440"/>
      <c r="E41" s="440"/>
      <c r="F41" s="450"/>
      <c r="G41" s="450"/>
      <c r="H41" s="450"/>
      <c r="I41" s="415"/>
      <c r="J41" s="479" t="n">
        <f aca="false">+'Adaytum  Detail 2002'!E77</f>
        <v>380016</v>
      </c>
      <c r="K41" s="493" t="s">
        <v>346</v>
      </c>
      <c r="L41" s="422"/>
    </row>
    <row r="42" customFormat="false" ht="15" hidden="false" customHeight="true" outlineLevel="0" collapsed="false">
      <c r="A42" s="420"/>
      <c r="B42" s="446" t="s">
        <v>347</v>
      </c>
      <c r="C42" s="415"/>
      <c r="D42" s="440"/>
      <c r="E42" s="440"/>
      <c r="F42" s="450"/>
      <c r="G42" s="450"/>
      <c r="H42" s="450"/>
      <c r="I42" s="415"/>
      <c r="J42" s="479" t="n">
        <f aca="false">+'Adaytum  Detail 2002'!E78</f>
        <v>0</v>
      </c>
      <c r="K42" s="493"/>
      <c r="L42" s="422"/>
    </row>
    <row r="43" customFormat="false" ht="15" hidden="false" customHeight="true" outlineLevel="0" collapsed="false">
      <c r="A43" s="420"/>
      <c r="B43" s="446" t="s">
        <v>103</v>
      </c>
      <c r="C43" s="415"/>
      <c r="D43" s="440"/>
      <c r="E43" s="440"/>
      <c r="F43" s="450"/>
      <c r="G43" s="450"/>
      <c r="H43" s="450"/>
      <c r="I43" s="415"/>
      <c r="J43" s="479" t="n">
        <f aca="false">+'Adaytum  Detail 2002'!E79</f>
        <v>51840</v>
      </c>
      <c r="K43" s="493" t="s">
        <v>348</v>
      </c>
      <c r="L43" s="422"/>
    </row>
    <row r="44" customFormat="false" ht="15" hidden="false" customHeight="true" outlineLevel="0" collapsed="false">
      <c r="A44" s="420"/>
      <c r="B44" s="446" t="s">
        <v>349</v>
      </c>
      <c r="C44" s="415"/>
      <c r="D44" s="440"/>
      <c r="E44" s="440"/>
      <c r="F44" s="450"/>
      <c r="G44" s="450"/>
      <c r="H44" s="450"/>
      <c r="I44" s="415"/>
      <c r="J44" s="479" t="n">
        <f aca="false">+'Adaytum  Detail 2002'!E80</f>
        <v>0</v>
      </c>
      <c r="K44" s="493"/>
      <c r="L44" s="422"/>
    </row>
    <row r="45" customFormat="false" ht="15" hidden="false" customHeight="true" outlineLevel="0" collapsed="false">
      <c r="A45" s="420"/>
      <c r="B45" s="446" t="s">
        <v>350</v>
      </c>
      <c r="C45" s="415"/>
      <c r="D45" s="415"/>
      <c r="E45" s="440"/>
      <c r="F45" s="450"/>
      <c r="G45" s="450"/>
      <c r="H45" s="450"/>
      <c r="I45" s="415"/>
      <c r="J45" s="479" t="n">
        <f aca="false">+'Adaytum  Detail 2002'!E81</f>
        <v>0</v>
      </c>
      <c r="K45" s="493"/>
      <c r="L45" s="422"/>
    </row>
    <row r="46" customFormat="false" ht="15" hidden="false" customHeight="true" outlineLevel="0" collapsed="false">
      <c r="A46" s="420"/>
      <c r="B46" s="446" t="s">
        <v>351</v>
      </c>
      <c r="C46" s="415"/>
      <c r="D46" s="415"/>
      <c r="E46" s="440"/>
      <c r="F46" s="450"/>
      <c r="G46" s="450"/>
      <c r="H46" s="450"/>
      <c r="I46" s="415"/>
      <c r="J46" s="479" t="n">
        <f aca="false">+'Adaytum  Detail 2002'!E82</f>
        <v>0</v>
      </c>
      <c r="K46" s="493"/>
      <c r="L46" s="422"/>
    </row>
    <row r="47" customFormat="false" ht="15" hidden="false" customHeight="true" outlineLevel="0" collapsed="false">
      <c r="A47" s="420"/>
      <c r="B47" s="446" t="s">
        <v>352</v>
      </c>
      <c r="C47" s="415"/>
      <c r="D47" s="415"/>
      <c r="E47" s="440"/>
      <c r="F47" s="450"/>
      <c r="G47" s="450"/>
      <c r="H47" s="450"/>
      <c r="I47" s="415"/>
      <c r="J47" s="479" t="n">
        <f aca="false">+'Adaytum  Detail 2002'!E83</f>
        <v>0</v>
      </c>
      <c r="K47" s="493"/>
      <c r="L47" s="422"/>
    </row>
    <row r="48" customFormat="false" ht="15" hidden="false" customHeight="true" outlineLevel="0" collapsed="false">
      <c r="A48" s="420"/>
      <c r="B48" s="446"/>
      <c r="C48" s="415"/>
      <c r="D48" s="462"/>
      <c r="E48" s="462"/>
      <c r="F48" s="462"/>
      <c r="G48" s="415"/>
      <c r="H48" s="415"/>
      <c r="I48" s="415"/>
      <c r="J48" s="415"/>
      <c r="K48" s="493"/>
      <c r="L48" s="422"/>
    </row>
    <row r="49" customFormat="false" ht="15" hidden="false" customHeight="true" outlineLevel="0" collapsed="false">
      <c r="A49" s="420"/>
      <c r="B49" s="446"/>
      <c r="C49" s="415"/>
      <c r="D49" s="447"/>
      <c r="E49" s="447"/>
      <c r="F49" s="462"/>
      <c r="G49" s="415"/>
      <c r="H49" s="415"/>
      <c r="I49" s="415"/>
      <c r="J49" s="415"/>
      <c r="K49" s="493"/>
      <c r="L49" s="422"/>
    </row>
    <row r="50" customFormat="false" ht="15" hidden="false" customHeight="true" outlineLevel="0" collapsed="false">
      <c r="A50" s="420"/>
      <c r="B50" s="465" t="s">
        <v>353</v>
      </c>
      <c r="C50" s="466"/>
      <c r="D50" s="467"/>
      <c r="E50" s="467"/>
      <c r="F50" s="470" t="n">
        <f aca="false">+'Input Data'!F45</f>
        <v>44477</v>
      </c>
      <c r="G50" s="466"/>
      <c r="H50" s="470" t="n">
        <f aca="false">+'Adaytum by Month'!Q37</f>
        <v>367789.44</v>
      </c>
      <c r="I50" s="481"/>
      <c r="J50" s="470" t="n">
        <f aca="false">SUM(J41:J47)</f>
        <v>431856</v>
      </c>
      <c r="K50" s="494"/>
      <c r="L50" s="422"/>
    </row>
    <row r="51" customFormat="false" ht="15" hidden="false" customHeight="true" outlineLevel="0" collapsed="false">
      <c r="A51" s="420"/>
      <c r="B51" s="458"/>
      <c r="C51" s="459"/>
      <c r="D51" s="459"/>
      <c r="E51" s="459"/>
      <c r="F51" s="459"/>
      <c r="G51" s="459"/>
      <c r="H51" s="459"/>
      <c r="I51" s="459"/>
      <c r="J51" s="459"/>
      <c r="K51" s="490"/>
      <c r="L51" s="422"/>
    </row>
    <row r="52" customFormat="false" ht="15" hidden="false" customHeight="true" outlineLevel="0" collapsed="false">
      <c r="A52" s="420"/>
      <c r="B52" s="434"/>
      <c r="C52" s="415"/>
      <c r="D52" s="440"/>
      <c r="E52" s="440"/>
      <c r="F52" s="462"/>
      <c r="G52" s="415"/>
      <c r="H52" s="415"/>
      <c r="I52" s="415"/>
      <c r="J52" s="415"/>
      <c r="K52" s="415"/>
      <c r="L52" s="422"/>
    </row>
    <row r="53" customFormat="false" ht="7.5" hidden="false" customHeight="true" outlineLevel="0" collapsed="false">
      <c r="A53" s="420"/>
      <c r="B53" s="435"/>
      <c r="C53" s="436"/>
      <c r="D53" s="437"/>
      <c r="E53" s="437"/>
      <c r="F53" s="483"/>
      <c r="G53" s="436"/>
      <c r="H53" s="436"/>
      <c r="I53" s="436"/>
      <c r="J53" s="436"/>
      <c r="K53" s="492"/>
      <c r="L53" s="422"/>
    </row>
    <row r="54" customFormat="false" ht="15" hidden="false" customHeight="false" outlineLevel="0" collapsed="false">
      <c r="A54" s="420"/>
      <c r="B54" s="439" t="s">
        <v>354</v>
      </c>
      <c r="C54" s="415"/>
      <c r="D54" s="440"/>
      <c r="E54" s="440"/>
      <c r="F54" s="462"/>
      <c r="G54" s="415"/>
      <c r="H54" s="415"/>
      <c r="I54" s="415"/>
      <c r="J54" s="415"/>
      <c r="K54" s="493"/>
      <c r="L54" s="422"/>
    </row>
    <row r="55" customFormat="false" ht="15" hidden="false" customHeight="false" outlineLevel="0" collapsed="false">
      <c r="A55" s="420"/>
      <c r="B55" s="439"/>
      <c r="C55" s="415"/>
      <c r="D55" s="440"/>
      <c r="E55" s="440"/>
      <c r="F55" s="462"/>
      <c r="G55" s="415"/>
      <c r="H55" s="415"/>
      <c r="I55" s="415"/>
      <c r="J55" s="415"/>
      <c r="K55" s="493"/>
      <c r="L55" s="422"/>
    </row>
    <row r="56" customFormat="false" ht="12.75" hidden="false" customHeight="false" outlineLevel="0" collapsed="false">
      <c r="A56" s="420"/>
      <c r="B56" s="446" t="s">
        <v>355</v>
      </c>
      <c r="C56" s="415"/>
      <c r="D56" s="440"/>
      <c r="E56" s="440"/>
      <c r="F56" s="450"/>
      <c r="G56" s="450"/>
      <c r="H56" s="450"/>
      <c r="I56" s="415"/>
      <c r="J56" s="495" t="n">
        <f aca="false">+'Adaytum  Detail 2002'!E86</f>
        <v>90720</v>
      </c>
      <c r="K56" s="493" t="s">
        <v>356</v>
      </c>
      <c r="L56" s="422"/>
    </row>
    <row r="57" customFormat="false" ht="12.75" hidden="false" customHeight="false" outlineLevel="0" collapsed="false">
      <c r="A57" s="420"/>
      <c r="B57" s="446"/>
      <c r="C57" s="415"/>
      <c r="D57" s="462"/>
      <c r="E57" s="462"/>
      <c r="F57" s="462"/>
      <c r="G57" s="415"/>
      <c r="H57" s="415"/>
      <c r="I57" s="415"/>
      <c r="J57" s="415"/>
      <c r="K57" s="493"/>
      <c r="L57" s="422"/>
    </row>
    <row r="58" customFormat="false" ht="12.75" hidden="false" customHeight="false" outlineLevel="0" collapsed="false">
      <c r="A58" s="420"/>
      <c r="B58" s="446"/>
      <c r="C58" s="415"/>
      <c r="D58" s="462"/>
      <c r="E58" s="462"/>
      <c r="F58" s="462"/>
      <c r="G58" s="415"/>
      <c r="H58" s="415"/>
      <c r="I58" s="415"/>
      <c r="J58" s="415"/>
      <c r="K58" s="493"/>
      <c r="L58" s="422"/>
    </row>
    <row r="59" customFormat="false" ht="15" hidden="false" customHeight="false" outlineLevel="0" collapsed="false">
      <c r="A59" s="420"/>
      <c r="B59" s="465" t="s">
        <v>357</v>
      </c>
      <c r="C59" s="415"/>
      <c r="D59" s="415"/>
      <c r="E59" s="415"/>
      <c r="F59" s="470" t="n">
        <f aca="false">+'Input Data'!F47</f>
        <v>-23289</v>
      </c>
      <c r="G59" s="466"/>
      <c r="H59" s="470" t="n">
        <f aca="false">+'Adaytum by Month'!Q38</f>
        <v>57806.15</v>
      </c>
      <c r="I59" s="481"/>
      <c r="J59" s="470" t="n">
        <f aca="false">SUM(J56:J58)</f>
        <v>90720</v>
      </c>
      <c r="K59" s="494"/>
      <c r="L59" s="422"/>
    </row>
    <row r="60" customFormat="false" ht="21.75" hidden="false" customHeight="true" outlineLevel="0" collapsed="false">
      <c r="A60" s="420"/>
      <c r="B60" s="458"/>
      <c r="C60" s="459"/>
      <c r="D60" s="459"/>
      <c r="E60" s="459"/>
      <c r="F60" s="459"/>
      <c r="G60" s="459"/>
      <c r="H60" s="459"/>
      <c r="I60" s="459"/>
      <c r="J60" s="459"/>
      <c r="K60" s="490"/>
      <c r="L60" s="422"/>
    </row>
    <row r="61" customFormat="false" ht="7.5" hidden="false" customHeight="true" outlineLevel="0" collapsed="false">
      <c r="A61" s="420"/>
      <c r="B61" s="415"/>
      <c r="C61" s="415"/>
      <c r="D61" s="415"/>
      <c r="E61" s="415"/>
      <c r="F61" s="415"/>
      <c r="G61" s="415"/>
      <c r="H61" s="415"/>
      <c r="I61" s="415"/>
      <c r="J61" s="415"/>
      <c r="K61" s="415"/>
      <c r="L61" s="422"/>
    </row>
    <row r="62" customFormat="false" ht="16.5" hidden="false" customHeight="true" outlineLevel="0" collapsed="false">
      <c r="A62" s="420"/>
      <c r="B62" s="496" t="s">
        <v>358</v>
      </c>
      <c r="C62" s="415"/>
      <c r="D62" s="440"/>
      <c r="E62" s="440"/>
      <c r="F62" s="462" t="n">
        <f aca="false">+'Input Data'!F49</f>
        <v>0</v>
      </c>
      <c r="G62" s="415"/>
      <c r="H62" s="462" t="n">
        <f aca="false">+'Adaytum by Month'!Q39</f>
        <v>0</v>
      </c>
      <c r="I62" s="415"/>
      <c r="J62" s="497" t="n">
        <f aca="false">+'Adaytum  Detail 2002'!F88</f>
        <v>0</v>
      </c>
      <c r="K62" s="415"/>
      <c r="L62" s="422"/>
    </row>
    <row r="63" customFormat="false" ht="14.25" hidden="false" customHeight="true" outlineLevel="0" collapsed="false">
      <c r="A63" s="420"/>
      <c r="B63" s="434"/>
      <c r="C63" s="415"/>
      <c r="D63" s="440"/>
      <c r="E63" s="440"/>
      <c r="F63" s="415"/>
      <c r="G63" s="415"/>
      <c r="H63" s="415"/>
      <c r="I63" s="415"/>
      <c r="J63" s="415"/>
      <c r="K63" s="415"/>
      <c r="L63" s="422"/>
    </row>
    <row r="64" customFormat="false" ht="20.25" hidden="false" customHeight="true" outlineLevel="0" collapsed="false">
      <c r="A64" s="420"/>
      <c r="B64" s="496" t="s">
        <v>359</v>
      </c>
      <c r="C64" s="415"/>
      <c r="D64" s="440"/>
      <c r="E64" s="440"/>
      <c r="F64" s="498" t="n">
        <f aca="false">+'Expense Detail (2)'!F26+'Expense Detail (2)'!F46+'Expense Detail (3)'!F21+'Expense Detail (3)'!F35+'Expense Detail (3)'!F50+'Expense Detail (3)'!F59+F62+'Expense Detail'!F55</f>
        <v>28093812</v>
      </c>
      <c r="G64" s="499"/>
      <c r="H64" s="498" t="n">
        <f aca="false">+'Expense Detail (2)'!H26+'Expense Detail (2)'!H46+'Expense Detail (3)'!H21+'Expense Detail (3)'!H35+'Expense Detail (3)'!H50+'Expense Detail (3)'!H59+H62+'Expense Detail'!H55</f>
        <v>18583676.82</v>
      </c>
      <c r="I64" s="481"/>
      <c r="J64" s="498" t="n">
        <f aca="false">+'Expense Detail (2)'!J26+'Expense Detail (2)'!J46+'Expense Detail (3)'!J21+'Expense Detail (3)'!J35+'Expense Detail (3)'!J50+'Expense Detail (3)'!J59+J62+'Expense Detail'!J55</f>
        <v>14017596</v>
      </c>
      <c r="K64" s="481"/>
      <c r="L64" s="422"/>
    </row>
    <row r="65" customFormat="false" ht="6" hidden="false" customHeight="true" outlineLevel="0" collapsed="false">
      <c r="A65" s="420"/>
      <c r="B65" s="434"/>
      <c r="C65" s="415"/>
      <c r="D65" s="440"/>
      <c r="E65" s="440"/>
      <c r="F65" s="415"/>
      <c r="G65" s="415"/>
      <c r="H65" s="415"/>
      <c r="I65" s="415"/>
      <c r="J65" s="415"/>
      <c r="K65" s="415"/>
      <c r="L65" s="422"/>
    </row>
    <row r="66" customFormat="false" ht="18" hidden="false" customHeight="true" outlineLevel="0" collapsed="false">
      <c r="A66" s="420"/>
      <c r="B66" s="500" t="s">
        <v>360</v>
      </c>
      <c r="C66" s="501"/>
      <c r="D66" s="502"/>
      <c r="E66" s="502"/>
      <c r="F66" s="503" t="n">
        <f aca="false">+F64+'Expense Detail'!F10</f>
        <v>32769881</v>
      </c>
      <c r="G66" s="415"/>
      <c r="H66" s="503" t="n">
        <f aca="false">+H64+'Expense Detail'!H10</f>
        <v>25009335.5946252</v>
      </c>
      <c r="I66" s="503"/>
      <c r="J66" s="503" t="n">
        <f aca="false">+J64+'Expense Detail'!J10</f>
        <v>18447485.4629425</v>
      </c>
      <c r="K66" s="503"/>
      <c r="L66" s="422"/>
    </row>
    <row r="67" customFormat="false" ht="5.25" hidden="false" customHeight="true" outlineLevel="0" collapsed="false">
      <c r="A67" s="420"/>
      <c r="B67" s="434"/>
      <c r="C67" s="415"/>
      <c r="D67" s="440"/>
      <c r="E67" s="440"/>
      <c r="F67" s="459"/>
      <c r="G67" s="415"/>
      <c r="H67" s="459"/>
      <c r="I67" s="415"/>
      <c r="J67" s="459"/>
      <c r="K67" s="461"/>
      <c r="L67" s="422"/>
    </row>
    <row r="68" customFormat="false" ht="19.5" hidden="false" customHeight="true" outlineLevel="0" collapsed="false">
      <c r="A68" s="473"/>
      <c r="B68" s="474"/>
      <c r="C68" s="475"/>
      <c r="D68" s="476"/>
      <c r="E68" s="476"/>
      <c r="F68" s="475"/>
      <c r="G68" s="475"/>
      <c r="H68" s="475"/>
      <c r="I68" s="475"/>
      <c r="J68" s="475"/>
      <c r="K68" s="475"/>
      <c r="L68" s="477"/>
    </row>
    <row r="69" customFormat="false" ht="12.75" hidden="false" customHeight="false" outlineLevel="0" collapsed="false">
      <c r="B69" s="434"/>
      <c r="D69" s="440"/>
      <c r="E69" s="440"/>
    </row>
    <row r="70" customFormat="false" ht="12.75" hidden="false" customHeight="false" outlineLevel="0" collapsed="false">
      <c r="B70" s="434"/>
      <c r="D70" s="440"/>
      <c r="E70" s="440"/>
    </row>
    <row r="71" customFormat="false" ht="12.75" hidden="false" customHeight="false" outlineLevel="0" collapsed="false">
      <c r="B71" s="434"/>
      <c r="D71" s="440"/>
      <c r="E71" s="440"/>
    </row>
    <row r="72" customFormat="false" ht="12.75" hidden="false" customHeight="false" outlineLevel="0" collapsed="false">
      <c r="B72" s="434"/>
      <c r="D72" s="440"/>
      <c r="E72" s="440"/>
    </row>
    <row r="73" customFormat="false" ht="12.75" hidden="false" customHeight="false" outlineLevel="0" collapsed="false">
      <c r="D73" s="440"/>
      <c r="E73" s="440"/>
    </row>
    <row r="74" customFormat="false" ht="12.75" hidden="false" customHeight="false" outlineLevel="0" collapsed="false">
      <c r="D74" s="440"/>
      <c r="E74" s="440"/>
    </row>
    <row r="75" customFormat="false" ht="12.75" hidden="false" customHeight="false" outlineLevel="0" collapsed="false">
      <c r="D75" s="440"/>
      <c r="E75" s="440"/>
    </row>
    <row r="76" customFormat="false" ht="12.75" hidden="false" customHeight="false" outlineLevel="0" collapsed="false">
      <c r="D76" s="440"/>
      <c r="E76" s="440"/>
    </row>
    <row r="77" customFormat="false" ht="12.75" hidden="false" customHeight="false" outlineLevel="0" collapsed="false">
      <c r="D77" s="440"/>
      <c r="E77" s="440"/>
    </row>
  </sheetData>
  <mergeCells count="2">
    <mergeCell ref="B2:K2"/>
    <mergeCell ref="B4:K4"/>
  </mergeCells>
  <printOptions headings="false" gridLines="false" gridLinesSet="true" horizontalCentered="true" verticalCentered="false"/>
  <pageMargins left="0.39375" right="0.275694444444444" top="0.590277777777778" bottom="0.354166666666667" header="0.511811023622047" footer="0.1576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 Source : Financial Planning and Analysis&amp;R&amp;9Printed : &amp;D &amp;T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6" activeCellId="0" sqref="A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customFormat="false" ht="12.75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</row>
    <row r="8" customFormat="false" ht="12.7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</row>
    <row r="9" customFormat="false" ht="12.75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</row>
    <row r="10" customFormat="false" ht="12.75" hidden="false" customHeight="false" outlineLevel="0" collapsed="false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</row>
    <row r="11" customFormat="false" ht="12.75" hidden="false" customHeight="false" outlineLevel="0" collapsed="false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"/>
    </row>
    <row r="12" customFormat="false" ht="12.75" hidden="false" customHeight="false" outlineLevel="0" collapsed="false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</row>
    <row r="13" customFormat="false" ht="12.75" hidden="false" customHeight="false" outlineLevel="0" collapsed="false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</row>
    <row r="14" customFormat="false" ht="12.75" hidden="false" customHeight="false" outlineLevel="0" collapsed="false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</row>
    <row r="15" customFormat="false" ht="60.75" hidden="false" customHeight="false" outlineLevel="0" collapsed="false">
      <c r="A15" s="414" t="s">
        <v>361</v>
      </c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</row>
    <row r="16" customFormat="false" ht="12.75" hidden="false" customHeight="false" outlineLevel="0" collapsed="false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</row>
    <row r="17" customFormat="false" ht="12.75" hidden="false" customHeight="false" outlineLevel="0" collapsed="false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</row>
    <row r="18" customFormat="false" ht="12.75" hidden="false" customHeight="false" outlineLevel="0" collapsed="false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7"/>
    </row>
    <row r="20" customFormat="false" ht="12.75" hidden="false" customHeight="false" outlineLevel="0" collapsed="false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customFormat="false" ht="12.75" hidden="false" customHeight="false" outlineLevel="0" collapsed="false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customFormat="false" ht="12.75" hidden="false" customHeight="false" outlineLevel="0" collapsed="false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customFormat="false" ht="12.75" hidden="false" customHeight="false" outlineLevel="0" collapsed="false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customFormat="false" ht="12.75" hidden="false" customHeight="false" outlineLevel="0" collapsed="false">
      <c r="A24" s="5"/>
      <c r="B24" s="6"/>
      <c r="C24" s="6"/>
      <c r="D24" s="6"/>
      <c r="E24" s="6"/>
      <c r="F24" s="6"/>
      <c r="G24" s="6"/>
      <c r="H24" s="6"/>
      <c r="I24" s="6"/>
      <c r="J24" s="210"/>
      <c r="K24" s="6"/>
      <c r="L24" s="6"/>
      <c r="M24" s="6"/>
      <c r="N24" s="6"/>
      <c r="O24" s="6"/>
      <c r="P24" s="7"/>
    </row>
    <row r="25" customFormat="false" ht="12.75" hidden="false" customHeight="false" outlineLevel="0" collapsed="false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</row>
    <row r="26" customFormat="false" ht="12.75" hidden="false" customHeight="false" outlineLevel="0" collapsed="false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</row>
    <row r="27" customFormat="false" ht="12.75" hidden="false" customHeight="false" outlineLevel="0" collapsed="false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</row>
    <row r="28" customFormat="false" ht="12.75" hidden="false" customHeight="false" outlineLevel="0" collapsed="false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"/>
    </row>
    <row r="29" customFormat="false" ht="12.75" hidden="false" customHeight="false" outlineLevel="0" collapsed="false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</row>
    <row r="30" customFormat="false" ht="12.75" hidden="false" customHeight="false" outlineLevel="0" collapsed="false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7"/>
    </row>
    <row r="31" customFormat="false" ht="12.75" hidden="false" customHeight="false" outlineLevel="0" collapsed="false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7"/>
    </row>
    <row r="32" customFormat="false" ht="12.75" hidden="false" customHeight="false" outlineLevel="0" collapsed="false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7"/>
    </row>
    <row r="33" customFormat="false" ht="12.75" hidden="false" customHeight="false" outlineLevel="0" collapsed="false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</row>
    <row r="34" customFormat="false" ht="12.75" hidden="false" customHeight="false" outlineLevel="0" collapsed="false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</row>
    <row r="35" customFormat="false" ht="12.75" hidden="false" customHeight="false" outlineLevel="0" collapsed="false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7"/>
    </row>
    <row r="36" customFormat="false" ht="12.75" hidden="false" customHeight="false" outlineLevel="0" collapsed="false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7"/>
    </row>
    <row r="37" customFormat="false" ht="12.75" hidden="false" customHeight="false" outlineLevel="0" collapsed="false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</row>
    <row r="38" customFormat="false" ht="13.5" hidden="false" customHeight="false" outlineLevel="0" collapsed="false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5"/>
    </row>
  </sheetData>
  <mergeCells count="1">
    <mergeCell ref="A15:P15"/>
  </mergeCells>
  <printOptions headings="false" gridLines="false" gridLinesSet="true" horizontalCentered="false" verticalCentered="false"/>
  <pageMargins left="0.747916666666667" right="0.747916666666667" top="0.540277777777778" bottom="0.529861111111111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:&amp;D &amp;T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56"/>
    <col collapsed="false" customWidth="true" hidden="false" outlineLevel="0" max="3" min="3" style="0" width="13.28"/>
    <col collapsed="false" customWidth="true" hidden="false" outlineLevel="0" max="4" min="4" style="0" width="16.56"/>
    <col collapsed="false" customWidth="true" hidden="false" outlineLevel="0" max="5" min="5" style="0" width="12.56"/>
    <col collapsed="false" customWidth="true" hidden="false" outlineLevel="0" max="6" min="6" style="0" width="14.85"/>
    <col collapsed="false" customWidth="true" hidden="false" outlineLevel="0" max="7" min="7" style="0" width="13.41"/>
    <col collapsed="false" customWidth="true" hidden="false" outlineLevel="0" max="8" min="8" style="0" width="15.13"/>
    <col collapsed="false" customWidth="true" hidden="false" outlineLevel="0" max="9" min="9" style="0" width="12.85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504"/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customFormat="false" ht="12.75" hidden="false" customHeight="false" outlineLevel="0" collapsed="false">
      <c r="A2" s="504"/>
      <c r="B2" s="504"/>
      <c r="C2" s="504"/>
      <c r="D2" s="504"/>
      <c r="E2" s="504"/>
      <c r="F2" s="504"/>
      <c r="G2" s="504"/>
      <c r="H2" s="504"/>
      <c r="I2" s="504"/>
      <c r="J2" s="504"/>
      <c r="K2" s="504"/>
    </row>
    <row r="3" customFormat="false" ht="12.75" hidden="false" customHeight="false" outlineLevel="0" collapsed="false">
      <c r="A3" s="504"/>
      <c r="B3" s="504"/>
      <c r="C3" s="504"/>
      <c r="D3" s="504"/>
      <c r="E3" s="504"/>
      <c r="F3" s="504"/>
      <c r="G3" s="504"/>
      <c r="H3" s="504"/>
      <c r="I3" s="504"/>
      <c r="J3" s="504"/>
      <c r="K3" s="504"/>
    </row>
    <row r="4" customFormat="false" ht="12.75" hidden="false" customHeight="false" outlineLevel="0" collapsed="false">
      <c r="A4" s="504"/>
      <c r="B4" s="504"/>
      <c r="C4" s="504"/>
      <c r="D4" s="504"/>
      <c r="E4" s="504"/>
      <c r="F4" s="504"/>
      <c r="G4" s="504"/>
      <c r="H4" s="504"/>
      <c r="I4" s="504"/>
      <c r="J4" s="504"/>
      <c r="K4" s="504"/>
    </row>
    <row r="5" customFormat="false" ht="12.75" hidden="false" customHeight="false" outlineLevel="0" collapsed="false">
      <c r="A5" s="504"/>
      <c r="B5" s="504"/>
      <c r="C5" s="504"/>
      <c r="D5" s="504"/>
      <c r="E5" s="504"/>
      <c r="F5" s="504"/>
      <c r="G5" s="504"/>
      <c r="H5" s="504"/>
      <c r="I5" s="504"/>
      <c r="J5" s="504"/>
      <c r="K5" s="504"/>
    </row>
    <row r="6" customFormat="false" ht="12.75" hidden="false" customHeight="false" outlineLevel="0" collapsed="false">
      <c r="A6" s="504"/>
      <c r="B6" s="504"/>
      <c r="C6" s="504"/>
      <c r="D6" s="504"/>
      <c r="E6" s="504"/>
      <c r="F6" s="504"/>
      <c r="G6" s="504"/>
      <c r="H6" s="504"/>
      <c r="I6" s="504"/>
      <c r="J6" s="504"/>
      <c r="K6" s="504"/>
    </row>
    <row r="7" customFormat="false" ht="20.25" hidden="false" customHeight="false" outlineLevel="0" collapsed="false">
      <c r="A7" s="504"/>
      <c r="B7" s="505"/>
      <c r="C7" s="504"/>
      <c r="D7" s="504"/>
      <c r="E7" s="104"/>
      <c r="F7" s="504"/>
      <c r="G7" s="504"/>
      <c r="H7" s="504"/>
      <c r="I7" s="504"/>
      <c r="J7" s="504"/>
      <c r="K7" s="504"/>
    </row>
    <row r="8" customFormat="false" ht="6" hidden="false" customHeight="true" outlineLevel="0" collapsed="false">
      <c r="A8" s="506"/>
      <c r="B8" s="507"/>
      <c r="C8" s="506"/>
      <c r="D8" s="504"/>
    </row>
    <row r="9" customFormat="false" ht="12.75" hidden="false" customHeight="false" outlineLevel="0" collapsed="false">
      <c r="A9" s="506"/>
      <c r="B9" s="506"/>
      <c r="C9" s="508" t="str">
        <f aca="false">+'Adaytum by CC'!C14</f>
        <v>Legal</v>
      </c>
      <c r="D9" s="504"/>
    </row>
    <row r="10" customFormat="false" ht="3" hidden="false" customHeight="true" outlineLevel="0" collapsed="false">
      <c r="A10" s="506"/>
      <c r="B10" s="506"/>
      <c r="C10" s="508"/>
      <c r="D10" s="504"/>
    </row>
    <row r="11" customFormat="false" ht="12" hidden="false" customHeight="true" outlineLevel="0" collapsed="false">
      <c r="A11" s="509" t="s">
        <v>30</v>
      </c>
      <c r="B11" s="17" t="s">
        <v>75</v>
      </c>
      <c r="C11" s="510" t="n">
        <v>4429889.46294246</v>
      </c>
      <c r="D11" s="504"/>
    </row>
    <row r="12" customFormat="false" ht="12" hidden="false" customHeight="true" outlineLevel="0" collapsed="false">
      <c r="A12" s="509"/>
      <c r="B12" s="17" t="s">
        <v>77</v>
      </c>
      <c r="C12" s="510" t="n">
        <v>230760</v>
      </c>
      <c r="D12" s="504"/>
    </row>
    <row r="13" customFormat="false" ht="12" hidden="false" customHeight="true" outlineLevel="0" collapsed="false">
      <c r="A13" s="509"/>
      <c r="B13" s="17" t="s">
        <v>86</v>
      </c>
      <c r="C13" s="510" t="n">
        <v>59220</v>
      </c>
      <c r="D13" s="504"/>
    </row>
    <row r="14" customFormat="false" ht="12" hidden="false" customHeight="true" outlineLevel="0" collapsed="false">
      <c r="A14" s="509"/>
      <c r="B14" s="17" t="s">
        <v>88</v>
      </c>
      <c r="C14" s="510" t="n">
        <v>69060</v>
      </c>
      <c r="D14" s="504"/>
    </row>
    <row r="15" customFormat="false" ht="12" hidden="false" customHeight="true" outlineLevel="0" collapsed="false">
      <c r="A15" s="509"/>
      <c r="B15" s="17" t="s">
        <v>362</v>
      </c>
      <c r="C15" s="510" t="n">
        <v>13135980</v>
      </c>
      <c r="D15" s="504"/>
    </row>
    <row r="16" customFormat="false" ht="12" hidden="false" customHeight="true" outlineLevel="0" collapsed="false">
      <c r="A16" s="509"/>
      <c r="B16" s="17" t="s">
        <v>363</v>
      </c>
      <c r="C16" s="510" t="n">
        <v>0</v>
      </c>
      <c r="D16" s="504"/>
    </row>
    <row r="17" customFormat="false" ht="12" hidden="false" customHeight="true" outlineLevel="0" collapsed="false">
      <c r="A17" s="509"/>
      <c r="B17" s="17" t="s">
        <v>98</v>
      </c>
      <c r="C17" s="510" t="n">
        <v>431856</v>
      </c>
      <c r="D17" s="504"/>
    </row>
    <row r="18" customFormat="false" ht="12" hidden="false" customHeight="true" outlineLevel="0" collapsed="false">
      <c r="A18" s="509"/>
      <c r="B18" s="17" t="s">
        <v>364</v>
      </c>
      <c r="C18" s="510" t="n">
        <v>90720</v>
      </c>
      <c r="D18" s="504"/>
    </row>
    <row r="19" customFormat="false" ht="12" hidden="false" customHeight="true" outlineLevel="0" collapsed="false">
      <c r="A19" s="509"/>
      <c r="B19" s="17" t="s">
        <v>365</v>
      </c>
      <c r="C19" s="510" t="n">
        <v>0</v>
      </c>
      <c r="D19" s="504"/>
    </row>
    <row r="20" customFormat="false" ht="12" hidden="false" customHeight="true" outlineLevel="0" collapsed="false">
      <c r="A20" s="509"/>
      <c r="B20" s="55"/>
      <c r="C20" s="511"/>
      <c r="D20" s="504"/>
    </row>
    <row r="21" customFormat="false" ht="12" hidden="false" customHeight="true" outlineLevel="0" collapsed="false">
      <c r="A21" s="509"/>
      <c r="B21" s="66" t="s">
        <v>108</v>
      </c>
      <c r="C21" s="512" t="n">
        <f aca="false">SUM(C11:C19)</f>
        <v>18447485.4629425</v>
      </c>
      <c r="D21" s="504"/>
    </row>
    <row r="22" customFormat="false" ht="12.75" hidden="false" customHeight="false" outlineLevel="0" collapsed="false">
      <c r="A22" s="506"/>
      <c r="B22" s="504"/>
      <c r="C22" s="510"/>
      <c r="D22" s="504"/>
    </row>
    <row r="23" customFormat="false" ht="12.75" hidden="false" customHeight="false" outlineLevel="0" collapsed="false">
      <c r="A23" s="506"/>
      <c r="B23" s="513" t="s">
        <v>366</v>
      </c>
      <c r="C23" s="512" t="n">
        <v>36</v>
      </c>
      <c r="D23" s="504"/>
    </row>
    <row r="24" customFormat="false" ht="12.75" hidden="false" customHeight="false" outlineLevel="0" collapsed="false">
      <c r="A24" s="506"/>
      <c r="B24" s="504"/>
      <c r="C24" s="510"/>
      <c r="D24" s="504"/>
    </row>
    <row r="25" customFormat="false" ht="12.75" hidden="false" customHeight="true" outlineLevel="0" collapsed="false">
      <c r="A25" s="509" t="s">
        <v>367</v>
      </c>
      <c r="B25" s="17" t="s">
        <v>75</v>
      </c>
      <c r="C25" s="510" t="n">
        <f aca="false">+'Adaytum by CC'!C33</f>
        <v>6425658.77462518</v>
      </c>
      <c r="D25" s="504"/>
    </row>
    <row r="26" customFormat="false" ht="12.75" hidden="false" customHeight="false" outlineLevel="0" collapsed="false">
      <c r="A26" s="509"/>
      <c r="B26" s="17" t="s">
        <v>77</v>
      </c>
      <c r="C26" s="510" t="n">
        <f aca="false">+'Adaytum by CC'!C34</f>
        <v>465151.17</v>
      </c>
      <c r="D26" s="504"/>
    </row>
    <row r="27" customFormat="false" ht="12.75" hidden="false" customHeight="false" outlineLevel="0" collapsed="false">
      <c r="A27" s="509"/>
      <c r="B27" s="17" t="s">
        <v>86</v>
      </c>
      <c r="C27" s="510" t="n">
        <f aca="false">+'Adaytum by CC'!C35</f>
        <v>73975.12</v>
      </c>
      <c r="D27" s="504"/>
    </row>
    <row r="28" customFormat="false" ht="12.75" hidden="false" customHeight="false" outlineLevel="0" collapsed="false">
      <c r="A28" s="509"/>
      <c r="B28" s="17" t="s">
        <v>88</v>
      </c>
      <c r="C28" s="510" t="n">
        <f aca="false">+'Adaytum by CC'!C36</f>
        <v>537421.3</v>
      </c>
      <c r="D28" s="504"/>
    </row>
    <row r="29" customFormat="false" ht="12.75" hidden="false" customHeight="false" outlineLevel="0" collapsed="false">
      <c r="A29" s="509"/>
      <c r="B29" s="17" t="s">
        <v>362</v>
      </c>
      <c r="C29" s="510" t="n">
        <f aca="false">+'Adaytum by CC'!C37</f>
        <v>17081533.64</v>
      </c>
      <c r="D29" s="504"/>
    </row>
    <row r="30" customFormat="false" ht="12.75" hidden="false" customHeight="false" outlineLevel="0" collapsed="false">
      <c r="A30" s="509"/>
      <c r="B30" s="17" t="s">
        <v>363</v>
      </c>
      <c r="C30" s="510" t="n">
        <f aca="false">+'Adaytum by CC'!C38</f>
        <v>0</v>
      </c>
      <c r="D30" s="504"/>
    </row>
    <row r="31" customFormat="false" ht="12.75" hidden="false" customHeight="false" outlineLevel="0" collapsed="false">
      <c r="A31" s="509"/>
      <c r="B31" s="17" t="s">
        <v>98</v>
      </c>
      <c r="C31" s="510" t="n">
        <f aca="false">+'Adaytum by CC'!C39</f>
        <v>367789.44</v>
      </c>
      <c r="D31" s="504"/>
    </row>
    <row r="32" customFormat="false" ht="12.75" hidden="false" customHeight="false" outlineLevel="0" collapsed="false">
      <c r="A32" s="509"/>
      <c r="B32" s="17" t="s">
        <v>364</v>
      </c>
      <c r="C32" s="510" t="n">
        <f aca="false">+'Adaytum by CC'!C40</f>
        <v>57806.15</v>
      </c>
      <c r="D32" s="504"/>
    </row>
    <row r="33" customFormat="false" ht="12.75" hidden="false" customHeight="false" outlineLevel="0" collapsed="false">
      <c r="A33" s="509"/>
      <c r="B33" s="17" t="s">
        <v>365</v>
      </c>
      <c r="C33" s="510" t="n">
        <f aca="false">+'Adaytum by CC'!C41</f>
        <v>0</v>
      </c>
      <c r="D33" s="504"/>
    </row>
    <row r="34" customFormat="false" ht="13.5" hidden="false" customHeight="false" outlineLevel="0" collapsed="false">
      <c r="A34" s="509"/>
      <c r="B34" s="55"/>
      <c r="C34" s="511"/>
      <c r="D34" s="504"/>
    </row>
    <row r="35" customFormat="false" ht="12.75" hidden="false" customHeight="false" outlineLevel="0" collapsed="false">
      <c r="A35" s="509"/>
      <c r="B35" s="66" t="s">
        <v>108</v>
      </c>
      <c r="C35" s="512" t="n">
        <f aca="false">SUM(C25:C33)</f>
        <v>25009335.5946252</v>
      </c>
      <c r="D35" s="504"/>
    </row>
    <row r="36" customFormat="false" ht="12.75" hidden="false" customHeight="false" outlineLevel="0" collapsed="false">
      <c r="A36" s="506"/>
      <c r="B36" s="504"/>
      <c r="C36" s="510"/>
      <c r="D36" s="504"/>
    </row>
    <row r="37" customFormat="false" ht="12.75" hidden="false" customHeight="false" outlineLevel="0" collapsed="false">
      <c r="A37" s="506"/>
      <c r="B37" s="513" t="s">
        <v>366</v>
      </c>
      <c r="C37" s="512" t="n">
        <f aca="false">+'Adaytum Headcount'!C25</f>
        <v>53</v>
      </c>
      <c r="D37" s="504"/>
    </row>
    <row r="38" customFormat="false" ht="12.75" hidden="false" customHeight="false" outlineLevel="0" collapsed="false">
      <c r="A38" s="506"/>
      <c r="B38" s="504"/>
      <c r="C38" s="510"/>
      <c r="D38" s="504"/>
    </row>
    <row r="39" customFormat="false" ht="12.75" hidden="false" customHeight="true" outlineLevel="0" collapsed="false">
      <c r="A39" s="509" t="s">
        <v>133</v>
      </c>
      <c r="B39" s="17" t="s">
        <v>75</v>
      </c>
      <c r="C39" s="510" t="n">
        <f aca="false">-C25+C11</f>
        <v>-1995769.31168272</v>
      </c>
      <c r="D39" s="504"/>
    </row>
    <row r="40" customFormat="false" ht="12.75" hidden="false" customHeight="false" outlineLevel="0" collapsed="false">
      <c r="A40" s="509"/>
      <c r="B40" s="17" t="s">
        <v>77</v>
      </c>
      <c r="C40" s="510" t="n">
        <f aca="false">-C26+C12</f>
        <v>-234391.17</v>
      </c>
      <c r="D40" s="504"/>
    </row>
    <row r="41" customFormat="false" ht="12.75" hidden="false" customHeight="false" outlineLevel="0" collapsed="false">
      <c r="A41" s="509"/>
      <c r="B41" s="17" t="s">
        <v>86</v>
      </c>
      <c r="C41" s="510" t="n">
        <f aca="false">-C27+C13</f>
        <v>-14755.12</v>
      </c>
      <c r="D41" s="504"/>
    </row>
    <row r="42" customFormat="false" ht="12.75" hidden="false" customHeight="false" outlineLevel="0" collapsed="false">
      <c r="A42" s="509"/>
      <c r="B42" s="17" t="s">
        <v>88</v>
      </c>
      <c r="C42" s="510" t="n">
        <f aca="false">-C28+C14</f>
        <v>-468361.3</v>
      </c>
      <c r="D42" s="504"/>
    </row>
    <row r="43" customFormat="false" ht="12.75" hidden="false" customHeight="false" outlineLevel="0" collapsed="false">
      <c r="A43" s="509"/>
      <c r="B43" s="17" t="s">
        <v>362</v>
      </c>
      <c r="C43" s="510" t="n">
        <f aca="false">-C29+C15</f>
        <v>-3945553.64</v>
      </c>
      <c r="D43" s="504"/>
    </row>
    <row r="44" customFormat="false" ht="12.75" hidden="false" customHeight="false" outlineLevel="0" collapsed="false">
      <c r="A44" s="509"/>
      <c r="B44" s="17" t="s">
        <v>363</v>
      </c>
      <c r="C44" s="510" t="n">
        <f aca="false">-C30+C16</f>
        <v>0</v>
      </c>
      <c r="D44" s="504"/>
    </row>
    <row r="45" customFormat="false" ht="12.75" hidden="false" customHeight="false" outlineLevel="0" collapsed="false">
      <c r="A45" s="509"/>
      <c r="B45" s="17" t="s">
        <v>98</v>
      </c>
      <c r="C45" s="510" t="n">
        <f aca="false">-C31+C17</f>
        <v>64066.56</v>
      </c>
      <c r="D45" s="504"/>
    </row>
    <row r="46" customFormat="false" ht="12.75" hidden="false" customHeight="false" outlineLevel="0" collapsed="false">
      <c r="A46" s="509"/>
      <c r="B46" s="17" t="s">
        <v>364</v>
      </c>
      <c r="C46" s="510" t="n">
        <f aca="false">-C32+C18</f>
        <v>32913.85</v>
      </c>
      <c r="D46" s="504"/>
    </row>
    <row r="47" customFormat="false" ht="12.75" hidden="false" customHeight="false" outlineLevel="0" collapsed="false">
      <c r="A47" s="509"/>
      <c r="B47" s="17" t="s">
        <v>365</v>
      </c>
      <c r="C47" s="510" t="n">
        <f aca="false">-C33+C19</f>
        <v>0</v>
      </c>
      <c r="D47" s="504"/>
    </row>
    <row r="48" customFormat="false" ht="13.5" hidden="false" customHeight="false" outlineLevel="0" collapsed="false">
      <c r="A48" s="509"/>
      <c r="B48" s="55"/>
      <c r="C48" s="511"/>
      <c r="D48" s="504"/>
    </row>
    <row r="49" customFormat="false" ht="12.75" hidden="false" customHeight="false" outlineLevel="0" collapsed="false">
      <c r="A49" s="509"/>
      <c r="B49" s="66" t="s">
        <v>108</v>
      </c>
      <c r="C49" s="512" t="n">
        <f aca="false">SUM(C39:C48)</f>
        <v>-6561850.13168272</v>
      </c>
      <c r="D49" s="504"/>
    </row>
    <row r="50" customFormat="false" ht="12.75" hidden="false" customHeight="false" outlineLevel="0" collapsed="false">
      <c r="A50" s="506"/>
      <c r="B50" s="504"/>
      <c r="C50" s="510"/>
      <c r="D50" s="504"/>
    </row>
    <row r="51" customFormat="false" ht="12.75" hidden="false" customHeight="false" outlineLevel="0" collapsed="false">
      <c r="A51" s="506"/>
      <c r="B51" s="505" t="s">
        <v>368</v>
      </c>
      <c r="C51" s="512" t="n">
        <f aca="false">+C37-C23</f>
        <v>17</v>
      </c>
      <c r="D51" s="504"/>
    </row>
    <row r="52" customFormat="false" ht="12.75" hidden="false" customHeight="false" outlineLevel="0" collapsed="false">
      <c r="A52" s="506"/>
      <c r="B52" s="504"/>
      <c r="C52" s="510"/>
      <c r="D52" s="510"/>
      <c r="E52" s="510"/>
      <c r="F52" s="510"/>
      <c r="G52" s="510"/>
      <c r="H52" s="510"/>
      <c r="I52" s="510"/>
      <c r="J52" s="510"/>
      <c r="K52" s="504"/>
    </row>
  </sheetData>
  <mergeCells count="3">
    <mergeCell ref="A11:A21"/>
    <mergeCell ref="A25:A35"/>
    <mergeCell ref="A39:A49"/>
  </mergeCells>
  <printOptions headings="false" gridLines="false" gridLinesSet="true" horizontalCentered="false" verticalCentered="false"/>
  <pageMargins left="0.747916666666667" right="0.747916666666667" top="0.509722222222222" bottom="0.520138888888889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 &amp;T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O49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pane xSplit="2" ySplit="3" topLeftCell="G11" activePane="bottomRight" state="frozen"/>
      <selection pane="topLeft" activeCell="A8" activeCellId="0" sqref="A8"/>
      <selection pane="topRight" activeCell="G8" activeCellId="0" sqref="G8"/>
      <selection pane="bottomLeft" activeCell="A11" activeCellId="0" sqref="A11"/>
      <selection pane="bottomRight" activeCell="O29" activeCellId="0" sqref="O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56"/>
    <col collapsed="false" customWidth="true" hidden="false" outlineLevel="0" max="15" min="3" style="0" width="13.7"/>
  </cols>
  <sheetData>
    <row r="7" customFormat="false" ht="20.25" hidden="false" customHeight="false" outlineLevel="0" collapsed="false">
      <c r="B7" s="514"/>
      <c r="F7" s="104"/>
    </row>
    <row r="8" customFormat="false" ht="12.75" hidden="false" customHeight="false" outlineLevel="0" collapsed="false">
      <c r="A8" s="515"/>
      <c r="B8" s="516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</row>
    <row r="9" customFormat="false" ht="12.75" hidden="false" customHeight="false" outlineLevel="0" collapsed="false">
      <c r="A9" s="515"/>
      <c r="B9" s="515"/>
      <c r="C9" s="517" t="str">
        <f aca="false">+'Adaytum by Month'!C14</f>
        <v>Jan</v>
      </c>
      <c r="D9" s="517" t="str">
        <f aca="false">+'Adaytum by Month'!D14</f>
        <v>Feb</v>
      </c>
      <c r="E9" s="517" t="str">
        <f aca="false">+'Adaytum by Month'!E14</f>
        <v>Mar</v>
      </c>
      <c r="F9" s="517" t="str">
        <f aca="false">+'Adaytum by Month'!F14</f>
        <v>Apr</v>
      </c>
      <c r="G9" s="517" t="str">
        <f aca="false">+'Adaytum by Month'!G14</f>
        <v>May</v>
      </c>
      <c r="H9" s="517" t="str">
        <f aca="false">+'Adaytum by Month'!H14</f>
        <v>Jun</v>
      </c>
      <c r="I9" s="517" t="str">
        <f aca="false">+'Adaytum by Month'!I14</f>
        <v>Jul</v>
      </c>
      <c r="J9" s="517" t="str">
        <f aca="false">+'Adaytum by Month'!J14</f>
        <v>Aug</v>
      </c>
      <c r="K9" s="517" t="str">
        <f aca="false">+'Adaytum by Month'!K14</f>
        <v>Sep</v>
      </c>
      <c r="L9" s="517" t="str">
        <f aca="false">+'Adaytum by Month'!L14</f>
        <v>Oct</v>
      </c>
      <c r="M9" s="517" t="str">
        <f aca="false">+'Adaytum by Month'!M14</f>
        <v>Nov</v>
      </c>
      <c r="N9" s="517" t="str">
        <f aca="false">+'Adaytum by Month'!N14</f>
        <v>Dec</v>
      </c>
      <c r="O9" s="517" t="str">
        <f aca="false">+'Adaytum by Month'!O14</f>
        <v>Total</v>
      </c>
    </row>
    <row r="10" customFormat="false" ht="12.75" hidden="false" customHeight="false" outlineLevel="0" collapsed="false">
      <c r="A10" s="515"/>
      <c r="B10" s="515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</row>
    <row r="11" customFormat="false" ht="12" hidden="false" customHeight="true" outlineLevel="0" collapsed="false">
      <c r="A11" s="509" t="s">
        <v>30</v>
      </c>
      <c r="B11" s="18" t="s">
        <v>75</v>
      </c>
      <c r="C11" s="518" t="n">
        <f aca="false">'Adaytum by Month'!C15</f>
        <v>359622.404611385</v>
      </c>
      <c r="D11" s="518" t="n">
        <f aca="false">'Adaytum by Month'!D15</f>
        <v>370024.278030098</v>
      </c>
      <c r="E11" s="518" t="n">
        <f aca="false">'Adaytum by Month'!E15</f>
        <v>370024.278030098</v>
      </c>
      <c r="F11" s="518" t="n">
        <f aca="false">'Adaytum by Month'!F15</f>
        <v>370024.278030098</v>
      </c>
      <c r="G11" s="518" t="n">
        <f aca="false">'Adaytum by Month'!G15</f>
        <v>370024.278030098</v>
      </c>
      <c r="H11" s="518" t="n">
        <f aca="false">'Adaytum by Month'!H15</f>
        <v>370024.278030098</v>
      </c>
      <c r="I11" s="518" t="n">
        <f aca="false">'Adaytum by Month'!I15</f>
        <v>370024.278030098</v>
      </c>
      <c r="J11" s="518" t="n">
        <f aca="false">'Adaytum by Month'!J15</f>
        <v>370024.278030098</v>
      </c>
      <c r="K11" s="518" t="n">
        <f aca="false">'Adaytum by Month'!K15</f>
        <v>370024.278030098</v>
      </c>
      <c r="L11" s="518" t="n">
        <f aca="false">'Adaytum by Month'!L15</f>
        <v>370024.278030098</v>
      </c>
      <c r="M11" s="518" t="n">
        <f aca="false">'Adaytum by Month'!M15</f>
        <v>370024.278030098</v>
      </c>
      <c r="N11" s="518" t="n">
        <f aca="false">'Adaytum by Month'!N15</f>
        <v>370024.278030098</v>
      </c>
      <c r="O11" s="518" t="n">
        <f aca="false">SUM(C11:N11)</f>
        <v>4429889.46294246</v>
      </c>
    </row>
    <row r="12" customFormat="false" ht="12" hidden="false" customHeight="true" outlineLevel="0" collapsed="false">
      <c r="A12" s="509"/>
      <c r="B12" s="18" t="s">
        <v>77</v>
      </c>
      <c r="C12" s="518" t="n">
        <f aca="false">'Adaytum by Month'!C16</f>
        <v>19230</v>
      </c>
      <c r="D12" s="518" t="n">
        <f aca="false">'Adaytum by Month'!D16</f>
        <v>19230</v>
      </c>
      <c r="E12" s="518" t="n">
        <f aca="false">'Adaytum by Month'!E16</f>
        <v>19230</v>
      </c>
      <c r="F12" s="518" t="n">
        <f aca="false">'Adaytum by Month'!F16</f>
        <v>19230</v>
      </c>
      <c r="G12" s="518" t="n">
        <f aca="false">'Adaytum by Month'!G16</f>
        <v>19230</v>
      </c>
      <c r="H12" s="518" t="n">
        <f aca="false">'Adaytum by Month'!H16</f>
        <v>19230</v>
      </c>
      <c r="I12" s="518" t="n">
        <f aca="false">'Adaytum by Month'!I16</f>
        <v>19230</v>
      </c>
      <c r="J12" s="518" t="n">
        <f aca="false">'Adaytum by Month'!J16</f>
        <v>19230</v>
      </c>
      <c r="K12" s="518" t="n">
        <f aca="false">'Adaytum by Month'!K16</f>
        <v>19230</v>
      </c>
      <c r="L12" s="518" t="n">
        <f aca="false">'Adaytum by Month'!L16</f>
        <v>19230</v>
      </c>
      <c r="M12" s="518" t="n">
        <f aca="false">'Adaytum by Month'!M16</f>
        <v>19230</v>
      </c>
      <c r="N12" s="518" t="n">
        <f aca="false">'Adaytum by Month'!N16</f>
        <v>19230</v>
      </c>
      <c r="O12" s="518" t="n">
        <f aca="false">SUM(C12:N12)</f>
        <v>230760</v>
      </c>
    </row>
    <row r="13" customFormat="false" ht="12" hidden="false" customHeight="true" outlineLevel="0" collapsed="false">
      <c r="A13" s="509"/>
      <c r="B13" s="18" t="s">
        <v>86</v>
      </c>
      <c r="C13" s="518" t="n">
        <f aca="false">'Adaytum by Month'!C17</f>
        <v>4935</v>
      </c>
      <c r="D13" s="518" t="n">
        <f aca="false">'Adaytum by Month'!D17</f>
        <v>4935</v>
      </c>
      <c r="E13" s="518" t="n">
        <f aca="false">'Adaytum by Month'!E17</f>
        <v>4935</v>
      </c>
      <c r="F13" s="518" t="n">
        <f aca="false">'Adaytum by Month'!F17</f>
        <v>4935</v>
      </c>
      <c r="G13" s="518" t="n">
        <f aca="false">'Adaytum by Month'!G17</f>
        <v>4935</v>
      </c>
      <c r="H13" s="518" t="n">
        <f aca="false">'Adaytum by Month'!H17</f>
        <v>4935</v>
      </c>
      <c r="I13" s="518" t="n">
        <f aca="false">'Adaytum by Month'!I17</f>
        <v>4935</v>
      </c>
      <c r="J13" s="518" t="n">
        <f aca="false">'Adaytum by Month'!J17</f>
        <v>4935</v>
      </c>
      <c r="K13" s="518" t="n">
        <f aca="false">'Adaytum by Month'!K17</f>
        <v>4935</v>
      </c>
      <c r="L13" s="518" t="n">
        <f aca="false">'Adaytum by Month'!L17</f>
        <v>4935</v>
      </c>
      <c r="M13" s="518" t="n">
        <f aca="false">'Adaytum by Month'!M17</f>
        <v>4935</v>
      </c>
      <c r="N13" s="518" t="n">
        <f aca="false">'Adaytum by Month'!N17</f>
        <v>4935</v>
      </c>
      <c r="O13" s="518" t="n">
        <f aca="false">SUM(C13:N13)</f>
        <v>59220</v>
      </c>
    </row>
    <row r="14" customFormat="false" ht="12" hidden="false" customHeight="true" outlineLevel="0" collapsed="false">
      <c r="A14" s="509"/>
      <c r="B14" s="18" t="s">
        <v>88</v>
      </c>
      <c r="C14" s="518" t="n">
        <f aca="false">'Adaytum by Month'!C18</f>
        <v>5755</v>
      </c>
      <c r="D14" s="518" t="n">
        <f aca="false">'Adaytum by Month'!D18</f>
        <v>5755</v>
      </c>
      <c r="E14" s="518" t="n">
        <f aca="false">'Adaytum by Month'!E18</f>
        <v>5755</v>
      </c>
      <c r="F14" s="518" t="n">
        <f aca="false">'Adaytum by Month'!F18</f>
        <v>5755</v>
      </c>
      <c r="G14" s="518" t="n">
        <f aca="false">'Adaytum by Month'!G18</f>
        <v>5755</v>
      </c>
      <c r="H14" s="518" t="n">
        <f aca="false">'Adaytum by Month'!H18</f>
        <v>5755</v>
      </c>
      <c r="I14" s="518" t="n">
        <f aca="false">'Adaytum by Month'!I18</f>
        <v>5755</v>
      </c>
      <c r="J14" s="518" t="n">
        <f aca="false">'Adaytum by Month'!J18</f>
        <v>5755</v>
      </c>
      <c r="K14" s="518" t="n">
        <f aca="false">'Adaytum by Month'!K18</f>
        <v>5755</v>
      </c>
      <c r="L14" s="518" t="n">
        <f aca="false">'Adaytum by Month'!L18</f>
        <v>5755</v>
      </c>
      <c r="M14" s="518" t="n">
        <f aca="false">'Adaytum by Month'!M18</f>
        <v>5755</v>
      </c>
      <c r="N14" s="518" t="n">
        <f aca="false">'Adaytum by Month'!N18</f>
        <v>5755</v>
      </c>
      <c r="O14" s="518" t="n">
        <f aca="false">SUM(C14:N14)</f>
        <v>69060</v>
      </c>
    </row>
    <row r="15" customFormat="false" ht="12" hidden="false" customHeight="true" outlineLevel="0" collapsed="false">
      <c r="A15" s="509"/>
      <c r="B15" s="18" t="s">
        <v>362</v>
      </c>
      <c r="C15" s="518" t="n">
        <f aca="false">'Adaytum by Month'!C19</f>
        <v>1094665</v>
      </c>
      <c r="D15" s="518" t="n">
        <f aca="false">'Adaytum by Month'!D19</f>
        <v>1094665</v>
      </c>
      <c r="E15" s="518" t="n">
        <f aca="false">'Adaytum by Month'!E19</f>
        <v>1094665</v>
      </c>
      <c r="F15" s="518" t="n">
        <f aca="false">'Adaytum by Month'!F19</f>
        <v>1094665</v>
      </c>
      <c r="G15" s="518" t="n">
        <f aca="false">'Adaytum by Month'!G19</f>
        <v>1094665</v>
      </c>
      <c r="H15" s="518" t="n">
        <f aca="false">'Adaytum by Month'!H19</f>
        <v>1094665</v>
      </c>
      <c r="I15" s="518" t="n">
        <f aca="false">'Adaytum by Month'!I19</f>
        <v>1094665</v>
      </c>
      <c r="J15" s="518" t="n">
        <f aca="false">'Adaytum by Month'!J19</f>
        <v>1094665</v>
      </c>
      <c r="K15" s="518" t="n">
        <f aca="false">'Adaytum by Month'!K19</f>
        <v>1094665</v>
      </c>
      <c r="L15" s="518" t="n">
        <f aca="false">'Adaytum by Month'!L19</f>
        <v>1094665</v>
      </c>
      <c r="M15" s="518" t="n">
        <f aca="false">'Adaytum by Month'!M19</f>
        <v>1094665</v>
      </c>
      <c r="N15" s="518" t="n">
        <f aca="false">'Adaytum by Month'!N19</f>
        <v>1094665</v>
      </c>
      <c r="O15" s="518" t="n">
        <f aca="false">SUM(C15:N15)</f>
        <v>13135980</v>
      </c>
    </row>
    <row r="16" customFormat="false" ht="12" hidden="false" customHeight="true" outlineLevel="0" collapsed="false">
      <c r="A16" s="509"/>
      <c r="B16" s="18" t="s">
        <v>363</v>
      </c>
      <c r="C16" s="518" t="n">
        <f aca="false">'Adaytum by Month'!C20</f>
        <v>0</v>
      </c>
      <c r="D16" s="518" t="n">
        <f aca="false">'Adaytum by Month'!D20</f>
        <v>0</v>
      </c>
      <c r="E16" s="518" t="n">
        <f aca="false">'Adaytum by Month'!E20</f>
        <v>0</v>
      </c>
      <c r="F16" s="518" t="n">
        <f aca="false">'Adaytum by Month'!F20</f>
        <v>0</v>
      </c>
      <c r="G16" s="518" t="n">
        <f aca="false">'Adaytum by Month'!G20</f>
        <v>0</v>
      </c>
      <c r="H16" s="518" t="n">
        <f aca="false">'Adaytum by Month'!H20</f>
        <v>0</v>
      </c>
      <c r="I16" s="518" t="n">
        <f aca="false">'Adaytum by Month'!I20</f>
        <v>0</v>
      </c>
      <c r="J16" s="518" t="n">
        <f aca="false">'Adaytum by Month'!J20</f>
        <v>0</v>
      </c>
      <c r="K16" s="518" t="n">
        <f aca="false">'Adaytum by Month'!K20</f>
        <v>0</v>
      </c>
      <c r="L16" s="518" t="n">
        <f aca="false">'Adaytum by Month'!L20</f>
        <v>0</v>
      </c>
      <c r="M16" s="518" t="n">
        <f aca="false">'Adaytum by Month'!M20</f>
        <v>0</v>
      </c>
      <c r="N16" s="518" t="n">
        <f aca="false">'Adaytum by Month'!N20</f>
        <v>0</v>
      </c>
      <c r="O16" s="518" t="n">
        <f aca="false">SUM(C16:N16)</f>
        <v>0</v>
      </c>
    </row>
    <row r="17" customFormat="false" ht="12" hidden="false" customHeight="true" outlineLevel="0" collapsed="false">
      <c r="A17" s="509"/>
      <c r="B17" s="18" t="s">
        <v>98</v>
      </c>
      <c r="C17" s="518" t="n">
        <f aca="false">'Adaytum by Month'!C21</f>
        <v>35988</v>
      </c>
      <c r="D17" s="518" t="n">
        <f aca="false">'Adaytum by Month'!D21</f>
        <v>35988</v>
      </c>
      <c r="E17" s="518" t="n">
        <f aca="false">'Adaytum by Month'!E21</f>
        <v>35988</v>
      </c>
      <c r="F17" s="518" t="n">
        <f aca="false">'Adaytum by Month'!F21</f>
        <v>35988</v>
      </c>
      <c r="G17" s="518" t="n">
        <f aca="false">'Adaytum by Month'!G21</f>
        <v>35988</v>
      </c>
      <c r="H17" s="518" t="n">
        <f aca="false">'Adaytum by Month'!H21</f>
        <v>35988</v>
      </c>
      <c r="I17" s="518" t="n">
        <f aca="false">'Adaytum by Month'!I21</f>
        <v>35988</v>
      </c>
      <c r="J17" s="518" t="n">
        <f aca="false">'Adaytum by Month'!J21</f>
        <v>35988</v>
      </c>
      <c r="K17" s="518" t="n">
        <f aca="false">'Adaytum by Month'!K21</f>
        <v>35988</v>
      </c>
      <c r="L17" s="518" t="n">
        <f aca="false">'Adaytum by Month'!L21</f>
        <v>35988</v>
      </c>
      <c r="M17" s="518" t="n">
        <f aca="false">'Adaytum by Month'!M21</f>
        <v>35988</v>
      </c>
      <c r="N17" s="518" t="n">
        <f aca="false">'Adaytum by Month'!N21</f>
        <v>35988</v>
      </c>
      <c r="O17" s="518" t="n">
        <f aca="false">SUM(C17:N17)</f>
        <v>431856</v>
      </c>
    </row>
    <row r="18" customFormat="false" ht="12" hidden="false" customHeight="true" outlineLevel="0" collapsed="false">
      <c r="A18" s="509"/>
      <c r="B18" s="18" t="s">
        <v>364</v>
      </c>
      <c r="C18" s="518" t="n">
        <f aca="false">'Adaytum by Month'!C22</f>
        <v>7560</v>
      </c>
      <c r="D18" s="518" t="n">
        <f aca="false">'Adaytum by Month'!D22</f>
        <v>7560</v>
      </c>
      <c r="E18" s="518" t="n">
        <f aca="false">'Adaytum by Month'!E22</f>
        <v>7560</v>
      </c>
      <c r="F18" s="518" t="n">
        <f aca="false">'Adaytum by Month'!F22</f>
        <v>7560</v>
      </c>
      <c r="G18" s="518" t="n">
        <f aca="false">'Adaytum by Month'!G22</f>
        <v>7560</v>
      </c>
      <c r="H18" s="518" t="n">
        <f aca="false">'Adaytum by Month'!H22</f>
        <v>7560</v>
      </c>
      <c r="I18" s="518" t="n">
        <f aca="false">'Adaytum by Month'!I22</f>
        <v>7560</v>
      </c>
      <c r="J18" s="518" t="n">
        <f aca="false">'Adaytum by Month'!J22</f>
        <v>7560</v>
      </c>
      <c r="K18" s="518" t="n">
        <f aca="false">'Adaytum by Month'!K22</f>
        <v>7560</v>
      </c>
      <c r="L18" s="518" t="n">
        <f aca="false">'Adaytum by Month'!L22</f>
        <v>7560</v>
      </c>
      <c r="M18" s="518" t="n">
        <f aca="false">'Adaytum by Month'!M22</f>
        <v>7560</v>
      </c>
      <c r="N18" s="518" t="n">
        <f aca="false">'Adaytum by Month'!N22</f>
        <v>7560</v>
      </c>
      <c r="O18" s="518" t="n">
        <f aca="false">SUM(C18:N18)</f>
        <v>90720</v>
      </c>
    </row>
    <row r="19" customFormat="false" ht="12" hidden="false" customHeight="true" outlineLevel="0" collapsed="false">
      <c r="A19" s="509"/>
      <c r="B19" s="18" t="s">
        <v>365</v>
      </c>
      <c r="C19" s="518" t="n">
        <f aca="false">'Adaytum by Month'!C23</f>
        <v>0</v>
      </c>
      <c r="D19" s="518" t="n">
        <f aca="false">'Adaytum by Month'!D23</f>
        <v>0</v>
      </c>
      <c r="E19" s="518" t="n">
        <f aca="false">'Adaytum by Month'!E23</f>
        <v>0</v>
      </c>
      <c r="F19" s="518" t="n">
        <f aca="false">'Adaytum by Month'!F23</f>
        <v>0</v>
      </c>
      <c r="G19" s="518" t="n">
        <f aca="false">'Adaytum by Month'!G23</f>
        <v>0</v>
      </c>
      <c r="H19" s="518" t="n">
        <f aca="false">'Adaytum by Month'!H23</f>
        <v>0</v>
      </c>
      <c r="I19" s="518" t="n">
        <f aca="false">'Adaytum by Month'!I23</f>
        <v>0</v>
      </c>
      <c r="J19" s="518" t="n">
        <f aca="false">'Adaytum by Month'!J23</f>
        <v>0</v>
      </c>
      <c r="K19" s="518" t="n">
        <f aca="false">'Adaytum by Month'!K23</f>
        <v>0</v>
      </c>
      <c r="L19" s="518" t="n">
        <f aca="false">'Adaytum by Month'!L23</f>
        <v>0</v>
      </c>
      <c r="M19" s="518" t="n">
        <f aca="false">'Adaytum by Month'!M23</f>
        <v>0</v>
      </c>
      <c r="N19" s="518" t="n">
        <f aca="false">'Adaytum by Month'!N23</f>
        <v>0</v>
      </c>
      <c r="O19" s="518" t="n">
        <f aca="false">SUM(C19:N19)</f>
        <v>0</v>
      </c>
    </row>
    <row r="20" customFormat="false" ht="12" hidden="false" customHeight="true" outlineLevel="0" collapsed="false">
      <c r="A20" s="509"/>
      <c r="B20" s="55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</row>
    <row r="21" customFormat="false" ht="12" hidden="false" customHeight="true" outlineLevel="0" collapsed="false">
      <c r="A21" s="509"/>
      <c r="B21" s="519" t="s">
        <v>108</v>
      </c>
      <c r="C21" s="520" t="n">
        <f aca="false">SUM(C11:C19)</f>
        <v>1527755.40461138</v>
      </c>
      <c r="D21" s="520" t="n">
        <f aca="false">SUM(D11:D19)</f>
        <v>1538157.2780301</v>
      </c>
      <c r="E21" s="520" t="n">
        <f aca="false">SUM(E11:E19)</f>
        <v>1538157.2780301</v>
      </c>
      <c r="F21" s="520" t="n">
        <f aca="false">SUM(F11:F19)</f>
        <v>1538157.2780301</v>
      </c>
      <c r="G21" s="520" t="n">
        <f aca="false">SUM(G11:G19)</f>
        <v>1538157.2780301</v>
      </c>
      <c r="H21" s="520" t="n">
        <f aca="false">SUM(H11:H19)</f>
        <v>1538157.2780301</v>
      </c>
      <c r="I21" s="520" t="n">
        <f aca="false">SUM(I11:I19)</f>
        <v>1538157.2780301</v>
      </c>
      <c r="J21" s="520" t="n">
        <f aca="false">SUM(J11:J19)</f>
        <v>1538157.2780301</v>
      </c>
      <c r="K21" s="520" t="n">
        <f aca="false">SUM(K11:K19)</f>
        <v>1538157.2780301</v>
      </c>
      <c r="L21" s="520" t="n">
        <f aca="false">SUM(L11:L19)</f>
        <v>1538157.2780301</v>
      </c>
      <c r="M21" s="520" t="n">
        <f aca="false">SUM(M11:M19)</f>
        <v>1538157.2780301</v>
      </c>
      <c r="N21" s="520" t="n">
        <f aca="false">SUM(N11:N19)</f>
        <v>1538157.2780301</v>
      </c>
      <c r="O21" s="520" t="n">
        <f aca="false">SUM(O11:O19)</f>
        <v>18447485.4629425</v>
      </c>
    </row>
    <row r="22" customFormat="false" ht="12.75" hidden="false" customHeight="false" outlineLevel="0" collapsed="false">
      <c r="A22" s="515"/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8"/>
    </row>
    <row r="23" customFormat="false" ht="12.75" hidden="false" customHeight="false" outlineLevel="0" collapsed="false">
      <c r="A23" s="515"/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</row>
    <row r="24" customFormat="false" ht="12.75" hidden="false" customHeight="true" outlineLevel="0" collapsed="false">
      <c r="A24" s="509" t="s">
        <v>369</v>
      </c>
      <c r="B24" s="18" t="s">
        <v>75</v>
      </c>
      <c r="C24" s="518" t="n">
        <f aca="false">'Adaytum by Month'!C31</f>
        <v>388675.09</v>
      </c>
      <c r="D24" s="518" t="n">
        <f aca="false">'Adaytum by Month'!D31</f>
        <v>636647.69</v>
      </c>
      <c r="E24" s="518" t="n">
        <f aca="false">'Adaytum by Month'!E31</f>
        <v>826524.04</v>
      </c>
      <c r="F24" s="518" t="n">
        <f aca="false">'Adaytum by Month'!F31</f>
        <v>492377.04</v>
      </c>
      <c r="G24" s="518" t="n">
        <f aca="false">'Adaytum by Month'!G31</f>
        <v>582589.91</v>
      </c>
      <c r="H24" s="518" t="n">
        <f aca="false">'Adaytum by Month'!H31</f>
        <v>442329.46</v>
      </c>
      <c r="I24" s="518" t="n">
        <f aca="false">'Adaytum by Month'!I31</f>
        <v>428255.31</v>
      </c>
      <c r="J24" s="518" t="n">
        <f aca="false">'Adaytum by Month'!J31</f>
        <v>471500.97</v>
      </c>
      <c r="K24" s="518" t="n">
        <f aca="false">'Adaytum by Month'!K31</f>
        <v>518775.519280938</v>
      </c>
      <c r="L24" s="518" t="n">
        <f aca="false">'Adaytum by Month'!L31</f>
        <v>514275.519280648</v>
      </c>
      <c r="M24" s="518" t="n">
        <f aca="false">'Adaytum by Month'!M31</f>
        <v>547494.581781512</v>
      </c>
      <c r="N24" s="518" t="n">
        <f aca="false">'Adaytum by Month'!N31</f>
        <v>576213.644282087</v>
      </c>
      <c r="O24" s="518" t="n">
        <f aca="false">SUM(C24:N24)</f>
        <v>6425658.77462518</v>
      </c>
    </row>
    <row r="25" customFormat="false" ht="12.75" hidden="false" customHeight="false" outlineLevel="0" collapsed="false">
      <c r="A25" s="509"/>
      <c r="B25" s="18" t="s">
        <v>77</v>
      </c>
      <c r="C25" s="518" t="n">
        <f aca="false">'Adaytum by Month'!C32</f>
        <v>30908.75</v>
      </c>
      <c r="D25" s="518" t="n">
        <f aca="false">'Adaytum by Month'!D32</f>
        <v>41996.41</v>
      </c>
      <c r="E25" s="518" t="n">
        <f aca="false">'Adaytum by Month'!E32</f>
        <v>48513.31</v>
      </c>
      <c r="F25" s="518" t="n">
        <f aca="false">'Adaytum by Month'!F32</f>
        <v>21046.76</v>
      </c>
      <c r="G25" s="518" t="n">
        <f aca="false">'Adaytum by Month'!G32</f>
        <v>39396.1</v>
      </c>
      <c r="H25" s="518" t="n">
        <f aca="false">'Adaytum by Month'!H32</f>
        <v>40544.62</v>
      </c>
      <c r="I25" s="518" t="n">
        <f aca="false">'Adaytum by Month'!I32</f>
        <v>52515.94</v>
      </c>
      <c r="J25" s="518" t="n">
        <f aca="false">'Adaytum by Month'!J32</f>
        <v>18177.28</v>
      </c>
      <c r="K25" s="518" t="n">
        <f aca="false">'Adaytum by Month'!K32</f>
        <v>43013</v>
      </c>
      <c r="L25" s="518" t="n">
        <f aca="false">'Adaytum by Month'!L32</f>
        <v>43015</v>
      </c>
      <c r="M25" s="518" t="n">
        <f aca="false">'Adaytum by Month'!M32</f>
        <v>43015</v>
      </c>
      <c r="N25" s="518" t="n">
        <f aca="false">'Adaytum by Month'!N32</f>
        <v>43009</v>
      </c>
      <c r="O25" s="518" t="n">
        <f aca="false">SUM(C25:N25)</f>
        <v>465151.17</v>
      </c>
    </row>
    <row r="26" customFormat="false" ht="12.75" hidden="false" customHeight="false" outlineLevel="0" collapsed="false">
      <c r="A26" s="509"/>
      <c r="B26" s="18" t="s">
        <v>86</v>
      </c>
      <c r="C26" s="518" t="n">
        <f aca="false">'Adaytum by Month'!C33</f>
        <v>6246.33</v>
      </c>
      <c r="D26" s="518" t="n">
        <f aca="false">'Adaytum by Month'!D33</f>
        <v>5728.52</v>
      </c>
      <c r="E26" s="518" t="n">
        <f aca="false">'Adaytum by Month'!E33</f>
        <v>6241.52</v>
      </c>
      <c r="F26" s="518" t="n">
        <f aca="false">'Adaytum by Month'!F33</f>
        <v>3596.19</v>
      </c>
      <c r="G26" s="518" t="n">
        <f aca="false">'Adaytum by Month'!G33</f>
        <v>1369.37</v>
      </c>
      <c r="H26" s="518" t="n">
        <f aca="false">'Adaytum by Month'!H33</f>
        <v>12575.47</v>
      </c>
      <c r="I26" s="518" t="n">
        <f aca="false">'Adaytum by Month'!I33</f>
        <v>3799.4</v>
      </c>
      <c r="J26" s="518" t="n">
        <f aca="false">'Adaytum by Month'!J33</f>
        <v>4574.32</v>
      </c>
      <c r="K26" s="518" t="n">
        <f aca="false">'Adaytum by Month'!K33</f>
        <v>7461</v>
      </c>
      <c r="L26" s="518" t="n">
        <f aca="false">'Adaytum by Month'!L33</f>
        <v>7461</v>
      </c>
      <c r="M26" s="518" t="n">
        <f aca="false">'Adaytum by Month'!M33</f>
        <v>7461</v>
      </c>
      <c r="N26" s="518" t="n">
        <f aca="false">'Adaytum by Month'!N33</f>
        <v>7461</v>
      </c>
      <c r="O26" s="518" t="n">
        <f aca="false">SUM(C26:N26)</f>
        <v>73975.12</v>
      </c>
    </row>
    <row r="27" customFormat="false" ht="12.75" hidden="false" customHeight="false" outlineLevel="0" collapsed="false">
      <c r="A27" s="509"/>
      <c r="B27" s="18" t="s">
        <v>88</v>
      </c>
      <c r="C27" s="518" t="n">
        <f aca="false">'Adaytum by Month'!C34</f>
        <v>11275.56</v>
      </c>
      <c r="D27" s="518" t="n">
        <f aca="false">'Adaytum by Month'!D34</f>
        <v>6856.50999999998</v>
      </c>
      <c r="E27" s="518" t="n">
        <f aca="false">'Adaytum by Month'!E34</f>
        <v>204442.9</v>
      </c>
      <c r="F27" s="518" t="n">
        <f aca="false">'Adaytum by Month'!F34</f>
        <v>12542.66</v>
      </c>
      <c r="G27" s="518" t="n">
        <f aca="false">'Adaytum by Month'!G34</f>
        <v>13852.22</v>
      </c>
      <c r="H27" s="518" t="n">
        <f aca="false">'Adaytum by Month'!H34</f>
        <v>2100055.16</v>
      </c>
      <c r="I27" s="518" t="n">
        <f aca="false">'Adaytum by Month'!I34</f>
        <v>30725.77</v>
      </c>
      <c r="J27" s="518" t="n">
        <f aca="false">'Adaytum by Month'!J34</f>
        <v>-2084948.48</v>
      </c>
      <c r="K27" s="518" t="n">
        <f aca="false">'Adaytum by Month'!K34</f>
        <v>67955</v>
      </c>
      <c r="L27" s="518" t="n">
        <f aca="false">'Adaytum by Month'!L34</f>
        <v>29021</v>
      </c>
      <c r="M27" s="518" t="n">
        <f aca="false">'Adaytum by Month'!M34</f>
        <v>116622</v>
      </c>
      <c r="N27" s="518" t="n">
        <f aca="false">'Adaytum by Month'!N34</f>
        <v>29021</v>
      </c>
      <c r="O27" s="518" t="n">
        <f aca="false">SUM(C27:N27)</f>
        <v>537421.3</v>
      </c>
    </row>
    <row r="28" customFormat="false" ht="12.75" hidden="false" customHeight="false" outlineLevel="0" collapsed="false">
      <c r="A28" s="509"/>
      <c r="B28" s="18" t="s">
        <v>362</v>
      </c>
      <c r="C28" s="518" t="n">
        <f aca="false">'Adaytum by Month'!C35</f>
        <v>625481.71</v>
      </c>
      <c r="D28" s="518" t="n">
        <f aca="false">'Adaytum by Month'!D35</f>
        <v>-113961.29</v>
      </c>
      <c r="E28" s="518" t="n">
        <f aca="false">'Adaytum by Month'!E35</f>
        <v>881164.18</v>
      </c>
      <c r="F28" s="518" t="n">
        <f aca="false">'Adaytum by Month'!F35</f>
        <v>4237568</v>
      </c>
      <c r="G28" s="518" t="n">
        <f aca="false">'Adaytum by Month'!G35</f>
        <v>1128961.21</v>
      </c>
      <c r="H28" s="518" t="n">
        <f aca="false">'Adaytum by Month'!H35</f>
        <v>877476.6</v>
      </c>
      <c r="I28" s="518" t="n">
        <f aca="false">'Adaytum by Month'!I35</f>
        <v>312179.06</v>
      </c>
      <c r="J28" s="518" t="n">
        <f aca="false">'Adaytum by Month'!J35</f>
        <v>1954576.17</v>
      </c>
      <c r="K28" s="518" t="n">
        <f aca="false">'Adaytum by Month'!K35</f>
        <v>3444522</v>
      </c>
      <c r="L28" s="518" t="n">
        <f aca="false">'Adaytum by Month'!L35</f>
        <v>1244522</v>
      </c>
      <c r="M28" s="518" t="n">
        <f aca="false">'Adaytum by Month'!M35</f>
        <v>1244522</v>
      </c>
      <c r="N28" s="518" t="n">
        <f aca="false">'Adaytum by Month'!N35</f>
        <v>1244522</v>
      </c>
      <c r="O28" s="518" t="n">
        <f aca="false">SUM(C28:N28)</f>
        <v>17081533.64</v>
      </c>
    </row>
    <row r="29" customFormat="false" ht="12.75" hidden="false" customHeight="false" outlineLevel="0" collapsed="false">
      <c r="A29" s="509"/>
      <c r="B29" s="18" t="s">
        <v>363</v>
      </c>
      <c r="C29" s="518" t="n">
        <f aca="false">'Adaytum by Month'!C36</f>
        <v>0</v>
      </c>
      <c r="D29" s="518" t="n">
        <f aca="false">'Adaytum by Month'!D36</f>
        <v>0</v>
      </c>
      <c r="E29" s="518" t="n">
        <f aca="false">'Adaytum by Month'!E36</f>
        <v>0</v>
      </c>
      <c r="F29" s="518" t="n">
        <f aca="false">'Adaytum by Month'!F36</f>
        <v>0</v>
      </c>
      <c r="G29" s="518" t="n">
        <f aca="false">'Adaytum by Month'!G36</f>
        <v>0</v>
      </c>
      <c r="H29" s="518" t="n">
        <f aca="false">'Adaytum by Month'!H36</f>
        <v>0</v>
      </c>
      <c r="I29" s="518" t="n">
        <f aca="false">'Adaytum by Month'!I36</f>
        <v>0</v>
      </c>
      <c r="J29" s="518" t="n">
        <f aca="false">'Adaytum by Month'!J36</f>
        <v>0</v>
      </c>
      <c r="K29" s="518" t="n">
        <f aca="false">'Adaytum by Month'!K36</f>
        <v>0</v>
      </c>
      <c r="L29" s="518" t="n">
        <f aca="false">'Adaytum by Month'!L36</f>
        <v>0</v>
      </c>
      <c r="M29" s="518" t="n">
        <f aca="false">'Adaytum by Month'!M36</f>
        <v>0</v>
      </c>
      <c r="N29" s="518" t="n">
        <f aca="false">'Adaytum by Month'!N36</f>
        <v>0</v>
      </c>
      <c r="O29" s="518" t="n">
        <f aca="false">SUM(C29:N29)</f>
        <v>0</v>
      </c>
    </row>
    <row r="30" customFormat="false" ht="12.75" hidden="false" customHeight="false" outlineLevel="0" collapsed="false">
      <c r="A30" s="509"/>
      <c r="B30" s="18" t="s">
        <v>98</v>
      </c>
      <c r="C30" s="518" t="n">
        <f aca="false">'Adaytum by Month'!C37</f>
        <v>2285.5</v>
      </c>
      <c r="D30" s="518" t="n">
        <f aca="false">'Adaytum by Month'!D37</f>
        <v>21896.71</v>
      </c>
      <c r="E30" s="518" t="n">
        <f aca="false">'Adaytum by Month'!E37</f>
        <v>240910.32</v>
      </c>
      <c r="F30" s="518" t="n">
        <f aca="false">'Adaytum by Month'!F37</f>
        <v>38494.91</v>
      </c>
      <c r="G30" s="518" t="n">
        <f aca="false">'Adaytum by Month'!G37</f>
        <v>6917.53</v>
      </c>
      <c r="H30" s="518" t="n">
        <f aca="false">'Adaytum by Month'!H37</f>
        <v>1713.33</v>
      </c>
      <c r="I30" s="518" t="n">
        <f aca="false">'Adaytum by Month'!I37</f>
        <v>16224.89</v>
      </c>
      <c r="J30" s="518" t="n">
        <f aca="false">'Adaytum by Month'!J37</f>
        <v>7836.25</v>
      </c>
      <c r="K30" s="518" t="n">
        <f aca="false">'Adaytum by Month'!K37</f>
        <v>7878</v>
      </c>
      <c r="L30" s="518" t="n">
        <f aca="false">'Adaytum by Month'!L37</f>
        <v>7878</v>
      </c>
      <c r="M30" s="518" t="n">
        <f aca="false">'Adaytum by Month'!M37</f>
        <v>7878</v>
      </c>
      <c r="N30" s="518" t="n">
        <f aca="false">'Adaytum by Month'!N37</f>
        <v>7876</v>
      </c>
      <c r="O30" s="518" t="n">
        <f aca="false">SUM(C30:N30)</f>
        <v>367789.44</v>
      </c>
    </row>
    <row r="31" customFormat="false" ht="12.75" hidden="false" customHeight="false" outlineLevel="0" collapsed="false">
      <c r="A31" s="509"/>
      <c r="B31" s="18" t="s">
        <v>364</v>
      </c>
      <c r="C31" s="518" t="n">
        <f aca="false">'Adaytum by Month'!C38</f>
        <v>3882.39</v>
      </c>
      <c r="D31" s="518" t="n">
        <f aca="false">'Adaytum by Month'!D38</f>
        <v>3476.91</v>
      </c>
      <c r="E31" s="518" t="n">
        <f aca="false">'Adaytum by Month'!E38</f>
        <v>5057.9</v>
      </c>
      <c r="F31" s="518" t="n">
        <f aca="false">'Adaytum by Month'!F38</f>
        <v>1372.48</v>
      </c>
      <c r="G31" s="518" t="n">
        <f aca="false">'Adaytum by Month'!G38</f>
        <v>5841.27</v>
      </c>
      <c r="H31" s="518" t="n">
        <f aca="false">'Adaytum by Month'!H38</f>
        <v>5821.83</v>
      </c>
      <c r="I31" s="518" t="n">
        <f aca="false">'Adaytum by Month'!I38</f>
        <v>5053.55</v>
      </c>
      <c r="J31" s="518" t="n">
        <f aca="false">'Adaytum by Month'!J38</f>
        <v>11379.82</v>
      </c>
      <c r="K31" s="518" t="n">
        <f aca="false">'Adaytum by Month'!K38</f>
        <v>3980</v>
      </c>
      <c r="L31" s="518" t="n">
        <f aca="false">'Adaytum by Month'!L38</f>
        <v>3980</v>
      </c>
      <c r="M31" s="518" t="n">
        <f aca="false">'Adaytum by Month'!M38</f>
        <v>3980</v>
      </c>
      <c r="N31" s="518" t="n">
        <f aca="false">'Adaytum by Month'!N38</f>
        <v>3980</v>
      </c>
      <c r="O31" s="518" t="n">
        <f aca="false">SUM(C31:N31)</f>
        <v>57806.15</v>
      </c>
    </row>
    <row r="32" customFormat="false" ht="12.75" hidden="false" customHeight="false" outlineLevel="0" collapsed="false">
      <c r="A32" s="509"/>
      <c r="B32" s="18" t="s">
        <v>365</v>
      </c>
      <c r="C32" s="518" t="n">
        <f aca="false">'Adaytum by Month'!C39</f>
        <v>0</v>
      </c>
      <c r="D32" s="518" t="n">
        <f aca="false">'Adaytum by Month'!D39</f>
        <v>0</v>
      </c>
      <c r="E32" s="518" t="n">
        <f aca="false">'Adaytum by Month'!E39</f>
        <v>0</v>
      </c>
      <c r="F32" s="518" t="n">
        <f aca="false">'Adaytum by Month'!F39</f>
        <v>0</v>
      </c>
      <c r="G32" s="518" t="n">
        <f aca="false">'Adaytum by Month'!G39</f>
        <v>0</v>
      </c>
      <c r="H32" s="518" t="n">
        <f aca="false">'Adaytum by Month'!H39</f>
        <v>0</v>
      </c>
      <c r="I32" s="518" t="n">
        <f aca="false">'Adaytum by Month'!I39</f>
        <v>0</v>
      </c>
      <c r="J32" s="518" t="n">
        <f aca="false">'Adaytum by Month'!J39</f>
        <v>0</v>
      </c>
      <c r="K32" s="518" t="n">
        <f aca="false">'Adaytum by Month'!K39</f>
        <v>0</v>
      </c>
      <c r="L32" s="518" t="n">
        <f aca="false">'Adaytum by Month'!L39</f>
        <v>0</v>
      </c>
      <c r="M32" s="518" t="n">
        <f aca="false">'Adaytum by Month'!M39</f>
        <v>0</v>
      </c>
      <c r="N32" s="518" t="n">
        <f aca="false">'Adaytum by Month'!N39</f>
        <v>0</v>
      </c>
      <c r="O32" s="518" t="n">
        <f aca="false">SUM(C32:N32)</f>
        <v>0</v>
      </c>
    </row>
    <row r="33" customFormat="false" ht="13.5" hidden="false" customHeight="false" outlineLevel="0" collapsed="false">
      <c r="A33" s="509"/>
      <c r="B33" s="55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</row>
    <row r="34" customFormat="false" ht="12.75" hidden="false" customHeight="false" outlineLevel="0" collapsed="false">
      <c r="A34" s="509"/>
      <c r="B34" s="519" t="s">
        <v>108</v>
      </c>
      <c r="C34" s="520" t="n">
        <f aca="false">SUM(C24:C32)</f>
        <v>1068755.33</v>
      </c>
      <c r="D34" s="520" t="n">
        <f aca="false">SUM(D24:D32)</f>
        <v>602641.46</v>
      </c>
      <c r="E34" s="520" t="n">
        <f aca="false">SUM(E24:E32)</f>
        <v>2212854.17</v>
      </c>
      <c r="F34" s="520" t="n">
        <f aca="false">SUM(F24:F32)</f>
        <v>4806998.04</v>
      </c>
      <c r="G34" s="520" t="n">
        <f aca="false">SUM(G24:G32)</f>
        <v>1778927.61</v>
      </c>
      <c r="H34" s="520" t="n">
        <f aca="false">SUM(H24:H32)</f>
        <v>3480516.47</v>
      </c>
      <c r="I34" s="520" t="n">
        <f aca="false">SUM(I24:I32)</f>
        <v>848753.92</v>
      </c>
      <c r="J34" s="520" t="n">
        <f aca="false">SUM(J24:J32)</f>
        <v>383096.33</v>
      </c>
      <c r="K34" s="520" t="n">
        <f aca="false">SUM(K24:K32)</f>
        <v>4093584.51928094</v>
      </c>
      <c r="L34" s="520" t="n">
        <f aca="false">SUM(L24:L32)</f>
        <v>1850152.51928065</v>
      </c>
      <c r="M34" s="520" t="n">
        <f aca="false">SUM(M24:M32)</f>
        <v>1970972.58178151</v>
      </c>
      <c r="N34" s="520" t="n">
        <f aca="false">SUM(N24:N32)</f>
        <v>1912082.64428209</v>
      </c>
      <c r="O34" s="520" t="n">
        <f aca="false">SUM(O24:O32)</f>
        <v>25009335.5946252</v>
      </c>
    </row>
    <row r="35" customFormat="false" ht="12.75" hidden="false" customHeight="false" outlineLevel="0" collapsed="false">
      <c r="A35" s="515"/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</row>
    <row r="36" customFormat="false" ht="12.75" hidden="false" customHeight="false" outlineLevel="0" collapsed="false">
      <c r="A36" s="515"/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</row>
    <row r="37" customFormat="false" ht="12.75" hidden="false" customHeight="true" outlineLevel="0" collapsed="false">
      <c r="A37" s="509" t="s">
        <v>133</v>
      </c>
      <c r="B37" s="18" t="s">
        <v>75</v>
      </c>
      <c r="C37" s="518" t="n">
        <f aca="false">-C24+C11</f>
        <v>-29052.6853886155</v>
      </c>
      <c r="D37" s="518" t="n">
        <f aca="false">-D24+D11</f>
        <v>-266623.411969902</v>
      </c>
      <c r="E37" s="518" t="n">
        <f aca="false">-E24+E11</f>
        <v>-456499.761969902</v>
      </c>
      <c r="F37" s="518" t="n">
        <f aca="false">-F24+F11</f>
        <v>-122352.761969902</v>
      </c>
      <c r="G37" s="518" t="n">
        <f aca="false">-G24+G11</f>
        <v>-212565.631969902</v>
      </c>
      <c r="H37" s="518" t="n">
        <f aca="false">-H24+H11</f>
        <v>-72305.1819699019</v>
      </c>
      <c r="I37" s="518" t="n">
        <f aca="false">-I24+I11</f>
        <v>-58231.0319699019</v>
      </c>
      <c r="J37" s="518" t="n">
        <f aca="false">-J24+J11</f>
        <v>-101476.691969902</v>
      </c>
      <c r="K37" s="518" t="n">
        <f aca="false">-K24+K11</f>
        <v>-148751.24125084</v>
      </c>
      <c r="L37" s="518" t="n">
        <f aca="false">-L24+L11</f>
        <v>-144251.24125055</v>
      </c>
      <c r="M37" s="518" t="n">
        <f aca="false">-M24+M11</f>
        <v>-177470.303751414</v>
      </c>
      <c r="N37" s="518" t="n">
        <f aca="false">-N24+N11</f>
        <v>-206189.366251988</v>
      </c>
      <c r="O37" s="518" t="n">
        <f aca="false">-O24+O11</f>
        <v>-1995769.31168272</v>
      </c>
    </row>
    <row r="38" customFormat="false" ht="12.75" hidden="false" customHeight="false" outlineLevel="0" collapsed="false">
      <c r="A38" s="509"/>
      <c r="B38" s="18" t="s">
        <v>77</v>
      </c>
      <c r="C38" s="518" t="n">
        <f aca="false">-C25+C12</f>
        <v>-11678.75</v>
      </c>
      <c r="D38" s="518" t="n">
        <f aca="false">-D25+D12</f>
        <v>-22766.41</v>
      </c>
      <c r="E38" s="518" t="n">
        <f aca="false">-E25+E12</f>
        <v>-29283.31</v>
      </c>
      <c r="F38" s="518" t="n">
        <f aca="false">-F25+F12</f>
        <v>-1816.76</v>
      </c>
      <c r="G38" s="518" t="n">
        <f aca="false">-G25+G12</f>
        <v>-20166.1</v>
      </c>
      <c r="H38" s="518" t="n">
        <f aca="false">-H25+H12</f>
        <v>-21314.62</v>
      </c>
      <c r="I38" s="518" t="n">
        <f aca="false">-I25+I12</f>
        <v>-33285.94</v>
      </c>
      <c r="J38" s="518" t="n">
        <f aca="false">-J25+J12</f>
        <v>1052.72</v>
      </c>
      <c r="K38" s="518" t="n">
        <f aca="false">-K25+K12</f>
        <v>-23783</v>
      </c>
      <c r="L38" s="518" t="n">
        <f aca="false">-L25+L12</f>
        <v>-23785</v>
      </c>
      <c r="M38" s="518" t="n">
        <f aca="false">-M25+M12</f>
        <v>-23785</v>
      </c>
      <c r="N38" s="518" t="n">
        <f aca="false">-N25+N12</f>
        <v>-23779</v>
      </c>
      <c r="O38" s="518" t="n">
        <f aca="false">-O25+O12</f>
        <v>-234391.17</v>
      </c>
    </row>
    <row r="39" customFormat="false" ht="12.75" hidden="false" customHeight="false" outlineLevel="0" collapsed="false">
      <c r="A39" s="509"/>
      <c r="B39" s="18" t="s">
        <v>86</v>
      </c>
      <c r="C39" s="518" t="n">
        <f aca="false">-C26+C13</f>
        <v>-1311.33</v>
      </c>
      <c r="D39" s="518" t="n">
        <f aca="false">-D26+D13</f>
        <v>-793.52</v>
      </c>
      <c r="E39" s="518" t="n">
        <f aca="false">-E26+E13</f>
        <v>-1306.52</v>
      </c>
      <c r="F39" s="518" t="n">
        <f aca="false">-F26+F13</f>
        <v>1338.81</v>
      </c>
      <c r="G39" s="518" t="n">
        <f aca="false">-G26+G13</f>
        <v>3565.63</v>
      </c>
      <c r="H39" s="518" t="n">
        <f aca="false">-H26+H13</f>
        <v>-7640.47</v>
      </c>
      <c r="I39" s="518" t="n">
        <f aca="false">-I26+I13</f>
        <v>1135.6</v>
      </c>
      <c r="J39" s="518" t="n">
        <f aca="false">-J26+J13</f>
        <v>360.68</v>
      </c>
      <c r="K39" s="518" t="n">
        <f aca="false">-K26+K13</f>
        <v>-2526</v>
      </c>
      <c r="L39" s="518" t="n">
        <f aca="false">-L26+L13</f>
        <v>-2526</v>
      </c>
      <c r="M39" s="518" t="n">
        <f aca="false">-M26+M13</f>
        <v>-2526</v>
      </c>
      <c r="N39" s="518" t="n">
        <f aca="false">-N26+N13</f>
        <v>-2526</v>
      </c>
      <c r="O39" s="518" t="n">
        <f aca="false">-O26+O13</f>
        <v>-14755.12</v>
      </c>
    </row>
    <row r="40" customFormat="false" ht="12.75" hidden="false" customHeight="false" outlineLevel="0" collapsed="false">
      <c r="A40" s="509"/>
      <c r="B40" s="18" t="s">
        <v>88</v>
      </c>
      <c r="C40" s="518" t="n">
        <f aca="false">-C27+C14</f>
        <v>-5520.56</v>
      </c>
      <c r="D40" s="518" t="n">
        <f aca="false">-D27+D14</f>
        <v>-1101.50999999998</v>
      </c>
      <c r="E40" s="518" t="n">
        <f aca="false">-E27+E14</f>
        <v>-198687.9</v>
      </c>
      <c r="F40" s="518" t="n">
        <f aca="false">-F27+F14</f>
        <v>-6787.66</v>
      </c>
      <c r="G40" s="518" t="n">
        <f aca="false">-G27+G14</f>
        <v>-8097.22</v>
      </c>
      <c r="H40" s="518" t="n">
        <f aca="false">-H27+H14</f>
        <v>-2094300.16</v>
      </c>
      <c r="I40" s="518" t="n">
        <f aca="false">-I27+I14</f>
        <v>-24970.77</v>
      </c>
      <c r="J40" s="518" t="n">
        <f aca="false">-J27+J14</f>
        <v>2090703.48</v>
      </c>
      <c r="K40" s="518" t="n">
        <f aca="false">-K27+K14</f>
        <v>-62200</v>
      </c>
      <c r="L40" s="518" t="n">
        <f aca="false">-L27+L14</f>
        <v>-23266</v>
      </c>
      <c r="M40" s="518" t="n">
        <f aca="false">-M27+M14</f>
        <v>-110867</v>
      </c>
      <c r="N40" s="518" t="n">
        <f aca="false">-N27+N14</f>
        <v>-23266</v>
      </c>
      <c r="O40" s="518" t="n">
        <f aca="false">-O27+O14</f>
        <v>-468361.3</v>
      </c>
    </row>
    <row r="41" customFormat="false" ht="12.75" hidden="false" customHeight="false" outlineLevel="0" collapsed="false">
      <c r="A41" s="509"/>
      <c r="B41" s="18" t="s">
        <v>362</v>
      </c>
      <c r="C41" s="518" t="n">
        <f aca="false">-C28+C15</f>
        <v>469183.29</v>
      </c>
      <c r="D41" s="518" t="n">
        <f aca="false">-D28+D15</f>
        <v>1208626.29</v>
      </c>
      <c r="E41" s="518" t="n">
        <f aca="false">-E28+E15</f>
        <v>213500.82</v>
      </c>
      <c r="F41" s="518" t="n">
        <f aca="false">-F28+F15</f>
        <v>-3142903</v>
      </c>
      <c r="G41" s="518" t="n">
        <f aca="false">-G28+G15</f>
        <v>-34296.21</v>
      </c>
      <c r="H41" s="518" t="n">
        <f aca="false">-H28+H15</f>
        <v>217188.4</v>
      </c>
      <c r="I41" s="518" t="n">
        <f aca="false">-I28+I15</f>
        <v>782485.94</v>
      </c>
      <c r="J41" s="518" t="n">
        <f aca="false">-J28+J15</f>
        <v>-859911.17</v>
      </c>
      <c r="K41" s="518" t="n">
        <f aca="false">-K28+K15</f>
        <v>-2349857</v>
      </c>
      <c r="L41" s="518" t="n">
        <f aca="false">-L28+L15</f>
        <v>-149857</v>
      </c>
      <c r="M41" s="518" t="n">
        <f aca="false">-M28+M15</f>
        <v>-149857</v>
      </c>
      <c r="N41" s="518" t="n">
        <f aca="false">-N28+N15</f>
        <v>-149857</v>
      </c>
      <c r="O41" s="518" t="n">
        <f aca="false">-O28+O15</f>
        <v>-3945553.64</v>
      </c>
    </row>
    <row r="42" customFormat="false" ht="12.75" hidden="false" customHeight="false" outlineLevel="0" collapsed="false">
      <c r="A42" s="509"/>
      <c r="B42" s="18" t="s">
        <v>363</v>
      </c>
      <c r="C42" s="518" t="n">
        <f aca="false">-C29+C16</f>
        <v>0</v>
      </c>
      <c r="D42" s="518" t="n">
        <f aca="false">-D29+D16</f>
        <v>0</v>
      </c>
      <c r="E42" s="518" t="n">
        <f aca="false">-E29+E16</f>
        <v>0</v>
      </c>
      <c r="F42" s="518" t="n">
        <f aca="false">-F29+F16</f>
        <v>0</v>
      </c>
      <c r="G42" s="518" t="n">
        <f aca="false">-G29+G16</f>
        <v>0</v>
      </c>
      <c r="H42" s="518" t="n">
        <f aca="false">-H29+H16</f>
        <v>0</v>
      </c>
      <c r="I42" s="518" t="n">
        <f aca="false">-I29+I16</f>
        <v>0</v>
      </c>
      <c r="J42" s="518" t="n">
        <f aca="false">-J29+J16</f>
        <v>0</v>
      </c>
      <c r="K42" s="518" t="n">
        <f aca="false">-K29+K16</f>
        <v>0</v>
      </c>
      <c r="L42" s="518" t="n">
        <f aca="false">-L29+L16</f>
        <v>0</v>
      </c>
      <c r="M42" s="518" t="n">
        <f aca="false">-M29+M16</f>
        <v>0</v>
      </c>
      <c r="N42" s="518" t="n">
        <f aca="false">-N29+N16</f>
        <v>0</v>
      </c>
      <c r="O42" s="518" t="n">
        <f aca="false">-O29+O16</f>
        <v>0</v>
      </c>
    </row>
    <row r="43" customFormat="false" ht="12.75" hidden="false" customHeight="false" outlineLevel="0" collapsed="false">
      <c r="A43" s="509"/>
      <c r="B43" s="18" t="s">
        <v>98</v>
      </c>
      <c r="C43" s="518" t="n">
        <f aca="false">-C30+C17</f>
        <v>33702.5</v>
      </c>
      <c r="D43" s="518" t="n">
        <f aca="false">-D30+D17</f>
        <v>14091.29</v>
      </c>
      <c r="E43" s="518" t="n">
        <f aca="false">-E30+E17</f>
        <v>-204922.32</v>
      </c>
      <c r="F43" s="518" t="n">
        <f aca="false">-F30+F17</f>
        <v>-2506.91</v>
      </c>
      <c r="G43" s="518" t="n">
        <f aca="false">-G30+G17</f>
        <v>29070.47</v>
      </c>
      <c r="H43" s="518" t="n">
        <f aca="false">-H30+H17</f>
        <v>34274.67</v>
      </c>
      <c r="I43" s="518" t="n">
        <f aca="false">-I30+I17</f>
        <v>19763.11</v>
      </c>
      <c r="J43" s="518" t="n">
        <f aca="false">-J30+J17</f>
        <v>28151.75</v>
      </c>
      <c r="K43" s="518" t="n">
        <f aca="false">-K30+K17</f>
        <v>28110</v>
      </c>
      <c r="L43" s="518" t="n">
        <f aca="false">-L30+L17</f>
        <v>28110</v>
      </c>
      <c r="M43" s="518" t="n">
        <f aca="false">-M30+M17</f>
        <v>28110</v>
      </c>
      <c r="N43" s="518" t="n">
        <f aca="false">-N30+N17</f>
        <v>28112</v>
      </c>
      <c r="O43" s="518" t="n">
        <f aca="false">-O30+O17</f>
        <v>64066.56</v>
      </c>
    </row>
    <row r="44" customFormat="false" ht="12.75" hidden="false" customHeight="false" outlineLevel="0" collapsed="false">
      <c r="A44" s="509"/>
      <c r="B44" s="18" t="s">
        <v>364</v>
      </c>
      <c r="C44" s="518" t="n">
        <f aca="false">-C31+C18</f>
        <v>3677.61</v>
      </c>
      <c r="D44" s="518" t="n">
        <f aca="false">-D31+D18</f>
        <v>4083.09</v>
      </c>
      <c r="E44" s="518" t="n">
        <f aca="false">-E31+E18</f>
        <v>2502.1</v>
      </c>
      <c r="F44" s="518" t="n">
        <f aca="false">-F31+F18</f>
        <v>6187.52</v>
      </c>
      <c r="G44" s="518" t="n">
        <f aca="false">-G31+G18</f>
        <v>1718.73</v>
      </c>
      <c r="H44" s="518" t="n">
        <f aca="false">-H31+H18</f>
        <v>1738.17</v>
      </c>
      <c r="I44" s="518" t="n">
        <f aca="false">-I31+I18</f>
        <v>2506.45</v>
      </c>
      <c r="J44" s="518" t="n">
        <f aca="false">-J31+J18</f>
        <v>-3819.82</v>
      </c>
      <c r="K44" s="518" t="n">
        <f aca="false">-K31+K18</f>
        <v>3580</v>
      </c>
      <c r="L44" s="518" t="n">
        <f aca="false">-L31+L18</f>
        <v>3580</v>
      </c>
      <c r="M44" s="518" t="n">
        <f aca="false">-M31+M18</f>
        <v>3580</v>
      </c>
      <c r="N44" s="518" t="n">
        <f aca="false">-N31+N18</f>
        <v>3580</v>
      </c>
      <c r="O44" s="518" t="n">
        <f aca="false">-O31+O18</f>
        <v>32913.85</v>
      </c>
    </row>
    <row r="45" customFormat="false" ht="12.75" hidden="false" customHeight="false" outlineLevel="0" collapsed="false">
      <c r="A45" s="509"/>
      <c r="B45" s="18" t="s">
        <v>365</v>
      </c>
      <c r="C45" s="518" t="n">
        <f aca="false">-C32+C19</f>
        <v>0</v>
      </c>
      <c r="D45" s="518" t="n">
        <f aca="false">-D32+D19</f>
        <v>0</v>
      </c>
      <c r="E45" s="518" t="n">
        <f aca="false">-E32+E19</f>
        <v>0</v>
      </c>
      <c r="F45" s="518" t="n">
        <f aca="false">-F32+F19</f>
        <v>0</v>
      </c>
      <c r="G45" s="518" t="n">
        <f aca="false">-G32+G19</f>
        <v>0</v>
      </c>
      <c r="H45" s="518" t="n">
        <f aca="false">-H32+H19</f>
        <v>0</v>
      </c>
      <c r="I45" s="518" t="n">
        <f aca="false">-I32+I19</f>
        <v>0</v>
      </c>
      <c r="J45" s="518" t="n">
        <f aca="false">-J32+J19</f>
        <v>0</v>
      </c>
      <c r="K45" s="518" t="n">
        <f aca="false">-K32+K19</f>
        <v>0</v>
      </c>
      <c r="L45" s="518" t="n">
        <f aca="false">-L32+L19</f>
        <v>0</v>
      </c>
      <c r="M45" s="518" t="n">
        <f aca="false">-M32+M19</f>
        <v>0</v>
      </c>
      <c r="N45" s="518" t="n">
        <f aca="false">-N32+N19</f>
        <v>0</v>
      </c>
      <c r="O45" s="518" t="n">
        <f aca="false">-O32+O19</f>
        <v>0</v>
      </c>
    </row>
    <row r="46" customFormat="false" ht="13.5" hidden="false" customHeight="false" outlineLevel="0" collapsed="false">
      <c r="A46" s="509"/>
      <c r="B46" s="55"/>
      <c r="C46" s="511"/>
      <c r="D46" s="511"/>
      <c r="E46" s="511"/>
      <c r="F46" s="511"/>
      <c r="G46" s="511"/>
      <c r="H46" s="511"/>
      <c r="I46" s="511"/>
      <c r="J46" s="511"/>
      <c r="K46" s="511"/>
      <c r="L46" s="511"/>
      <c r="M46" s="511"/>
      <c r="N46" s="511"/>
      <c r="O46" s="511"/>
    </row>
    <row r="47" customFormat="false" ht="12.75" hidden="false" customHeight="false" outlineLevel="0" collapsed="false">
      <c r="A47" s="509"/>
      <c r="B47" s="519" t="s">
        <v>108</v>
      </c>
      <c r="C47" s="520" t="n">
        <f aca="false">SUM(C37:C46)</f>
        <v>459000.074611385</v>
      </c>
      <c r="D47" s="520" t="n">
        <f aca="false">SUM(D37:D46)</f>
        <v>935515.818030098</v>
      </c>
      <c r="E47" s="520" t="n">
        <f aca="false">SUM(E37:E46)</f>
        <v>-674696.891969902</v>
      </c>
      <c r="F47" s="520" t="n">
        <f aca="false">SUM(F37:F46)</f>
        <v>-3268840.7619699</v>
      </c>
      <c r="G47" s="520" t="n">
        <f aca="false">SUM(G37:G46)</f>
        <v>-240770.331969902</v>
      </c>
      <c r="H47" s="520" t="n">
        <f aca="false">SUM(H37:H46)</f>
        <v>-1942359.1919699</v>
      </c>
      <c r="I47" s="520" t="n">
        <f aca="false">SUM(I37:I46)</f>
        <v>689403.358030098</v>
      </c>
      <c r="J47" s="520" t="n">
        <f aca="false">SUM(J37:J46)</f>
        <v>1155060.9480301</v>
      </c>
      <c r="K47" s="520" t="n">
        <f aca="false">SUM(K37:K46)</f>
        <v>-2555427.24125084</v>
      </c>
      <c r="L47" s="520" t="n">
        <f aca="false">SUM(L37:L46)</f>
        <v>-311995.24125055</v>
      </c>
      <c r="M47" s="520" t="n">
        <f aca="false">SUM(M37:M46)</f>
        <v>-432815.303751414</v>
      </c>
      <c r="N47" s="520" t="n">
        <f aca="false">SUM(N37:N46)</f>
        <v>-373925.366251988</v>
      </c>
      <c r="O47" s="520" t="n">
        <f aca="false">SUM(O37:O46)</f>
        <v>-6561850.13168272</v>
      </c>
    </row>
    <row r="48" customFormat="false" ht="12.75" hidden="false" customHeight="false" outlineLevel="0" collapsed="false">
      <c r="A48" s="515"/>
      <c r="C48" s="518"/>
      <c r="D48" s="518"/>
      <c r="E48" s="518"/>
      <c r="F48" s="518"/>
      <c r="G48" s="518"/>
      <c r="H48" s="518"/>
      <c r="I48" s="518"/>
      <c r="J48" s="518"/>
      <c r="K48" s="518"/>
      <c r="L48" s="518"/>
      <c r="M48" s="518"/>
    </row>
    <row r="49" customFormat="false" ht="12.75" hidden="false" customHeight="false" outlineLevel="0" collapsed="false"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</row>
  </sheetData>
  <mergeCells count="3">
    <mergeCell ref="A11:A21"/>
    <mergeCell ref="A24:A34"/>
    <mergeCell ref="A37:A47"/>
  </mergeCells>
  <printOptions headings="false" gridLines="false" gridLinesSet="true" horizontalCentered="false" verticalCentered="false"/>
  <pageMargins left="0.747916666666667" right="0.747916666666667" top="0.55" bottom="0.520138888888889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46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1" width="6.28"/>
    <col collapsed="false" customWidth="true" hidden="false" outlineLevel="0" max="3" min="3" style="1" width="22.7"/>
    <col collapsed="false" customWidth="true" hidden="false" outlineLevel="0" max="4" min="4" style="1" width="23.56"/>
    <col collapsed="false" customWidth="true" hidden="false" outlineLevel="0" max="5" min="5" style="1" width="10.99"/>
    <col collapsed="false" customWidth="true" hidden="false" outlineLevel="0" max="6" min="6" style="1" width="15.41"/>
    <col collapsed="false" customWidth="true" hidden="false" outlineLevel="0" max="7" min="7" style="1" width="11.28"/>
    <col collapsed="false" customWidth="true" hidden="false" outlineLevel="0" max="8" min="8" style="1" width="21.56"/>
    <col collapsed="false" customWidth="true" hidden="false" outlineLevel="0" max="9" min="9" style="1" width="10.99"/>
    <col collapsed="false" customWidth="true" hidden="false" outlineLevel="0" max="10" min="10" style="1" width="21.28"/>
    <col collapsed="false" customWidth="true" hidden="false" outlineLevel="0" max="11" min="11" style="1" width="12.42"/>
    <col collapsed="false" customWidth="true" hidden="false" outlineLevel="0" max="12" min="12" style="1" width="22.7"/>
    <col collapsed="false" customWidth="true" hidden="false" outlineLevel="0" max="13" min="13" style="1" width="15.85"/>
    <col collapsed="false" customWidth="true" hidden="false" outlineLevel="0" max="14" min="14" style="1" width="12.14"/>
    <col collapsed="false" customWidth="true" hidden="false" outlineLevel="0" max="15" min="15" style="1" width="25.99"/>
    <col collapsed="false" customWidth="true" hidden="false" outlineLevel="0" max="16" min="16" style="1" width="12.85"/>
    <col collapsed="false" customWidth="true" hidden="false" outlineLevel="0" max="18" min="17" style="1" width="11.99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6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  <c r="V3" s="6"/>
      <c r="W3" s="6"/>
      <c r="X3" s="6"/>
      <c r="Y3" s="6"/>
      <c r="Z3" s="6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6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6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6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  <c r="S8" s="6"/>
      <c r="T8" s="6"/>
      <c r="U8" s="6"/>
      <c r="V8" s="6"/>
      <c r="W8" s="6"/>
      <c r="X8" s="6"/>
      <c r="Y8" s="6"/>
      <c r="Z8" s="6"/>
    </row>
    <row r="9" customFormat="false" ht="13.5" hidden="false" customHeight="false" outlineLevel="0" collapsed="false">
      <c r="A9" s="16"/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7"/>
      <c r="Q9" s="17"/>
      <c r="R9" s="19"/>
      <c r="S9" s="17"/>
      <c r="T9" s="17"/>
      <c r="U9" s="17"/>
      <c r="V9" s="17"/>
      <c r="W9" s="17"/>
      <c r="X9" s="17"/>
      <c r="Y9" s="17"/>
      <c r="Z9" s="17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5.75" hidden="false" customHeight="false" outlineLevel="0" collapsed="false">
      <c r="A10" s="16"/>
      <c r="B10" s="17"/>
      <c r="C10" s="20"/>
      <c r="D10" s="21"/>
      <c r="E10" s="21"/>
      <c r="F10" s="22"/>
      <c r="G10" s="21"/>
      <c r="H10" s="21"/>
      <c r="I10" s="21"/>
      <c r="J10" s="21"/>
      <c r="K10" s="21"/>
      <c r="L10" s="21"/>
      <c r="M10" s="23"/>
      <c r="N10" s="17"/>
      <c r="O10" s="17"/>
      <c r="P10" s="17"/>
      <c r="Q10" s="17"/>
      <c r="R10" s="19"/>
      <c r="S10" s="17"/>
      <c r="T10" s="17"/>
      <c r="U10" s="17"/>
      <c r="V10" s="17"/>
      <c r="W10" s="17"/>
      <c r="X10" s="17"/>
      <c r="Y10" s="17"/>
      <c r="Z10" s="17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3.5" hidden="false" customHeight="false" outlineLevel="0" collapsed="false">
      <c r="A11" s="16"/>
      <c r="B11" s="17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9"/>
      <c r="N11" s="17"/>
      <c r="O11" s="17"/>
      <c r="P11" s="17"/>
      <c r="Q11" s="17"/>
      <c r="R11" s="19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31.5" hidden="false" customHeight="true" outlineLevel="0" collapsed="false">
      <c r="A12" s="16"/>
      <c r="B12" s="17"/>
      <c r="C12" s="16"/>
      <c r="D12" s="24" t="n">
        <v>2000</v>
      </c>
      <c r="E12" s="25"/>
      <c r="F12" s="26" t="s">
        <v>19</v>
      </c>
      <c r="G12" s="27"/>
      <c r="H12" s="28" t="n">
        <v>2001</v>
      </c>
      <c r="I12" s="17"/>
      <c r="J12" s="28" t="n">
        <v>2002</v>
      </c>
      <c r="K12" s="17"/>
      <c r="L12" s="28" t="s">
        <v>20</v>
      </c>
      <c r="M12" s="19"/>
      <c r="N12" s="18"/>
      <c r="O12" s="17"/>
      <c r="P12" s="17"/>
      <c r="Q12" s="17"/>
      <c r="R12" s="19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7.5" hidden="false" customHeight="true" outlineLevel="0" collapsed="false">
      <c r="A13" s="16"/>
      <c r="B13" s="17"/>
      <c r="C13" s="16"/>
      <c r="D13" s="29"/>
      <c r="E13" s="30"/>
      <c r="F13" s="26"/>
      <c r="G13" s="30"/>
      <c r="H13" s="29"/>
      <c r="I13" s="17"/>
      <c r="J13" s="31"/>
      <c r="K13" s="17"/>
      <c r="L13" s="31"/>
      <c r="M13" s="19"/>
      <c r="N13" s="18"/>
      <c r="O13" s="17"/>
      <c r="P13" s="17"/>
      <c r="Q13" s="17"/>
      <c r="R13" s="19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21" hidden="false" customHeight="true" outlineLevel="0" collapsed="false">
      <c r="A14" s="16"/>
      <c r="B14" s="17"/>
      <c r="C14" s="16"/>
      <c r="D14" s="32" t="n">
        <f aca="false">+'Input Data'!F51/1000</f>
        <v>32769.881</v>
      </c>
      <c r="E14" s="33"/>
      <c r="F14" s="33" t="s">
        <v>21</v>
      </c>
      <c r="G14" s="33"/>
      <c r="H14" s="32" t="n">
        <f aca="false">+'Adaytum by Month'!Q40/1000</f>
        <v>25009.3355946252</v>
      </c>
      <c r="I14" s="34"/>
      <c r="J14" s="32" t="n">
        <v>18579</v>
      </c>
      <c r="K14" s="34"/>
      <c r="L14" s="32" t="n">
        <f aca="false">+J14-H14</f>
        <v>-6430.33559462518</v>
      </c>
      <c r="M14" s="19"/>
      <c r="N14" s="18"/>
      <c r="O14" s="17"/>
      <c r="P14" s="17"/>
      <c r="Q14" s="17"/>
      <c r="R14" s="19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8.75" hidden="false" customHeight="true" outlineLevel="0" collapsed="false">
      <c r="A15" s="16"/>
      <c r="B15" s="17"/>
      <c r="C15" s="16"/>
      <c r="D15" s="35" t="n">
        <f aca="false">+'Input Data'!F13/1000</f>
        <v>0</v>
      </c>
      <c r="E15" s="36"/>
      <c r="F15" s="33" t="s">
        <v>22</v>
      </c>
      <c r="G15" s="36"/>
      <c r="H15" s="35" t="n">
        <f aca="false">+'Input Data'!H13/1000</f>
        <v>1499.85714285714</v>
      </c>
      <c r="I15" s="34"/>
      <c r="J15" s="35" t="n">
        <f aca="false">+'Input Data'!J13/1000</f>
        <v>469.133</v>
      </c>
      <c r="K15" s="34"/>
      <c r="L15" s="37" t="n">
        <f aca="false">+J15-H15</f>
        <v>-1030.72414285714</v>
      </c>
      <c r="M15" s="19"/>
      <c r="N15" s="18"/>
      <c r="O15" s="17"/>
      <c r="P15" s="38"/>
      <c r="Q15" s="38"/>
      <c r="R15" s="39"/>
      <c r="S15" s="40"/>
      <c r="T15" s="40"/>
      <c r="U15" s="40"/>
      <c r="V15" s="40"/>
      <c r="W15" s="40"/>
      <c r="X15" s="40"/>
      <c r="Y15" s="40"/>
      <c r="Z15" s="17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22.5" hidden="false" customHeight="true" outlineLevel="0" collapsed="false">
      <c r="A16" s="16"/>
      <c r="B16" s="17"/>
      <c r="C16" s="16"/>
      <c r="D16" s="35" t="n">
        <f aca="false">-'Input Data'!F15/1000</f>
        <v>-0</v>
      </c>
      <c r="E16" s="34"/>
      <c r="F16" s="33" t="s">
        <v>23</v>
      </c>
      <c r="G16" s="36"/>
      <c r="H16" s="35" t="n">
        <f aca="false">+'Input Data'!H15/1000</f>
        <v>0</v>
      </c>
      <c r="I16" s="34"/>
      <c r="J16" s="35" t="n">
        <f aca="false">+'Input Data'!J15/1000</f>
        <v>0</v>
      </c>
      <c r="K16" s="34"/>
      <c r="L16" s="41" t="n">
        <f aca="false">+J16-H16</f>
        <v>0</v>
      </c>
      <c r="M16" s="19"/>
      <c r="N16" s="18"/>
      <c r="O16" s="17"/>
      <c r="P16" s="38"/>
      <c r="Q16" s="38"/>
      <c r="R16" s="39"/>
      <c r="S16" s="40"/>
      <c r="T16" s="40"/>
      <c r="U16" s="40"/>
      <c r="V16" s="40"/>
      <c r="W16" s="40"/>
      <c r="X16" s="40"/>
      <c r="Y16" s="40"/>
      <c r="Z16" s="17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22.5" hidden="false" customHeight="true" outlineLevel="0" collapsed="false">
      <c r="A17" s="16"/>
      <c r="B17" s="17"/>
      <c r="C17" s="16"/>
      <c r="D17" s="42" t="n">
        <f aca="false">+D14+D15-D16</f>
        <v>32769.881</v>
      </c>
      <c r="E17" s="43"/>
      <c r="F17" s="33" t="s">
        <v>24</v>
      </c>
      <c r="G17" s="43"/>
      <c r="H17" s="42" t="n">
        <f aca="false">+H14+H15-H16</f>
        <v>26509.1927374823</v>
      </c>
      <c r="I17" s="43"/>
      <c r="J17" s="42" t="n">
        <f aca="false">+J14+J15-J16</f>
        <v>19048.133</v>
      </c>
      <c r="K17" s="43"/>
      <c r="L17" s="44" t="n">
        <f aca="false">+J17-H17</f>
        <v>-7461.05973748232</v>
      </c>
      <c r="M17" s="19"/>
      <c r="N17" s="18"/>
      <c r="O17" s="17"/>
      <c r="P17" s="45"/>
      <c r="Q17" s="45"/>
      <c r="R17" s="46"/>
      <c r="S17" s="45"/>
      <c r="T17" s="45"/>
      <c r="U17" s="45"/>
      <c r="V17" s="45"/>
      <c r="W17" s="45"/>
      <c r="X17" s="45"/>
      <c r="Y17" s="45"/>
      <c r="Z17" s="17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5" hidden="false" customHeight="false" outlineLevel="0" collapsed="false">
      <c r="A18" s="16"/>
      <c r="B18" s="4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9"/>
      <c r="N18" s="18"/>
      <c r="O18" s="17"/>
      <c r="P18" s="45"/>
      <c r="Q18" s="45"/>
      <c r="R18" s="46"/>
      <c r="S18" s="45"/>
      <c r="T18" s="45"/>
      <c r="U18" s="45"/>
      <c r="V18" s="45"/>
      <c r="W18" s="45"/>
      <c r="X18" s="45"/>
      <c r="Y18" s="45"/>
      <c r="Z18" s="17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16"/>
      <c r="B19" s="17"/>
      <c r="C19" s="48" t="s">
        <v>25</v>
      </c>
      <c r="D19" s="30" t="n">
        <f aca="false">+'Adaytum Headcount'!Q32</f>
        <v>40</v>
      </c>
      <c r="E19" s="30"/>
      <c r="F19" s="30"/>
      <c r="G19" s="30"/>
      <c r="H19" s="30" t="n">
        <f aca="false">+'Adaytum Headcount'!E25</f>
        <v>47</v>
      </c>
      <c r="I19" s="30"/>
      <c r="J19" s="49" t="n">
        <f aca="false">+'Adaytum  Detail 2002'!E15</f>
        <v>36</v>
      </c>
      <c r="K19" s="30"/>
      <c r="L19" s="50" t="n">
        <f aca="false">J19-H19</f>
        <v>-11</v>
      </c>
      <c r="M19" s="19"/>
      <c r="N19" s="18"/>
      <c r="O19" s="17"/>
      <c r="P19" s="45"/>
      <c r="Q19" s="45"/>
      <c r="R19" s="46"/>
      <c r="S19" s="45"/>
      <c r="T19" s="45"/>
      <c r="U19" s="45"/>
      <c r="V19" s="45"/>
      <c r="W19" s="45"/>
      <c r="X19" s="45"/>
      <c r="Y19" s="45"/>
      <c r="Z19" s="17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16"/>
      <c r="B20" s="17"/>
      <c r="C20" s="51"/>
      <c r="D20" s="30"/>
      <c r="E20" s="30"/>
      <c r="F20" s="30"/>
      <c r="G20" s="30"/>
      <c r="H20" s="30"/>
      <c r="I20" s="30"/>
      <c r="J20" s="49"/>
      <c r="K20" s="30"/>
      <c r="L20" s="50"/>
      <c r="M20" s="19"/>
      <c r="N20" s="18"/>
      <c r="O20" s="17"/>
      <c r="P20" s="45"/>
      <c r="Q20" s="45"/>
      <c r="R20" s="46"/>
      <c r="S20" s="45"/>
      <c r="T20" s="45"/>
      <c r="U20" s="45"/>
      <c r="V20" s="45"/>
      <c r="W20" s="45"/>
      <c r="X20" s="45"/>
      <c r="Y20" s="45"/>
      <c r="Z20" s="17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16"/>
      <c r="B21" s="17"/>
      <c r="C21" s="48" t="s">
        <v>26</v>
      </c>
      <c r="D21" s="18"/>
      <c r="E21" s="30"/>
      <c r="F21" s="30"/>
      <c r="G21" s="30"/>
      <c r="H21" s="30" t="n">
        <f aca="false">H19-H22</f>
        <v>38</v>
      </c>
      <c r="I21" s="30"/>
      <c r="J21" s="52" t="n">
        <f aca="false">J19-J22</f>
        <v>29</v>
      </c>
      <c r="K21" s="30"/>
      <c r="L21" s="50"/>
      <c r="M21" s="19"/>
      <c r="N21" s="18"/>
      <c r="O21" s="17"/>
      <c r="P21" s="45"/>
      <c r="Q21" s="45"/>
      <c r="R21" s="46"/>
      <c r="S21" s="45"/>
      <c r="T21" s="45"/>
      <c r="U21" s="45"/>
      <c r="V21" s="45"/>
      <c r="W21" s="45"/>
      <c r="X21" s="45"/>
      <c r="Y21" s="45"/>
      <c r="Z21" s="17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16"/>
      <c r="B22" s="17"/>
      <c r="C22" s="48" t="s">
        <v>27</v>
      </c>
      <c r="D22" s="30"/>
      <c r="E22" s="30"/>
      <c r="F22" s="30"/>
      <c r="G22" s="30"/>
      <c r="H22" s="30" t="n">
        <v>9</v>
      </c>
      <c r="I22" s="30"/>
      <c r="J22" s="53" t="n">
        <v>7</v>
      </c>
      <c r="K22" s="30"/>
      <c r="L22" s="50"/>
      <c r="M22" s="19"/>
      <c r="N22" s="18"/>
      <c r="O22" s="17"/>
      <c r="P22" s="45"/>
      <c r="Q22" s="45"/>
      <c r="R22" s="46"/>
      <c r="S22" s="45"/>
      <c r="T22" s="45"/>
      <c r="U22" s="45"/>
      <c r="V22" s="45"/>
      <c r="W22" s="45"/>
      <c r="X22" s="45"/>
      <c r="Y22" s="45"/>
      <c r="Z22" s="17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3.5" hidden="false" customHeight="false" outlineLevel="0" collapsed="false">
      <c r="A23" s="16"/>
      <c r="B23" s="17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17"/>
      <c r="O23" s="17"/>
      <c r="P23" s="45"/>
      <c r="Q23" s="45"/>
      <c r="R23" s="46"/>
      <c r="S23" s="45"/>
      <c r="T23" s="45"/>
      <c r="U23" s="45"/>
      <c r="V23" s="45"/>
      <c r="W23" s="45"/>
      <c r="X23" s="45"/>
      <c r="Y23" s="45"/>
      <c r="Z23" s="17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16"/>
      <c r="B24" s="17"/>
      <c r="C24" s="17"/>
      <c r="D24" s="17"/>
      <c r="E24" s="17"/>
      <c r="F24" s="17"/>
      <c r="G24" s="17"/>
      <c r="H24" s="17"/>
      <c r="I24" s="18"/>
      <c r="J24" s="17"/>
      <c r="K24" s="17"/>
      <c r="L24" s="17"/>
      <c r="M24" s="17"/>
      <c r="N24" s="17"/>
      <c r="O24" s="17"/>
      <c r="P24" s="45"/>
      <c r="Q24" s="45"/>
      <c r="R24" s="46"/>
      <c r="S24" s="45"/>
      <c r="T24" s="45"/>
      <c r="U24" s="45"/>
      <c r="V24" s="45"/>
      <c r="W24" s="45"/>
      <c r="X24" s="45"/>
      <c r="Y24" s="45"/>
      <c r="Z24" s="17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16"/>
      <c r="B25" s="17"/>
      <c r="C25" s="17"/>
      <c r="D25" s="17"/>
      <c r="E25" s="17"/>
      <c r="F25" s="17"/>
      <c r="G25" s="17"/>
      <c r="H25" s="17"/>
      <c r="I25" s="18"/>
      <c r="J25" s="17"/>
      <c r="K25" s="17"/>
      <c r="L25" s="17"/>
      <c r="M25" s="17"/>
      <c r="N25" s="17"/>
      <c r="O25" s="18"/>
      <c r="P25" s="18"/>
      <c r="Q25" s="45"/>
      <c r="R25" s="46"/>
      <c r="S25" s="45"/>
      <c r="T25" s="45"/>
      <c r="U25" s="45"/>
      <c r="V25" s="45"/>
      <c r="W25" s="45"/>
      <c r="X25" s="45"/>
      <c r="Y25" s="45"/>
      <c r="Z25" s="17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5" hidden="false" customHeight="false" outlineLevel="0" collapsed="false">
      <c r="A26" s="16"/>
      <c r="B26" s="17"/>
      <c r="C26" s="17"/>
      <c r="D26" s="57"/>
      <c r="E26" s="57"/>
      <c r="F26" s="57"/>
      <c r="G26" s="57"/>
      <c r="H26" s="57"/>
      <c r="I26" s="57"/>
      <c r="J26" s="57"/>
      <c r="K26" s="17"/>
      <c r="L26" s="57"/>
      <c r="M26" s="57"/>
      <c r="N26" s="57"/>
      <c r="O26" s="18"/>
      <c r="P26" s="18"/>
      <c r="Q26" s="45"/>
      <c r="R26" s="46"/>
      <c r="S26" s="45"/>
      <c r="T26" s="45"/>
      <c r="U26" s="45"/>
      <c r="V26" s="45"/>
      <c r="W26" s="45"/>
      <c r="X26" s="45"/>
      <c r="Y26" s="45"/>
      <c r="Z26" s="17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5" hidden="false" customHeight="false" outlineLevel="0" collapsed="false">
      <c r="A27" s="16"/>
      <c r="B27" s="17"/>
      <c r="C27" s="17"/>
      <c r="D27" s="57"/>
      <c r="E27" s="57"/>
      <c r="F27" s="57"/>
      <c r="G27" s="57"/>
      <c r="H27" s="57"/>
      <c r="I27" s="57"/>
      <c r="J27" s="57"/>
      <c r="K27" s="17"/>
      <c r="L27" s="57"/>
      <c r="M27" s="57"/>
      <c r="N27" s="57"/>
      <c r="O27" s="18"/>
      <c r="P27" s="18"/>
      <c r="Q27" s="45"/>
      <c r="R27" s="46"/>
      <c r="S27" s="45"/>
      <c r="T27" s="45"/>
      <c r="U27" s="45"/>
      <c r="V27" s="45"/>
      <c r="W27" s="45"/>
      <c r="X27" s="45"/>
      <c r="Y27" s="45"/>
      <c r="Z27" s="17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5" hidden="false" customHeight="false" outlineLevel="0" collapsed="false">
      <c r="A28" s="16"/>
      <c r="B28" s="17"/>
      <c r="C28" s="17"/>
      <c r="D28" s="57"/>
      <c r="E28" s="57"/>
      <c r="F28" s="57"/>
      <c r="G28" s="57"/>
      <c r="H28" s="57"/>
      <c r="I28" s="57"/>
      <c r="J28" s="57"/>
      <c r="K28" s="45"/>
      <c r="L28" s="57"/>
      <c r="M28" s="57"/>
      <c r="N28" s="57"/>
      <c r="O28" s="18"/>
      <c r="P28" s="18"/>
      <c r="Q28" s="45"/>
      <c r="R28" s="46"/>
      <c r="S28" s="45"/>
      <c r="T28" s="45"/>
      <c r="U28" s="45"/>
      <c r="V28" s="45"/>
      <c r="W28" s="45"/>
      <c r="X28" s="45"/>
      <c r="Y28" s="45"/>
      <c r="Z28" s="17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5" hidden="false" customHeight="false" outlineLevel="0" collapsed="false">
      <c r="A29" s="16"/>
      <c r="B29" s="17"/>
      <c r="C29" s="17"/>
      <c r="D29" s="57"/>
      <c r="E29" s="57"/>
      <c r="F29" s="57"/>
      <c r="G29" s="57"/>
      <c r="H29" s="57"/>
      <c r="I29" s="57"/>
      <c r="J29" s="57"/>
      <c r="K29" s="45"/>
      <c r="L29" s="57"/>
      <c r="M29" s="57"/>
      <c r="N29" s="57"/>
      <c r="O29" s="18"/>
      <c r="P29" s="18"/>
      <c r="Q29" s="45"/>
      <c r="R29" s="46"/>
      <c r="S29" s="45"/>
      <c r="T29" s="45"/>
      <c r="U29" s="45"/>
      <c r="V29" s="45"/>
      <c r="W29" s="45"/>
      <c r="X29" s="45"/>
      <c r="Y29" s="45"/>
      <c r="Z29" s="17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6.5" hidden="false" customHeight="false" outlineLevel="0" collapsed="false">
      <c r="A30" s="16"/>
      <c r="B30" s="17"/>
      <c r="C30" s="17"/>
      <c r="D30" s="57"/>
      <c r="E30" s="57"/>
      <c r="F30" s="57"/>
      <c r="G30" s="57"/>
      <c r="H30" s="57"/>
      <c r="I30" s="57"/>
      <c r="J30" s="57"/>
      <c r="K30" s="58"/>
      <c r="L30" s="57"/>
      <c r="M30" s="57"/>
      <c r="N30" s="57"/>
      <c r="O30" s="18"/>
      <c r="P30" s="18"/>
      <c r="Q30" s="45"/>
      <c r="R30" s="46"/>
      <c r="S30" s="45"/>
      <c r="T30" s="45"/>
      <c r="U30" s="45"/>
      <c r="V30" s="45"/>
      <c r="W30" s="45"/>
      <c r="X30" s="45"/>
      <c r="Y30" s="45"/>
      <c r="Z30" s="17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6.5" hidden="false" customHeight="false" outlineLevel="0" collapsed="false">
      <c r="A31" s="16"/>
      <c r="B31" s="17"/>
      <c r="C31" s="17"/>
      <c r="D31" s="57"/>
      <c r="E31" s="57"/>
      <c r="F31" s="57"/>
      <c r="G31" s="57"/>
      <c r="H31" s="57"/>
      <c r="I31" s="57"/>
      <c r="J31" s="57"/>
      <c r="K31" s="45"/>
      <c r="L31" s="57"/>
      <c r="M31" s="57"/>
      <c r="N31" s="57"/>
      <c r="O31" s="59" t="s">
        <v>28</v>
      </c>
      <c r="P31" s="60" t="s">
        <v>29</v>
      </c>
      <c r="Q31" s="45"/>
      <c r="R31" s="46"/>
      <c r="S31" s="45"/>
      <c r="T31" s="45"/>
      <c r="U31" s="45"/>
      <c r="V31" s="45"/>
      <c r="W31" s="45"/>
      <c r="X31" s="45"/>
      <c r="Y31" s="45"/>
      <c r="Z31" s="17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5" hidden="false" customHeight="false" outlineLevel="0" collapsed="false">
      <c r="A32" s="16"/>
      <c r="B32" s="17"/>
      <c r="C32" s="17"/>
      <c r="D32" s="57"/>
      <c r="E32" s="57"/>
      <c r="F32" s="57"/>
      <c r="G32" s="57"/>
      <c r="H32" s="57"/>
      <c r="I32" s="57"/>
      <c r="J32" s="57"/>
      <c r="K32" s="47"/>
      <c r="L32" s="57"/>
      <c r="M32" s="57"/>
      <c r="N32" s="57"/>
      <c r="O32" s="61" t="s">
        <v>30</v>
      </c>
      <c r="P32" s="62" t="n">
        <f aca="false">+N86</f>
        <v>18447.4854629425</v>
      </c>
      <c r="Q32" s="45"/>
      <c r="R32" s="46"/>
      <c r="S32" s="45"/>
      <c r="T32" s="45"/>
      <c r="U32" s="45"/>
      <c r="V32" s="45"/>
      <c r="W32" s="45"/>
      <c r="X32" s="45"/>
      <c r="Y32" s="45"/>
      <c r="Z32" s="17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5" hidden="false" customHeight="false" outlineLevel="0" collapsed="false">
      <c r="A33" s="16"/>
      <c r="B33" s="17"/>
      <c r="C33" s="17"/>
      <c r="D33" s="57"/>
      <c r="E33" s="57"/>
      <c r="F33" s="57"/>
      <c r="G33" s="57"/>
      <c r="H33" s="57"/>
      <c r="I33" s="57"/>
      <c r="J33" s="57"/>
      <c r="K33" s="45"/>
      <c r="L33" s="57"/>
      <c r="M33" s="57"/>
      <c r="N33" s="57"/>
      <c r="O33" s="61" t="s">
        <v>31</v>
      </c>
      <c r="P33" s="63" t="n">
        <f aca="false">+N87</f>
        <v>25009.3355946252</v>
      </c>
      <c r="Q33" s="45"/>
      <c r="R33" s="46"/>
      <c r="S33" s="45"/>
      <c r="T33" s="45"/>
      <c r="U33" s="45"/>
      <c r="V33" s="45"/>
      <c r="W33" s="45"/>
      <c r="X33" s="45"/>
      <c r="Y33" s="45"/>
      <c r="Z33" s="17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5" hidden="false" customHeight="false" outlineLevel="0" collapsed="false">
      <c r="A34" s="16"/>
      <c r="B34" s="17"/>
      <c r="C34" s="17"/>
      <c r="D34" s="57"/>
      <c r="E34" s="57"/>
      <c r="F34" s="57"/>
      <c r="G34" s="57"/>
      <c r="H34" s="57"/>
      <c r="I34" s="57"/>
      <c r="J34" s="57"/>
      <c r="K34" s="47"/>
      <c r="L34" s="57"/>
      <c r="M34" s="57"/>
      <c r="N34" s="57"/>
      <c r="O34" s="61" t="s">
        <v>32</v>
      </c>
      <c r="P34" s="63" t="n">
        <f aca="false">+N88</f>
        <v>22638.945516791</v>
      </c>
      <c r="Q34" s="45"/>
      <c r="R34" s="46"/>
      <c r="S34" s="45"/>
      <c r="T34" s="45"/>
      <c r="U34" s="45"/>
      <c r="V34" s="45"/>
      <c r="W34" s="45"/>
      <c r="X34" s="45"/>
      <c r="Y34" s="45"/>
      <c r="Z34" s="17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5" hidden="false" customHeight="false" outlineLevel="0" collapsed="false">
      <c r="A35" s="16"/>
      <c r="B35" s="17"/>
      <c r="C35" s="17"/>
      <c r="D35" s="57"/>
      <c r="E35" s="57"/>
      <c r="F35" s="57"/>
      <c r="G35" s="57"/>
      <c r="H35" s="57"/>
      <c r="I35" s="57"/>
      <c r="J35" s="57"/>
      <c r="K35" s="45"/>
      <c r="L35" s="57"/>
      <c r="M35" s="57"/>
      <c r="N35" s="57"/>
      <c r="O35" s="61" t="s">
        <v>33</v>
      </c>
      <c r="P35" s="63" t="n">
        <f aca="false">+N89</f>
        <v>22508.4020351627</v>
      </c>
      <c r="Q35" s="45"/>
      <c r="R35" s="46"/>
      <c r="S35" s="45"/>
      <c r="T35" s="45"/>
      <c r="U35" s="45"/>
      <c r="V35" s="45"/>
      <c r="W35" s="45"/>
      <c r="X35" s="45"/>
      <c r="Y35" s="45"/>
      <c r="Z35" s="17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5" hidden="false" customHeight="false" outlineLevel="0" collapsed="false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47"/>
      <c r="L36" s="17"/>
      <c r="M36" s="17"/>
      <c r="N36" s="17"/>
      <c r="O36" s="61" t="s">
        <v>34</v>
      </c>
      <c r="P36" s="63" t="n">
        <f aca="false">+N90</f>
        <v>20007.4684757002</v>
      </c>
      <c r="Q36" s="45"/>
      <c r="R36" s="46"/>
      <c r="S36" s="45"/>
      <c r="T36" s="45"/>
      <c r="U36" s="45"/>
      <c r="V36" s="45"/>
      <c r="W36" s="45"/>
      <c r="X36" s="45"/>
      <c r="Y36" s="45"/>
      <c r="Z36" s="17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5.75" hidden="false" customHeight="false" outlineLevel="0" collapsed="false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64" t="s">
        <v>35</v>
      </c>
      <c r="P37" s="65" t="n">
        <f aca="false">+N91</f>
        <v>25009.3355946252</v>
      </c>
      <c r="Q37" s="45"/>
      <c r="R37" s="46"/>
      <c r="S37" s="45"/>
      <c r="T37" s="45"/>
      <c r="U37" s="45"/>
      <c r="V37" s="45"/>
      <c r="W37" s="45"/>
      <c r="X37" s="45"/>
      <c r="Y37" s="45"/>
      <c r="Z37" s="17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5"/>
      <c r="Q38" s="45"/>
      <c r="R38" s="46"/>
      <c r="S38" s="45"/>
      <c r="T38" s="45"/>
      <c r="U38" s="45"/>
      <c r="V38" s="45"/>
      <c r="W38" s="45"/>
      <c r="X38" s="45"/>
      <c r="Y38" s="45"/>
      <c r="Z38" s="17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45"/>
      <c r="P39" s="45"/>
      <c r="Q39" s="45"/>
      <c r="R39" s="46"/>
      <c r="S39" s="45"/>
      <c r="T39" s="45"/>
      <c r="U39" s="45"/>
      <c r="V39" s="45"/>
      <c r="W39" s="45"/>
      <c r="X39" s="45"/>
      <c r="Y39" s="45"/>
      <c r="Z39" s="17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5" hidden="false" customHeight="false" outlineLevel="0" collapsed="false">
      <c r="A40" s="16"/>
      <c r="B40" s="17"/>
      <c r="C40" s="1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40"/>
      <c r="P40" s="45"/>
      <c r="Q40" s="45"/>
      <c r="R40" s="46"/>
      <c r="S40" s="45"/>
      <c r="T40" s="45"/>
      <c r="U40" s="45"/>
      <c r="V40" s="45"/>
      <c r="W40" s="45"/>
      <c r="X40" s="45"/>
      <c r="Y40" s="45"/>
      <c r="Z40" s="17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5.75" hidden="false" customHeight="false" outlineLevel="0" collapsed="false">
      <c r="A41" s="16"/>
      <c r="B41" s="17"/>
      <c r="C41" s="17"/>
      <c r="D41" s="57"/>
      <c r="E41" s="57"/>
      <c r="F41" s="57"/>
      <c r="G41" s="57"/>
      <c r="H41" s="57"/>
      <c r="I41" s="58"/>
      <c r="J41" s="57"/>
      <c r="K41" s="57"/>
      <c r="L41" s="57"/>
      <c r="M41" s="57"/>
      <c r="N41" s="57"/>
      <c r="O41" s="40"/>
      <c r="P41" s="45"/>
      <c r="Q41" s="45"/>
      <c r="R41" s="46"/>
      <c r="S41" s="45"/>
      <c r="T41" s="45"/>
      <c r="U41" s="45"/>
      <c r="V41" s="45"/>
      <c r="W41" s="45"/>
      <c r="X41" s="45"/>
      <c r="Y41" s="45"/>
      <c r="Z41" s="17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5.75" hidden="false" customHeight="false" outlineLevel="0" collapsed="false">
      <c r="A42" s="16"/>
      <c r="B42" s="17"/>
      <c r="C42" s="17"/>
      <c r="D42" s="57"/>
      <c r="E42" s="57"/>
      <c r="F42" s="57"/>
      <c r="G42" s="57"/>
      <c r="H42" s="57"/>
      <c r="I42" s="58"/>
      <c r="J42" s="57"/>
      <c r="K42" s="57"/>
      <c r="L42" s="57"/>
      <c r="M42" s="57"/>
      <c r="N42" s="57"/>
      <c r="O42" s="40"/>
      <c r="P42" s="45"/>
      <c r="Q42" s="45"/>
      <c r="R42" s="46"/>
      <c r="S42" s="45"/>
      <c r="T42" s="45"/>
      <c r="U42" s="45"/>
      <c r="V42" s="45"/>
      <c r="W42" s="45"/>
      <c r="X42" s="45"/>
      <c r="Y42" s="45"/>
      <c r="Z42" s="17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5.75" hidden="false" customHeight="false" outlineLevel="0" collapsed="false">
      <c r="A43" s="16"/>
      <c r="B43" s="17"/>
      <c r="C43" s="17"/>
      <c r="D43" s="57"/>
      <c r="E43" s="57"/>
      <c r="F43" s="57"/>
      <c r="G43" s="57"/>
      <c r="H43" s="57"/>
      <c r="I43" s="58"/>
      <c r="J43" s="57"/>
      <c r="K43" s="57"/>
      <c r="L43" s="57"/>
      <c r="M43" s="57"/>
      <c r="N43" s="57"/>
      <c r="O43" s="40"/>
      <c r="P43" s="45"/>
      <c r="Q43" s="45"/>
      <c r="R43" s="46"/>
      <c r="S43" s="45"/>
      <c r="T43" s="45"/>
      <c r="U43" s="45"/>
      <c r="V43" s="45"/>
      <c r="W43" s="45"/>
      <c r="X43" s="45"/>
      <c r="Y43" s="45"/>
      <c r="Z43" s="17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5.75" hidden="false" customHeight="false" outlineLevel="0" collapsed="false">
      <c r="A44" s="16"/>
      <c r="B44" s="17"/>
      <c r="C44" s="17"/>
      <c r="D44" s="57"/>
      <c r="E44" s="57"/>
      <c r="F44" s="57"/>
      <c r="G44" s="57"/>
      <c r="H44" s="57"/>
      <c r="I44" s="58"/>
      <c r="J44" s="57"/>
      <c r="K44" s="57"/>
      <c r="L44" s="57"/>
      <c r="M44" s="57"/>
      <c r="N44" s="57"/>
      <c r="O44" s="40"/>
      <c r="P44" s="45"/>
      <c r="Q44" s="45"/>
      <c r="R44" s="46"/>
      <c r="S44" s="45"/>
      <c r="T44" s="45"/>
      <c r="U44" s="45"/>
      <c r="V44" s="45"/>
      <c r="W44" s="45"/>
      <c r="X44" s="45"/>
      <c r="Y44" s="45"/>
      <c r="Z44" s="17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5.75" hidden="false" customHeight="false" outlineLevel="0" collapsed="false">
      <c r="A45" s="16"/>
      <c r="B45" s="17"/>
      <c r="C45" s="17"/>
      <c r="D45" s="57"/>
      <c r="E45" s="57"/>
      <c r="F45" s="57"/>
      <c r="G45" s="57"/>
      <c r="H45" s="57"/>
      <c r="I45" s="58"/>
      <c r="J45" s="57"/>
      <c r="K45" s="57"/>
      <c r="L45" s="57"/>
      <c r="M45" s="57"/>
      <c r="N45" s="57"/>
      <c r="O45" s="40"/>
      <c r="P45" s="45"/>
      <c r="Q45" s="45"/>
      <c r="R45" s="46"/>
      <c r="S45" s="45"/>
      <c r="T45" s="45"/>
      <c r="U45" s="45"/>
      <c r="V45" s="45"/>
      <c r="W45" s="45"/>
      <c r="X45" s="45"/>
      <c r="Y45" s="45"/>
      <c r="Z45" s="17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5.75" hidden="false" customHeight="false" outlineLevel="0" collapsed="false">
      <c r="A46" s="16"/>
      <c r="B46" s="58" t="s">
        <v>36</v>
      </c>
      <c r="C46" s="17"/>
      <c r="D46" s="57"/>
      <c r="E46" s="57"/>
      <c r="F46" s="57"/>
      <c r="G46" s="57"/>
      <c r="H46" s="57"/>
      <c r="I46" s="57"/>
      <c r="J46" s="18"/>
      <c r="K46" s="18"/>
      <c r="L46" s="18"/>
      <c r="M46" s="18"/>
      <c r="N46" s="18"/>
      <c r="O46" s="40"/>
      <c r="P46" s="45"/>
      <c r="Q46" s="45"/>
      <c r="R46" s="46"/>
      <c r="S46" s="45"/>
      <c r="T46" s="45"/>
      <c r="U46" s="45"/>
      <c r="V46" s="45"/>
      <c r="W46" s="45"/>
      <c r="X46" s="45"/>
      <c r="Y46" s="45"/>
      <c r="Z46" s="17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5.75" hidden="false" customHeight="false" outlineLevel="0" collapsed="false">
      <c r="A47" s="16"/>
      <c r="B47" s="17"/>
      <c r="C47" s="17"/>
      <c r="D47" s="57"/>
      <c r="E47" s="57"/>
      <c r="F47" s="57"/>
      <c r="G47" s="57"/>
      <c r="H47" s="57"/>
      <c r="I47" s="66"/>
      <c r="J47" s="18"/>
      <c r="K47" s="18"/>
      <c r="L47" s="18"/>
      <c r="M47" s="18"/>
      <c r="N47" s="18"/>
      <c r="O47" s="58"/>
      <c r="P47" s="45"/>
      <c r="Q47" s="45"/>
      <c r="R47" s="46"/>
      <c r="S47" s="45"/>
      <c r="T47" s="45"/>
      <c r="U47" s="45"/>
      <c r="V47" s="45"/>
      <c r="W47" s="45"/>
      <c r="X47" s="45"/>
      <c r="Y47" s="45"/>
      <c r="Z47" s="17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8" hidden="false" customHeight="false" outlineLevel="0" collapsed="false">
      <c r="A48" s="16"/>
      <c r="B48" s="67" t="s">
        <v>37</v>
      </c>
      <c r="C48" s="17"/>
      <c r="D48" s="57"/>
      <c r="E48" s="57"/>
      <c r="F48" s="57"/>
      <c r="G48" s="57"/>
      <c r="H48" s="57"/>
      <c r="I48" s="17"/>
      <c r="J48" s="18"/>
      <c r="K48" s="18"/>
      <c r="L48" s="18"/>
      <c r="M48" s="18"/>
      <c r="N48" s="18"/>
      <c r="O48" s="40"/>
      <c r="P48" s="45"/>
      <c r="Q48" s="45"/>
      <c r="R48" s="46"/>
      <c r="S48" s="45"/>
      <c r="T48" s="45"/>
      <c r="U48" s="45"/>
      <c r="V48" s="45"/>
      <c r="W48" s="45"/>
      <c r="X48" s="45"/>
      <c r="Y48" s="45"/>
      <c r="Z48" s="17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8" hidden="false" customHeight="false" outlineLevel="0" collapsed="false">
      <c r="A49" s="16"/>
      <c r="B49" s="67" t="s">
        <v>38</v>
      </c>
      <c r="C49" s="45"/>
      <c r="D49" s="17"/>
      <c r="E49" s="17"/>
      <c r="F49" s="17"/>
      <c r="G49" s="17"/>
      <c r="H49" s="17"/>
      <c r="I49" s="66"/>
      <c r="J49" s="18"/>
      <c r="K49" s="18"/>
      <c r="L49" s="18"/>
      <c r="M49" s="18"/>
      <c r="N49" s="18"/>
      <c r="O49" s="68"/>
      <c r="P49" s="45"/>
      <c r="Q49" s="45"/>
      <c r="R49" s="46"/>
      <c r="S49" s="45"/>
      <c r="T49" s="45"/>
      <c r="U49" s="45"/>
      <c r="V49" s="45"/>
      <c r="W49" s="45"/>
      <c r="X49" s="45"/>
      <c r="Y49" s="45"/>
      <c r="Z49" s="17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8" hidden="false" customHeight="false" outlineLevel="0" collapsed="false">
      <c r="A50" s="16"/>
      <c r="B50" s="67" t="s">
        <v>39</v>
      </c>
      <c r="C50" s="17"/>
      <c r="D50" s="17"/>
      <c r="E50" s="17"/>
      <c r="F50" s="17"/>
      <c r="G50" s="17"/>
      <c r="H50" s="17"/>
      <c r="I50" s="17"/>
      <c r="J50" s="18"/>
      <c r="K50" s="18"/>
      <c r="L50" s="18"/>
      <c r="M50" s="18"/>
      <c r="N50" s="18"/>
      <c r="O50" s="69"/>
      <c r="P50" s="45"/>
      <c r="Q50" s="45"/>
      <c r="R50" s="46"/>
      <c r="S50" s="45"/>
      <c r="T50" s="45"/>
      <c r="U50" s="45"/>
      <c r="V50" s="45"/>
      <c r="W50" s="45"/>
      <c r="X50" s="45"/>
      <c r="Y50" s="45"/>
      <c r="Z50" s="17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8" hidden="false" customHeight="false" outlineLevel="0" collapsed="false">
      <c r="A51" s="16"/>
      <c r="B51" s="70"/>
      <c r="C51" s="17"/>
      <c r="D51" s="17"/>
      <c r="E51" s="17"/>
      <c r="F51" s="17"/>
      <c r="G51" s="17"/>
      <c r="H51" s="17"/>
      <c r="I51" s="66"/>
      <c r="J51" s="18"/>
      <c r="K51" s="18"/>
      <c r="L51" s="18"/>
      <c r="M51" s="18"/>
      <c r="N51" s="18"/>
      <c r="O51" s="69"/>
      <c r="P51" s="45"/>
      <c r="Q51" s="45"/>
      <c r="R51" s="46"/>
      <c r="S51" s="45"/>
      <c r="T51" s="45"/>
      <c r="U51" s="45"/>
      <c r="V51" s="45"/>
      <c r="W51" s="45"/>
      <c r="X51" s="45"/>
      <c r="Y51" s="45"/>
      <c r="Z51" s="17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8" hidden="false" customHeight="false" outlineLevel="0" collapsed="false">
      <c r="A52" s="16"/>
      <c r="B52" s="71" t="s">
        <v>40</v>
      </c>
      <c r="C52" s="17"/>
      <c r="D52" s="17"/>
      <c r="E52" s="17"/>
      <c r="F52" s="17"/>
      <c r="G52" s="17"/>
      <c r="H52" s="17"/>
      <c r="I52" s="17"/>
      <c r="J52" s="18"/>
      <c r="K52" s="18"/>
      <c r="L52" s="18"/>
      <c r="M52" s="18"/>
      <c r="N52" s="18"/>
      <c r="O52" s="68"/>
      <c r="P52" s="45"/>
      <c r="Q52" s="45"/>
      <c r="R52" s="46"/>
      <c r="S52" s="45"/>
      <c r="T52" s="45"/>
      <c r="U52" s="45"/>
      <c r="V52" s="45"/>
      <c r="W52" s="45"/>
      <c r="X52" s="45"/>
      <c r="Y52" s="45"/>
      <c r="Z52" s="17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8" hidden="false" customHeight="false" outlineLevel="0" collapsed="false">
      <c r="A53" s="16"/>
      <c r="B53" s="67" t="s">
        <v>41</v>
      </c>
      <c r="C53" s="18"/>
      <c r="D53" s="17"/>
      <c r="E53" s="17"/>
      <c r="F53" s="17"/>
      <c r="G53" s="17"/>
      <c r="H53" s="17"/>
      <c r="I53" s="66"/>
      <c r="J53" s="18"/>
      <c r="K53" s="18"/>
      <c r="L53" s="18"/>
      <c r="M53" s="18"/>
      <c r="N53" s="18"/>
      <c r="O53" s="69"/>
      <c r="P53" s="45"/>
      <c r="Q53" s="45"/>
      <c r="R53" s="46"/>
      <c r="S53" s="45"/>
      <c r="T53" s="45"/>
      <c r="U53" s="45"/>
      <c r="V53" s="45"/>
      <c r="W53" s="45"/>
      <c r="X53" s="45"/>
      <c r="Y53" s="45"/>
      <c r="Z53" s="17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8" hidden="false" customHeight="false" outlineLevel="0" collapsed="false">
      <c r="A54" s="16"/>
      <c r="B54" s="18"/>
      <c r="C54" s="67" t="s">
        <v>42</v>
      </c>
      <c r="D54" s="17"/>
      <c r="E54" s="17"/>
      <c r="F54" s="17"/>
      <c r="G54" s="17"/>
      <c r="H54" s="17"/>
      <c r="I54" s="66"/>
      <c r="J54" s="18"/>
      <c r="K54" s="18"/>
      <c r="L54" s="18"/>
      <c r="M54" s="18"/>
      <c r="N54" s="18"/>
      <c r="O54" s="69"/>
      <c r="P54" s="45"/>
      <c r="Q54" s="45"/>
      <c r="R54" s="46"/>
      <c r="S54" s="45"/>
      <c r="T54" s="45"/>
      <c r="U54" s="45"/>
      <c r="V54" s="45"/>
      <c r="W54" s="45"/>
      <c r="X54" s="45"/>
      <c r="Y54" s="45"/>
      <c r="Z54" s="17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8" hidden="false" customHeight="false" outlineLevel="0" collapsed="false">
      <c r="A55" s="16"/>
      <c r="B55" s="18"/>
      <c r="C55" s="67" t="s">
        <v>43</v>
      </c>
      <c r="D55" s="17"/>
      <c r="E55" s="17"/>
      <c r="F55" s="17"/>
      <c r="G55" s="17"/>
      <c r="H55" s="17"/>
      <c r="I55" s="66"/>
      <c r="J55" s="18"/>
      <c r="K55" s="18"/>
      <c r="L55" s="18"/>
      <c r="M55" s="18"/>
      <c r="N55" s="18"/>
      <c r="O55" s="45"/>
      <c r="P55" s="45"/>
      <c r="Q55" s="45"/>
      <c r="R55" s="46"/>
      <c r="S55" s="45"/>
      <c r="T55" s="45"/>
      <c r="U55" s="45"/>
      <c r="V55" s="45"/>
      <c r="W55" s="45"/>
      <c r="X55" s="45"/>
      <c r="Y55" s="45"/>
      <c r="Z55" s="17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8" hidden="false" customHeight="false" outlineLevel="0" collapsed="false">
      <c r="A56" s="16"/>
      <c r="B56" s="71" t="s">
        <v>44</v>
      </c>
      <c r="C56" s="18"/>
      <c r="D56" s="18"/>
      <c r="E56" s="18"/>
      <c r="F56" s="18"/>
      <c r="G56" s="18"/>
      <c r="H56" s="18"/>
      <c r="I56" s="17"/>
      <c r="J56" s="72"/>
      <c r="K56" s="17"/>
      <c r="L56" s="17"/>
      <c r="M56" s="17"/>
      <c r="N56" s="17"/>
      <c r="O56" s="68"/>
      <c r="P56" s="45"/>
      <c r="Q56" s="45"/>
      <c r="R56" s="46"/>
      <c r="S56" s="45"/>
      <c r="T56" s="45"/>
      <c r="U56" s="45"/>
      <c r="V56" s="45"/>
      <c r="W56" s="45"/>
      <c r="X56" s="45"/>
      <c r="Y56" s="45"/>
      <c r="Z56" s="17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8" hidden="false" customHeight="false" outlineLevel="0" collapsed="false">
      <c r="A57" s="16"/>
      <c r="B57" s="67" t="s">
        <v>45</v>
      </c>
      <c r="C57" s="18"/>
      <c r="D57" s="18"/>
      <c r="E57" s="18"/>
      <c r="F57" s="18"/>
      <c r="G57" s="18"/>
      <c r="H57" s="18"/>
      <c r="I57" s="66"/>
      <c r="J57" s="72"/>
      <c r="K57" s="17"/>
      <c r="L57" s="17"/>
      <c r="M57" s="17"/>
      <c r="N57" s="17"/>
      <c r="O57" s="69"/>
      <c r="P57" s="45"/>
      <c r="Q57" s="45"/>
      <c r="R57" s="46"/>
      <c r="S57" s="45"/>
      <c r="T57" s="45"/>
      <c r="U57" s="45"/>
      <c r="V57" s="45"/>
      <c r="W57" s="45"/>
      <c r="X57" s="45"/>
      <c r="Y57" s="45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8" hidden="false" customHeight="false" outlineLevel="0" collapsed="false">
      <c r="A58" s="16"/>
      <c r="B58" s="67"/>
      <c r="C58" s="67" t="s">
        <v>46</v>
      </c>
      <c r="D58" s="18"/>
      <c r="E58" s="18"/>
      <c r="F58" s="18"/>
      <c r="G58" s="18"/>
      <c r="H58" s="18"/>
      <c r="I58" s="17"/>
      <c r="J58" s="18"/>
      <c r="K58" s="17"/>
      <c r="L58" s="17"/>
      <c r="M58" s="17"/>
      <c r="N58" s="17"/>
      <c r="O58" s="69"/>
      <c r="P58" s="45"/>
      <c r="Q58" s="45"/>
      <c r="R58" s="46"/>
      <c r="S58" s="45"/>
      <c r="T58" s="45"/>
      <c r="U58" s="45"/>
      <c r="V58" s="45"/>
      <c r="W58" s="45"/>
      <c r="X58" s="45"/>
      <c r="Y58" s="45"/>
      <c r="Z58" s="17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8" hidden="false" customHeight="false" outlineLevel="0" collapsed="false">
      <c r="A59" s="16"/>
      <c r="B59" s="18"/>
      <c r="C59" s="67" t="s">
        <v>47</v>
      </c>
      <c r="D59" s="18"/>
      <c r="E59" s="18"/>
      <c r="F59" s="18"/>
      <c r="G59" s="18"/>
      <c r="H59" s="18"/>
      <c r="I59" s="66"/>
      <c r="J59" s="18"/>
      <c r="K59" s="17"/>
      <c r="L59" s="17"/>
      <c r="M59" s="17"/>
      <c r="N59" s="17"/>
      <c r="O59" s="45"/>
      <c r="P59" s="45"/>
      <c r="Q59" s="45"/>
      <c r="R59" s="46"/>
      <c r="S59" s="45"/>
      <c r="T59" s="45"/>
      <c r="U59" s="45"/>
      <c r="V59" s="45"/>
      <c r="W59" s="45"/>
      <c r="X59" s="45"/>
      <c r="Y59" s="45"/>
      <c r="Z59" s="17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8" hidden="false" customHeight="false" outlineLevel="0" collapsed="false">
      <c r="A60" s="16"/>
      <c r="B60" s="73"/>
      <c r="C60" s="67" t="s">
        <v>48</v>
      </c>
      <c r="D60" s="17"/>
      <c r="E60" s="17"/>
      <c r="F60" s="17"/>
      <c r="G60" s="17"/>
      <c r="H60" s="17"/>
      <c r="I60" s="66"/>
      <c r="J60" s="18"/>
      <c r="K60" s="17"/>
      <c r="L60" s="17"/>
      <c r="M60" s="17"/>
      <c r="N60" s="17"/>
      <c r="O60" s="68"/>
      <c r="P60" s="45"/>
      <c r="Q60" s="45"/>
      <c r="R60" s="46"/>
      <c r="S60" s="45"/>
      <c r="T60" s="45"/>
      <c r="U60" s="45"/>
      <c r="V60" s="45"/>
      <c r="W60" s="45"/>
      <c r="X60" s="45"/>
      <c r="Y60" s="45"/>
      <c r="Z60" s="17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8.75" hidden="false" customHeight="false" outlineLevel="0" collapsed="false">
      <c r="A61" s="16"/>
      <c r="B61" s="67" t="s">
        <v>49</v>
      </c>
      <c r="C61" s="0"/>
      <c r="D61" s="57"/>
      <c r="E61" s="57"/>
      <c r="F61" s="57"/>
      <c r="G61" s="57"/>
      <c r="H61" s="18"/>
      <c r="I61" s="66"/>
      <c r="J61" s="74"/>
      <c r="K61" s="17"/>
      <c r="L61" s="17"/>
      <c r="M61" s="17"/>
      <c r="N61" s="17"/>
      <c r="O61" s="69"/>
      <c r="P61" s="45"/>
      <c r="Q61" s="45"/>
      <c r="R61" s="46"/>
      <c r="S61" s="45"/>
      <c r="T61" s="45"/>
      <c r="U61" s="45"/>
      <c r="V61" s="45"/>
      <c r="W61" s="45"/>
      <c r="X61" s="45"/>
      <c r="Y61" s="45"/>
      <c r="Z61" s="17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8" hidden="false" customHeight="false" outlineLevel="0" collapsed="false">
      <c r="A62" s="16"/>
      <c r="B62" s="67" t="s">
        <v>50</v>
      </c>
      <c r="C62" s="0"/>
      <c r="D62" s="57"/>
      <c r="E62" s="57"/>
      <c r="F62" s="57"/>
      <c r="G62" s="57"/>
      <c r="H62" s="18"/>
      <c r="I62" s="66"/>
      <c r="J62" s="17"/>
      <c r="K62" s="17"/>
      <c r="L62" s="17"/>
      <c r="M62" s="17"/>
      <c r="N62" s="17"/>
      <c r="O62" s="69"/>
      <c r="P62" s="45"/>
      <c r="Q62" s="45"/>
      <c r="R62" s="46"/>
      <c r="S62" s="45"/>
      <c r="T62" s="45"/>
      <c r="U62" s="45"/>
      <c r="V62" s="45"/>
      <c r="W62" s="45"/>
      <c r="X62" s="45"/>
      <c r="Y62" s="45"/>
      <c r="Z62" s="17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8.75" hidden="false" customHeight="false" outlineLevel="0" collapsed="false">
      <c r="A63" s="16"/>
      <c r="B63" s="18"/>
      <c r="C63" s="18"/>
      <c r="D63" s="57"/>
      <c r="E63" s="57"/>
      <c r="F63" s="57"/>
      <c r="G63" s="57"/>
      <c r="H63" s="18"/>
      <c r="I63" s="17"/>
      <c r="J63" s="75"/>
      <c r="K63" s="17"/>
      <c r="L63" s="17"/>
      <c r="M63" s="17"/>
      <c r="N63" s="17"/>
      <c r="O63" s="76"/>
      <c r="P63" s="45"/>
      <c r="Q63" s="45"/>
      <c r="R63" s="46"/>
      <c r="S63" s="45"/>
      <c r="T63" s="45"/>
      <c r="U63" s="45"/>
      <c r="V63" s="45"/>
      <c r="W63" s="45"/>
      <c r="X63" s="45"/>
      <c r="Y63" s="45"/>
      <c r="Z63" s="17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20.25" hidden="false" customHeight="false" outlineLevel="0" collapsed="false">
      <c r="A64" s="16"/>
      <c r="B64" s="74" t="s">
        <v>51</v>
      </c>
      <c r="C64" s="57"/>
      <c r="D64" s="77"/>
      <c r="E64" s="77"/>
      <c r="F64" s="78"/>
      <c r="G64" s="17"/>
      <c r="H64" s="18"/>
      <c r="I64" s="17"/>
      <c r="J64" s="17"/>
      <c r="K64" s="17"/>
      <c r="L64" s="17"/>
      <c r="M64" s="17"/>
      <c r="N64" s="17"/>
      <c r="O64" s="68"/>
      <c r="P64" s="45"/>
      <c r="Q64" s="45"/>
      <c r="R64" s="46"/>
      <c r="S64" s="45"/>
      <c r="T64" s="45"/>
      <c r="U64" s="45"/>
      <c r="V64" s="45"/>
      <c r="W64" s="45"/>
      <c r="X64" s="45"/>
      <c r="Y64" s="45"/>
      <c r="Z64" s="17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20.25" hidden="false" customHeight="false" outlineLevel="0" collapsed="false">
      <c r="A65" s="16"/>
      <c r="B65" s="67" t="s">
        <v>52</v>
      </c>
      <c r="C65" s="57"/>
      <c r="D65" s="77"/>
      <c r="E65" s="77"/>
      <c r="F65" s="77"/>
      <c r="G65" s="17"/>
      <c r="H65" s="18"/>
      <c r="I65" s="66"/>
      <c r="J65" s="75"/>
      <c r="K65" s="17"/>
      <c r="L65" s="17"/>
      <c r="M65" s="17"/>
      <c r="N65" s="17"/>
      <c r="O65" s="69"/>
      <c r="P65" s="45"/>
      <c r="Q65" s="45"/>
      <c r="R65" s="46"/>
      <c r="S65" s="45"/>
      <c r="T65" s="45"/>
      <c r="U65" s="45"/>
      <c r="V65" s="45"/>
      <c r="W65" s="45"/>
      <c r="X65" s="45"/>
      <c r="Y65" s="45"/>
      <c r="Z65" s="17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20.25" hidden="false" customHeight="false" outlineLevel="0" collapsed="false">
      <c r="A66" s="16"/>
      <c r="B66" s="67" t="s">
        <v>53</v>
      </c>
      <c r="C66" s="57"/>
      <c r="D66" s="77"/>
      <c r="E66" s="77"/>
      <c r="F66" s="78"/>
      <c r="G66" s="17"/>
      <c r="H66" s="18"/>
      <c r="I66" s="17"/>
      <c r="J66" s="17"/>
      <c r="K66" s="17"/>
      <c r="L66" s="17"/>
      <c r="M66" s="17"/>
      <c r="N66" s="17"/>
      <c r="O66" s="69"/>
      <c r="P66" s="45"/>
      <c r="Q66" s="45"/>
      <c r="R66" s="46"/>
      <c r="S66" s="45"/>
      <c r="T66" s="45"/>
      <c r="U66" s="45"/>
      <c r="V66" s="45"/>
      <c r="W66" s="45"/>
      <c r="X66" s="45"/>
      <c r="Y66" s="45"/>
      <c r="Z66" s="17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20.25" hidden="false" customHeight="false" outlineLevel="0" collapsed="false">
      <c r="A67" s="16"/>
      <c r="B67" s="67" t="s">
        <v>54</v>
      </c>
      <c r="C67" s="77"/>
      <c r="D67" s="77"/>
      <c r="E67" s="77"/>
      <c r="F67" s="77"/>
      <c r="G67" s="17"/>
      <c r="H67" s="18"/>
      <c r="I67" s="17"/>
      <c r="J67" s="75"/>
      <c r="K67" s="17"/>
      <c r="L67" s="17"/>
      <c r="M67" s="17"/>
      <c r="N67" s="17"/>
      <c r="O67" s="45"/>
      <c r="P67" s="45"/>
      <c r="Q67" s="45"/>
      <c r="R67" s="46"/>
      <c r="S67" s="45"/>
      <c r="T67" s="45"/>
      <c r="U67" s="45"/>
      <c r="V67" s="45"/>
      <c r="W67" s="45"/>
      <c r="X67" s="45"/>
      <c r="Y67" s="45"/>
      <c r="Z67" s="17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20.25" hidden="false" customHeight="false" outlineLevel="0" collapsed="false">
      <c r="A68" s="16"/>
      <c r="B68" s="67" t="s">
        <v>55</v>
      </c>
      <c r="C68" s="77"/>
      <c r="D68" s="79"/>
      <c r="E68" s="79"/>
      <c r="F68" s="80"/>
      <c r="G68" s="17"/>
      <c r="H68" s="18"/>
      <c r="I68" s="66"/>
      <c r="J68" s="17"/>
      <c r="K68" s="17"/>
      <c r="L68" s="17"/>
      <c r="M68" s="17"/>
      <c r="N68" s="17"/>
      <c r="O68" s="68"/>
      <c r="P68" s="45"/>
      <c r="Q68" s="45"/>
      <c r="R68" s="46"/>
      <c r="S68" s="45"/>
      <c r="T68" s="45"/>
      <c r="U68" s="45"/>
      <c r="V68" s="45"/>
      <c r="W68" s="45"/>
      <c r="X68" s="45"/>
      <c r="Y68" s="45"/>
      <c r="Z68" s="17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20.25" hidden="false" customHeight="false" outlineLevel="0" collapsed="false">
      <c r="A69" s="16"/>
      <c r="B69" s="67" t="s">
        <v>56</v>
      </c>
      <c r="C69" s="77"/>
      <c r="D69" s="77"/>
      <c r="E69" s="77"/>
      <c r="F69" s="77"/>
      <c r="G69" s="17"/>
      <c r="H69" s="18"/>
      <c r="I69" s="17"/>
      <c r="J69" s="75"/>
      <c r="K69" s="17"/>
      <c r="L69" s="17"/>
      <c r="M69" s="17"/>
      <c r="N69" s="17"/>
      <c r="O69" s="69"/>
      <c r="P69" s="45"/>
      <c r="Q69" s="45"/>
      <c r="R69" s="46"/>
      <c r="S69" s="45"/>
      <c r="T69" s="45"/>
      <c r="U69" s="45"/>
      <c r="V69" s="45"/>
      <c r="W69" s="45"/>
      <c r="X69" s="45"/>
      <c r="Y69" s="45"/>
      <c r="Z69" s="17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20.25" hidden="false" customHeight="false" outlineLevel="0" collapsed="false">
      <c r="A70" s="16"/>
      <c r="B70" s="67" t="s">
        <v>57</v>
      </c>
      <c r="C70" s="77"/>
      <c r="D70" s="77"/>
      <c r="E70" s="77"/>
      <c r="F70" s="81"/>
      <c r="G70" s="17"/>
      <c r="H70" s="18"/>
      <c r="I70" s="17"/>
      <c r="J70" s="17"/>
      <c r="K70" s="17"/>
      <c r="L70" s="17"/>
      <c r="M70" s="17"/>
      <c r="N70" s="17"/>
      <c r="O70" s="69"/>
      <c r="P70" s="45"/>
      <c r="Q70" s="45"/>
      <c r="R70" s="46"/>
      <c r="S70" s="45"/>
      <c r="T70" s="45"/>
      <c r="U70" s="45"/>
      <c r="V70" s="45"/>
      <c r="W70" s="45"/>
      <c r="X70" s="45"/>
      <c r="Y70" s="45"/>
      <c r="Z70" s="17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20.25" hidden="false" customHeight="false" outlineLevel="0" collapsed="false">
      <c r="A71" s="16"/>
      <c r="B71" s="67" t="s">
        <v>58</v>
      </c>
      <c r="C71" s="79"/>
      <c r="D71" s="17"/>
      <c r="E71" s="17"/>
      <c r="F71" s="17"/>
      <c r="G71" s="17"/>
      <c r="H71" s="17"/>
      <c r="I71" s="66"/>
      <c r="J71" s="17"/>
      <c r="K71" s="17"/>
      <c r="L71" s="17"/>
      <c r="M71" s="17"/>
      <c r="N71" s="17"/>
      <c r="O71" s="45"/>
      <c r="P71" s="45"/>
      <c r="Q71" s="45"/>
      <c r="R71" s="46"/>
      <c r="S71" s="45"/>
      <c r="T71" s="45"/>
      <c r="U71" s="45"/>
      <c r="V71" s="45"/>
      <c r="W71" s="45"/>
      <c r="X71" s="45"/>
      <c r="Y71" s="45"/>
      <c r="Z71" s="17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5" hidden="false" customHeight="false" outlineLevel="0" collapsed="false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68"/>
      <c r="P72" s="45"/>
      <c r="Q72" s="45"/>
      <c r="R72" s="46"/>
      <c r="S72" s="45"/>
      <c r="T72" s="45"/>
      <c r="U72" s="45"/>
      <c r="V72" s="45"/>
      <c r="W72" s="45"/>
      <c r="X72" s="45"/>
      <c r="Y72" s="45"/>
      <c r="Z72" s="17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4.25" hidden="false" customHeight="false" outlineLevel="0" collapsed="false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69"/>
      <c r="P73" s="45"/>
      <c r="Q73" s="45"/>
      <c r="R73" s="46"/>
      <c r="S73" s="45"/>
      <c r="T73" s="45"/>
      <c r="U73" s="45"/>
      <c r="V73" s="45"/>
      <c r="W73" s="45"/>
      <c r="X73" s="45"/>
      <c r="Y73" s="45"/>
      <c r="Z73" s="17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3.5" hidden="false" customHeight="false" outlineLevel="0" collapsed="false">
      <c r="A74" s="54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6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21"/>
      <c r="B75" s="66"/>
      <c r="C75" s="66"/>
      <c r="D75" s="66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5"/>
      <c r="P75" s="45"/>
      <c r="Q75" s="45"/>
      <c r="R75" s="82"/>
      <c r="S75" s="45"/>
      <c r="T75" s="45"/>
      <c r="U75" s="45"/>
      <c r="V75" s="45"/>
      <c r="W75" s="45"/>
      <c r="X75" s="45"/>
      <c r="Y75" s="45"/>
      <c r="Z75" s="17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5" hidden="false" customHeight="false" outlineLevel="0" collapsed="false">
      <c r="A76" s="17"/>
      <c r="B76" s="66"/>
      <c r="C76" s="66"/>
      <c r="D76" s="66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68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17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6"/>
      <c r="R77" s="6"/>
    </row>
    <row r="78" customFormat="false" ht="12.75" hidden="false" customHeight="false" outlineLevel="0" collapsed="false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18"/>
      <c r="B81" s="83" t="s">
        <v>59</v>
      </c>
      <c r="C81" s="83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3.5" hidden="false" customHeight="false" outlineLevel="0" collapsed="false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18"/>
      <c r="B84" s="84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6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18"/>
      <c r="B85" s="87" t="s">
        <v>60</v>
      </c>
      <c r="C85" s="88" t="s">
        <v>61</v>
      </c>
      <c r="D85" s="88" t="s">
        <v>62</v>
      </c>
      <c r="E85" s="88" t="s">
        <v>63</v>
      </c>
      <c r="F85" s="88" t="s">
        <v>64</v>
      </c>
      <c r="G85" s="88" t="s">
        <v>65</v>
      </c>
      <c r="H85" s="88" t="s">
        <v>66</v>
      </c>
      <c r="I85" s="88" t="s">
        <v>67</v>
      </c>
      <c r="J85" s="88" t="s">
        <v>68</v>
      </c>
      <c r="K85" s="88" t="s">
        <v>69</v>
      </c>
      <c r="L85" s="88" t="s">
        <v>70</v>
      </c>
      <c r="M85" s="88" t="s">
        <v>71</v>
      </c>
      <c r="N85" s="89" t="s">
        <v>29</v>
      </c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5" hidden="false" customHeight="false" outlineLevel="0" collapsed="false">
      <c r="A86" s="18"/>
      <c r="B86" s="90" t="s">
        <v>30</v>
      </c>
      <c r="C86" s="91" t="n">
        <f aca="false">+'Mnth Appendices 2002 Plan '!C21/1000</f>
        <v>1527.75540461138</v>
      </c>
      <c r="D86" s="91" t="n">
        <f aca="false">(+'Mnth Appendices 2002 Plan '!D21/1000)+C86</f>
        <v>3065.91268264148</v>
      </c>
      <c r="E86" s="91" t="n">
        <f aca="false">(+'Mnth Appendices 2002 Plan '!E21/1000)+D86</f>
        <v>4604.06996067158</v>
      </c>
      <c r="F86" s="91" t="n">
        <f aca="false">(+'Mnth Appendices 2002 Plan '!F21/1000)+E86</f>
        <v>6142.22723870168</v>
      </c>
      <c r="G86" s="91" t="n">
        <f aca="false">(+'Mnth Appendices 2002 Plan '!G21/1000)+F86</f>
        <v>7680.38451673178</v>
      </c>
      <c r="H86" s="91" t="n">
        <f aca="false">(+'Mnth Appendices 2002 Plan '!H21/1000)+G86</f>
        <v>9218.54179476188</v>
      </c>
      <c r="I86" s="91" t="n">
        <f aca="false">(+'Mnth Appendices 2002 Plan '!I21/1000)+H86</f>
        <v>10756.699072792</v>
      </c>
      <c r="J86" s="91" t="n">
        <f aca="false">(+'Mnth Appendices 2002 Plan '!J21/1000)+I86</f>
        <v>12294.8563508221</v>
      </c>
      <c r="K86" s="91" t="n">
        <f aca="false">(+'Mnth Appendices 2002 Plan '!K21/1000)+J86</f>
        <v>13833.0136288522</v>
      </c>
      <c r="L86" s="91" t="n">
        <f aca="false">(+'Mnth Appendices 2002 Plan '!L21/1000)+K86</f>
        <v>15371.1709068823</v>
      </c>
      <c r="M86" s="91" t="n">
        <f aca="false">(+'Mnth Appendices 2002 Plan '!M21/1000)+L86</f>
        <v>16909.3281849124</v>
      </c>
      <c r="N86" s="92" t="n">
        <f aca="false">(+'Mnth Appendices 2002 Plan '!N21/1000)+M86</f>
        <v>18447.4854629425</v>
      </c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5" hidden="false" customHeight="false" outlineLevel="0" collapsed="false">
      <c r="A87" s="18"/>
      <c r="B87" s="90" t="s">
        <v>31</v>
      </c>
      <c r="C87" s="93" t="n">
        <f aca="false">(+'Adaytum by Month'!C40/1000)+'Adaytum by Month'!P42</f>
        <v>1068.75533</v>
      </c>
      <c r="D87" s="93" t="n">
        <f aca="false">(+'Adaytum by Month'!D40/1000)+C87+'Adaytum by Month'!P42</f>
        <v>1671.39679</v>
      </c>
      <c r="E87" s="93" t="n">
        <f aca="false">(+'Adaytum by Month'!E40/1000)+D87+'Adaytum by Month'!P42</f>
        <v>3884.25096</v>
      </c>
      <c r="F87" s="93" t="n">
        <f aca="false">(+'Adaytum by Month'!F40/1000)+E87+'Adaytum by Month'!P42</f>
        <v>8691.249</v>
      </c>
      <c r="G87" s="93" t="n">
        <f aca="false">(+'Adaytum by Month'!G40/1000)+F87+'Adaytum by Month'!P42</f>
        <v>10470.17661</v>
      </c>
      <c r="H87" s="93" t="n">
        <f aca="false">(+'Adaytum by Month'!H40/1000)+G87+'Adaytum by Month'!P42</f>
        <v>13950.69308</v>
      </c>
      <c r="I87" s="93" t="n">
        <f aca="false">(+'Adaytum by Month'!I40/1000)+H87+'Adaytum by Month'!P42</f>
        <v>14799.447</v>
      </c>
      <c r="J87" s="93" t="n">
        <f aca="false">(+'Adaytum by Month'!J40/1000)+I87+'Adaytum by Month'!P42</f>
        <v>15182.54333</v>
      </c>
      <c r="K87" s="93" t="n">
        <f aca="false">(+'Adaytum by Month'!K40/1000)+J87+'Adaytum by Month'!P42</f>
        <v>19276.1278492809</v>
      </c>
      <c r="L87" s="93" t="n">
        <f aca="false">(+'Adaytum by Month'!L40/1000)+K87</f>
        <v>21126.2803685616</v>
      </c>
      <c r="M87" s="93" t="n">
        <f aca="false">(+'Adaytum by Month'!M40/1000)+L87</f>
        <v>23097.2529503431</v>
      </c>
      <c r="N87" s="94" t="n">
        <f aca="false">(+'Adaytum by Month'!N40/1000)+M87</f>
        <v>25009.3355946252</v>
      </c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5" hidden="false" customHeight="false" outlineLevel="0" collapsed="false">
      <c r="A88" s="18"/>
      <c r="B88" s="90" t="s">
        <v>32</v>
      </c>
      <c r="C88" s="93" t="n">
        <f aca="false">+'Adaytum by Month'!C56/1000</f>
        <v>1766.20882649254</v>
      </c>
      <c r="D88" s="93" t="n">
        <f aca="false">(+'Adaytum by Month'!D56/1000)+C88</f>
        <v>3549.11928544776</v>
      </c>
      <c r="E88" s="93" t="n">
        <f aca="false">(+'Adaytum by Month'!E56/1000)+D88</f>
        <v>5444.78161007463</v>
      </c>
      <c r="F88" s="93" t="n">
        <f aca="false">(+'Adaytum by Month'!F56/1000)+E88</f>
        <v>7340.44393470149</v>
      </c>
      <c r="G88" s="93" t="n">
        <f aca="false">(+'Adaytum by Month'!G56/1000)+F88</f>
        <v>9236.10775186567</v>
      </c>
      <c r="H88" s="93" t="n">
        <f aca="false">(+'Adaytum by Month'!H56/1000)+G88</f>
        <v>11150.7984347015</v>
      </c>
      <c r="I88" s="93" t="n">
        <f aca="false">(+'Adaytum by Month'!I56/1000)+H88</f>
        <v>13065.4921026119</v>
      </c>
      <c r="J88" s="93" t="n">
        <f aca="false">(+'Adaytum by Month'!J56/1000)+I88</f>
        <v>14980.1842779851</v>
      </c>
      <c r="K88" s="93" t="n">
        <f aca="false">(+'Adaytum by Month'!K56/1000)+J88</f>
        <v>16894.8764533582</v>
      </c>
      <c r="L88" s="93" t="n">
        <f aca="false">(+'Adaytum by Month'!L56/1000)+K88</f>
        <v>18809.5686287313</v>
      </c>
      <c r="M88" s="93" t="n">
        <f aca="false">(+'Adaytum by Month'!M56/1000)+L88</f>
        <v>20724.2622966418</v>
      </c>
      <c r="N88" s="94" t="n">
        <f aca="false">(+'Adaytum by Month'!N56/1000)+M88</f>
        <v>22638.945516791</v>
      </c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5" hidden="false" customHeight="false" outlineLevel="0" collapsed="false">
      <c r="A89" s="18"/>
      <c r="B89" s="90" t="s">
        <v>33</v>
      </c>
      <c r="C89" s="93" t="n">
        <f aca="false">+'Input Data'!J26/1000</f>
        <v>22508.4020351627</v>
      </c>
      <c r="D89" s="93" t="n">
        <f aca="false">+C89</f>
        <v>22508.4020351627</v>
      </c>
      <c r="E89" s="93" t="n">
        <f aca="false">+D89</f>
        <v>22508.4020351627</v>
      </c>
      <c r="F89" s="93" t="n">
        <f aca="false">+E89</f>
        <v>22508.4020351627</v>
      </c>
      <c r="G89" s="93" t="n">
        <f aca="false">+F89</f>
        <v>22508.4020351627</v>
      </c>
      <c r="H89" s="93" t="n">
        <f aca="false">+G89</f>
        <v>22508.4020351627</v>
      </c>
      <c r="I89" s="93" t="n">
        <f aca="false">+H89</f>
        <v>22508.4020351627</v>
      </c>
      <c r="J89" s="93" t="n">
        <f aca="false">+I89</f>
        <v>22508.4020351627</v>
      </c>
      <c r="K89" s="93" t="n">
        <f aca="false">+J89</f>
        <v>22508.4020351627</v>
      </c>
      <c r="L89" s="93" t="n">
        <f aca="false">+K89</f>
        <v>22508.4020351627</v>
      </c>
      <c r="M89" s="93" t="n">
        <f aca="false">+L89</f>
        <v>22508.4020351627</v>
      </c>
      <c r="N89" s="94" t="n">
        <f aca="false">+M89</f>
        <v>22508.4020351627</v>
      </c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5" hidden="false" customHeight="false" outlineLevel="0" collapsed="false">
      <c r="A90" s="18"/>
      <c r="B90" s="90" t="s">
        <v>34</v>
      </c>
      <c r="C90" s="93" t="n">
        <f aca="false">+'Input Data'!J28/1000</f>
        <v>20007.4684757002</v>
      </c>
      <c r="D90" s="93" t="n">
        <f aca="false">+C90</f>
        <v>20007.4684757002</v>
      </c>
      <c r="E90" s="93" t="n">
        <f aca="false">+D90</f>
        <v>20007.4684757002</v>
      </c>
      <c r="F90" s="93" t="n">
        <f aca="false">+E90</f>
        <v>20007.4684757002</v>
      </c>
      <c r="G90" s="93" t="n">
        <f aca="false">+F90</f>
        <v>20007.4684757002</v>
      </c>
      <c r="H90" s="93" t="n">
        <f aca="false">+G90</f>
        <v>20007.4684757002</v>
      </c>
      <c r="I90" s="93" t="n">
        <f aca="false">+H90</f>
        <v>20007.4684757002</v>
      </c>
      <c r="J90" s="93" t="n">
        <f aca="false">+I90</f>
        <v>20007.4684757002</v>
      </c>
      <c r="K90" s="93" t="n">
        <f aca="false">+J90</f>
        <v>20007.4684757002</v>
      </c>
      <c r="L90" s="93" t="n">
        <f aca="false">+K90</f>
        <v>20007.4684757002</v>
      </c>
      <c r="M90" s="93" t="n">
        <f aca="false">+L90</f>
        <v>20007.4684757002</v>
      </c>
      <c r="N90" s="94" t="n">
        <f aca="false">+M90</f>
        <v>20007.4684757002</v>
      </c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5" hidden="false" customHeight="false" outlineLevel="0" collapsed="false">
      <c r="A91" s="18"/>
      <c r="B91" s="90" t="s">
        <v>35</v>
      </c>
      <c r="C91" s="93" t="n">
        <f aca="false">+'Input Data'!J24/1000</f>
        <v>25009.3355946252</v>
      </c>
      <c r="D91" s="93" t="n">
        <f aca="false">+C91</f>
        <v>25009.3355946252</v>
      </c>
      <c r="E91" s="93" t="n">
        <f aca="false">+D91</f>
        <v>25009.3355946252</v>
      </c>
      <c r="F91" s="93" t="n">
        <f aca="false">+E91</f>
        <v>25009.3355946252</v>
      </c>
      <c r="G91" s="93" t="n">
        <f aca="false">+F91</f>
        <v>25009.3355946252</v>
      </c>
      <c r="H91" s="93" t="n">
        <f aca="false">+G91</f>
        <v>25009.3355946252</v>
      </c>
      <c r="I91" s="93" t="n">
        <f aca="false">+H91</f>
        <v>25009.3355946252</v>
      </c>
      <c r="J91" s="93" t="n">
        <f aca="false">+I91</f>
        <v>25009.3355946252</v>
      </c>
      <c r="K91" s="93" t="n">
        <f aca="false">+J91</f>
        <v>25009.3355946252</v>
      </c>
      <c r="L91" s="93" t="n">
        <f aca="false">+K91</f>
        <v>25009.3355946252</v>
      </c>
      <c r="M91" s="93" t="n">
        <f aca="false">+L91</f>
        <v>25009.3355946252</v>
      </c>
      <c r="N91" s="94" t="n">
        <f aca="false">+M91</f>
        <v>25009.3355946252</v>
      </c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3.5" hidden="false" customHeight="false" outlineLevel="0" collapsed="false">
      <c r="A92" s="18"/>
      <c r="B92" s="95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7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1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18"/>
      <c r="B94" s="99"/>
      <c r="C94" s="99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1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1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1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</row>
    <row r="99" customFormat="false" ht="12.75" hidden="false" customHeight="false" outlineLevel="0" collapsed="false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</row>
    <row r="100" customFormat="false" ht="12.75" hidden="false" customHeight="false" outlineLevel="0" collapsed="false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</row>
    <row r="101" customFormat="false" ht="12.75" hidden="false" customHeight="false" outlineLevel="0" collapsed="false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</row>
    <row r="102" customFormat="false" ht="12.75" hidden="false" customHeight="false" outlineLevel="0" collapsed="false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</row>
    <row r="103" customFormat="false" ht="12.75" hidden="false" customHeight="false" outlineLevel="0" collapsed="false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</row>
    <row r="104" customFormat="false" ht="12.75" hidden="false" customHeight="false" outlineLevel="0" collapsed="false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</row>
    <row r="105" customFormat="false" ht="12.75" hidden="false" customHeight="false" outlineLevel="0" collapsed="false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</row>
    <row r="106" customFormat="false" ht="12.75" hidden="false" customHeight="false" outlineLevel="0" collapsed="false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</row>
    <row r="107" customFormat="false" ht="12.75" hidden="false" customHeight="false" outlineLevel="0" collapsed="false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</row>
    <row r="108" customFormat="false" ht="12.75" hidden="false" customHeight="false" outlineLevel="0" collapsed="false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</row>
    <row r="109" customFormat="false" ht="12.75" hidden="false" customHeight="false" outlineLevel="0" collapsed="false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</row>
    <row r="110" customFormat="false" ht="12.75" hidden="false" customHeight="false" outlineLevel="0" collapsed="false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</row>
    <row r="111" customFormat="false" ht="12.75" hidden="false" customHeight="false" outlineLevel="0" collapsed="false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</row>
    <row r="112" customFormat="false" ht="12.75" hidden="false" customHeight="false" outlineLevel="0" collapsed="false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</row>
    <row r="113" customFormat="false" ht="12.75" hidden="false" customHeight="false" outlineLevel="0" collapsed="false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</row>
    <row r="114" customFormat="false" ht="12.75" hidden="false" customHeight="false" outlineLevel="0" collapsed="false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</row>
    <row r="115" customFormat="false" ht="12.75" hidden="false" customHeight="false" outlineLevel="0" collapsed="false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</row>
    <row r="116" customFormat="false" ht="12.75" hidden="false" customHeight="false" outlineLevel="0" collapsed="false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</row>
    <row r="117" customFormat="false" ht="12.75" hidden="false" customHeight="false" outlineLevel="0" collapsed="false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</row>
    <row r="118" customFormat="false" ht="12.75" hidden="false" customHeight="false" outlineLevel="0" collapsed="false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</row>
    <row r="119" customFormat="false" ht="12.75" hidden="false" customHeight="false" outlineLevel="0" collapsed="false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</row>
    <row r="120" customFormat="false" ht="12.75" hidden="false" customHeight="false" outlineLevel="0" collapsed="false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</row>
    <row r="121" customFormat="false" ht="12.75" hidden="false" customHeight="false" outlineLevel="0" collapsed="false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</row>
    <row r="122" customFormat="false" ht="12.75" hidden="false" customHeight="false" outlineLevel="0" collapsed="false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</row>
  </sheetData>
  <printOptions headings="false" gridLines="false" gridLinesSet="true" horizontalCentered="true" verticalCentered="false"/>
  <pageMargins left="0.747916666666667" right="0.590277777777778" top="0.551388888888889" bottom="0.511805555555556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&amp;D&amp;T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5:P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>
    <row r="15" customFormat="false" ht="60.75" hidden="false" customHeight="false" outlineLevel="0" collapsed="false">
      <c r="A15" s="521" t="s">
        <v>370</v>
      </c>
      <c r="B15" s="521"/>
      <c r="C15" s="521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  <c r="O15" s="521"/>
      <c r="P15" s="521"/>
    </row>
    <row r="24" customFormat="false" ht="12.75" hidden="false" customHeight="false" outlineLevel="0" collapsed="false">
      <c r="J24" s="522"/>
    </row>
  </sheetData>
  <mergeCells count="1">
    <mergeCell ref="A15:P15"/>
  </mergeCells>
  <printOptions headings="false" gridLines="false" gridLinesSet="true" horizontalCentered="false" verticalCentered="false"/>
  <pageMargins left="0.747916666666667" right="0.747916666666667" top="0.540277777777778" bottom="0.52986111111111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8:W99"/>
  <sheetViews>
    <sheetView showFormulas="false" showGridLines="true" showRowColHeaders="true" showZeros="true" rightToLeft="false" tabSelected="false" showOutlineSymbols="true" defaultGridColor="true" view="normal" topLeftCell="A50" colorId="64" zoomScale="75" zoomScaleNormal="75" zoomScalePageLayoutView="100" workbookViewId="0">
      <selection pane="topLeft" activeCell="C80" activeCellId="0" sqref="C8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7.99"/>
    <col collapsed="false" customWidth="true" hidden="false" outlineLevel="0" max="3" min="3" style="1" width="20.85"/>
    <col collapsed="false" customWidth="true" hidden="false" outlineLevel="0" max="4" min="4" style="1" width="17.56"/>
    <col collapsed="false" customWidth="true" hidden="false" outlineLevel="0" max="5" min="5" style="1" width="24.7"/>
    <col collapsed="false" customWidth="true" hidden="false" outlineLevel="0" max="6" min="6" style="1" width="15.56"/>
    <col collapsed="false" customWidth="true" hidden="false" outlineLevel="0" max="7" min="7" style="1" width="14.14"/>
    <col collapsed="false" customWidth="true" hidden="false" outlineLevel="0" max="8" min="8" style="1" width="15.56"/>
    <col collapsed="false" customWidth="true" hidden="false" outlineLevel="0" max="9" min="9" style="523" width="12.99"/>
    <col collapsed="false" customWidth="true" hidden="false" outlineLevel="0" max="10" min="10" style="1" width="17.56"/>
    <col collapsed="false" customWidth="true" hidden="false" outlineLevel="0" max="11" min="11" style="1" width="12.7"/>
    <col collapsed="false" customWidth="true" hidden="false" outlineLevel="0" max="12" min="12" style="1" width="15.85"/>
    <col collapsed="false" customWidth="true" hidden="false" outlineLevel="0" max="13" min="13" style="1" width="14.28"/>
    <col collapsed="false" customWidth="false" hidden="false" outlineLevel="0" max="257" min="14" style="1" width="9.14"/>
  </cols>
  <sheetData>
    <row r="8" customFormat="false" ht="12.75" hidden="false" customHeight="false" outlineLevel="0" collapsed="false">
      <c r="B8" s="524" t="s">
        <v>371</v>
      </c>
      <c r="C8" s="525"/>
      <c r="D8" s="18"/>
      <c r="E8" s="526" t="s">
        <v>372</v>
      </c>
      <c r="F8" s="525"/>
      <c r="G8" s="525"/>
    </row>
    <row r="10" customFormat="false" ht="12.75" hidden="false" customHeight="false" outlineLevel="0" collapsed="false">
      <c r="B10" s="527" t="s">
        <v>373</v>
      </c>
      <c r="C10" s="271"/>
      <c r="D10" s="271"/>
      <c r="E10" s="271"/>
      <c r="F10" s="271"/>
      <c r="G10" s="271"/>
      <c r="H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</row>
    <row r="11" customFormat="false" ht="12.75" hidden="false" customHeight="true" outlineLevel="0" collapsed="false">
      <c r="B11" s="528" t="s">
        <v>374</v>
      </c>
      <c r="C11" s="529" t="s">
        <v>375</v>
      </c>
      <c r="D11" s="529" t="s">
        <v>376</v>
      </c>
      <c r="E11" s="529" t="s">
        <v>377</v>
      </c>
      <c r="F11" s="271"/>
      <c r="G11" s="271"/>
      <c r="H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</row>
    <row r="12" customFormat="false" ht="12.75" hidden="false" customHeight="false" outlineLevel="0" collapsed="false">
      <c r="C12" s="271"/>
      <c r="D12" s="271"/>
      <c r="E12" s="271"/>
      <c r="F12" s="271"/>
      <c r="G12" s="271"/>
      <c r="H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</row>
    <row r="13" customFormat="false" ht="12.75" hidden="false" customHeight="false" outlineLevel="0" collapsed="false">
      <c r="B13" s="147"/>
      <c r="C13" s="530" t="s">
        <v>378</v>
      </c>
      <c r="D13" s="531"/>
      <c r="E13" s="532" t="s">
        <v>379</v>
      </c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</row>
    <row r="14" customFormat="false" ht="12.75" hidden="false" customHeight="false" outlineLevel="0" collapsed="false">
      <c r="B14" s="147"/>
      <c r="C14" s="530"/>
      <c r="D14" s="531"/>
      <c r="E14" s="533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</row>
    <row r="15" customFormat="false" ht="12.75" hidden="false" customHeight="false" outlineLevel="0" collapsed="false">
      <c r="B15" s="1" t="s">
        <v>25</v>
      </c>
      <c r="C15" s="271" t="n">
        <f aca="false">'Adaytum Headcount'!E16</f>
        <v>36</v>
      </c>
      <c r="D15" s="271"/>
      <c r="E15" s="534" t="n">
        <f aca="false">SUM(C15:D15)</f>
        <v>36</v>
      </c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</row>
    <row r="16" customFormat="false" ht="12.75" hidden="false" customHeight="false" outlineLevel="0" collapsed="false">
      <c r="B16" s="1" t="s">
        <v>380</v>
      </c>
      <c r="C16" s="535"/>
      <c r="D16" s="271"/>
      <c r="E16" s="536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</row>
    <row r="17" customFormat="false" ht="12.75" hidden="false" customHeight="false" outlineLevel="0" collapsed="false">
      <c r="B17" s="1" t="s">
        <v>381</v>
      </c>
      <c r="C17" s="523"/>
      <c r="D17" s="271"/>
      <c r="E17" s="536" t="n">
        <f aca="false">SUM(C17:D17)</f>
        <v>0</v>
      </c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</row>
    <row r="18" customFormat="false" ht="12.75" hidden="false" customHeight="false" outlineLevel="0" collapsed="false">
      <c r="B18" s="537" t="s">
        <v>382</v>
      </c>
      <c r="C18" s="523"/>
      <c r="D18" s="271"/>
      <c r="E18" s="536" t="n">
        <f aca="false">SUM(C18:D18)</f>
        <v>0</v>
      </c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</row>
    <row r="19" customFormat="false" ht="12.75" hidden="false" customHeight="false" outlineLevel="0" collapsed="false">
      <c r="B19" s="1" t="s">
        <v>383</v>
      </c>
      <c r="C19" s="523"/>
      <c r="D19" s="271"/>
      <c r="E19" s="536" t="n">
        <f aca="false">SUM(C19:D19)</f>
        <v>0</v>
      </c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</row>
    <row r="20" customFormat="false" ht="12.75" hidden="false" customHeight="false" outlineLevel="0" collapsed="false">
      <c r="B20" s="1" t="s">
        <v>384</v>
      </c>
      <c r="C20" s="523"/>
      <c r="D20" s="271"/>
      <c r="E20" s="536" t="n">
        <f aca="false">SUM(C20:D20)</f>
        <v>0</v>
      </c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</row>
    <row r="21" customFormat="false" ht="12.75" hidden="false" customHeight="false" outlineLevel="0" collapsed="false">
      <c r="B21" s="1" t="s">
        <v>385</v>
      </c>
      <c r="C21" s="523"/>
      <c r="D21" s="271"/>
      <c r="E21" s="536" t="n">
        <f aca="false">SUM(C21:D21)</f>
        <v>0</v>
      </c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</row>
    <row r="22" customFormat="false" ht="12.75" hidden="false" customHeight="false" outlineLevel="0" collapsed="false">
      <c r="B22" s="1" t="s">
        <v>386</v>
      </c>
      <c r="C22" s="523"/>
      <c r="D22" s="271"/>
      <c r="E22" s="536" t="n">
        <f aca="false">SUM(C22:D22)</f>
        <v>0</v>
      </c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</row>
    <row r="23" customFormat="false" ht="12.75" hidden="false" customHeight="false" outlineLevel="0" collapsed="false">
      <c r="B23" s="1" t="s">
        <v>387</v>
      </c>
      <c r="C23" s="523"/>
      <c r="D23" s="271"/>
      <c r="E23" s="536" t="n">
        <f aca="false">SUM(C23:D23)</f>
        <v>0</v>
      </c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</row>
    <row r="24" customFormat="false" ht="12.75" hidden="false" customHeight="false" outlineLevel="0" collapsed="false">
      <c r="B24" s="1" t="s">
        <v>388</v>
      </c>
      <c r="C24" s="523"/>
      <c r="D24" s="271"/>
      <c r="E24" s="536" t="n">
        <f aca="false">SUM(C24:D24)</f>
        <v>0</v>
      </c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</row>
    <row r="25" customFormat="false" ht="12.75" hidden="false" customHeight="false" outlineLevel="0" collapsed="false">
      <c r="B25" s="1" t="s">
        <v>389</v>
      </c>
      <c r="C25" s="523"/>
      <c r="D25" s="271"/>
      <c r="E25" s="536" t="n">
        <f aca="false">SUM(C25:D25)</f>
        <v>0</v>
      </c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</row>
    <row r="26" customFormat="false" ht="12.75" hidden="false" customHeight="false" outlineLevel="0" collapsed="false">
      <c r="B26" s="1" t="s">
        <v>390</v>
      </c>
      <c r="C26" s="523" t="n">
        <f aca="false">'Adaytum by Month'!O15</f>
        <v>4429889.46294246</v>
      </c>
      <c r="D26" s="271"/>
      <c r="E26" s="536" t="n">
        <f aca="false">SUM(C26:D26)</f>
        <v>4429889.46294246</v>
      </c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</row>
    <row r="27" customFormat="false" ht="12.75" hidden="false" customHeight="false" outlineLevel="0" collapsed="false">
      <c r="B27" s="1" t="s">
        <v>391</v>
      </c>
      <c r="C27" s="523"/>
      <c r="D27" s="271"/>
      <c r="E27" s="536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</row>
    <row r="28" customFormat="false" ht="12.75" hidden="false" customHeight="false" outlineLevel="0" collapsed="false">
      <c r="B28" s="147" t="s">
        <v>281</v>
      </c>
      <c r="C28" s="535"/>
      <c r="D28" s="271"/>
      <c r="E28" s="536" t="n">
        <f aca="false">SUM(C28:D28)</f>
        <v>0</v>
      </c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</row>
    <row r="29" customFormat="false" ht="12.75" hidden="false" customHeight="false" outlineLevel="0" collapsed="false">
      <c r="B29" s="147" t="s">
        <v>392</v>
      </c>
      <c r="C29" s="535"/>
      <c r="D29" s="271"/>
      <c r="E29" s="536" t="n">
        <f aca="false">SUM(C29:D29)</f>
        <v>0</v>
      </c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</row>
    <row r="30" customFormat="false" ht="12.75" hidden="false" customHeight="false" outlineLevel="0" collapsed="false">
      <c r="B30" s="537" t="s">
        <v>292</v>
      </c>
      <c r="C30" s="523"/>
      <c r="D30" s="271"/>
      <c r="E30" s="536" t="n">
        <f aca="false">SUM(C30:D30)</f>
        <v>0</v>
      </c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</row>
    <row r="31" customFormat="false" ht="12.75" hidden="false" customHeight="false" outlineLevel="0" collapsed="false">
      <c r="B31" s="1" t="s">
        <v>393</v>
      </c>
      <c r="C31" s="523" t="n">
        <v>59460</v>
      </c>
      <c r="D31" s="271"/>
      <c r="E31" s="536" t="n">
        <f aca="false">SUM(C31:D31)</f>
        <v>59460</v>
      </c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</row>
    <row r="32" customFormat="false" ht="12.75" hidden="false" customHeight="false" outlineLevel="0" collapsed="false">
      <c r="B32" s="1" t="s">
        <v>296</v>
      </c>
      <c r="C32" s="523"/>
      <c r="D32" s="271"/>
      <c r="E32" s="536" t="n">
        <f aca="false">SUM(C32:D32)</f>
        <v>0</v>
      </c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</row>
    <row r="33" customFormat="false" ht="12.75" hidden="false" customHeight="false" outlineLevel="0" collapsed="false">
      <c r="B33" s="1" t="s">
        <v>394</v>
      </c>
      <c r="C33" s="523" t="n">
        <f aca="false">'Adaytum by Month'!O16</f>
        <v>230760</v>
      </c>
      <c r="D33" s="271"/>
      <c r="E33" s="534" t="n">
        <f aca="false">SUM(C33:D33)</f>
        <v>230760</v>
      </c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</row>
    <row r="34" customFormat="false" ht="12.75" hidden="false" customHeight="false" outlineLevel="0" collapsed="false">
      <c r="B34" s="1" t="s">
        <v>395</v>
      </c>
      <c r="C34" s="523"/>
      <c r="D34" s="271"/>
      <c r="E34" s="536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</row>
    <row r="35" customFormat="false" ht="12.75" hidden="false" customHeight="false" outlineLevel="0" collapsed="false">
      <c r="B35" s="1" t="s">
        <v>298</v>
      </c>
      <c r="C35" s="523"/>
      <c r="D35" s="271"/>
      <c r="E35" s="536" t="n">
        <f aca="false">SUM(C35:D35)</f>
        <v>0</v>
      </c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</row>
    <row r="36" customFormat="false" ht="12.75" hidden="false" customHeight="false" outlineLevel="0" collapsed="false">
      <c r="B36" s="147" t="s">
        <v>299</v>
      </c>
      <c r="C36" s="535"/>
      <c r="D36" s="271"/>
      <c r="E36" s="536" t="n">
        <f aca="false">SUM(C36:D36)</f>
        <v>0</v>
      </c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</row>
    <row r="37" customFormat="false" ht="12.75" hidden="false" customHeight="false" outlineLevel="0" collapsed="false">
      <c r="B37" s="147" t="s">
        <v>300</v>
      </c>
      <c r="C37" s="535" t="n">
        <v>1068</v>
      </c>
      <c r="D37" s="271"/>
      <c r="E37" s="536" t="n">
        <f aca="false">SUM(C37:D37)</f>
        <v>1068</v>
      </c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</row>
    <row r="38" customFormat="false" ht="12.75" hidden="false" customHeight="false" outlineLevel="0" collapsed="false">
      <c r="B38" s="537" t="s">
        <v>302</v>
      </c>
      <c r="C38" s="523"/>
      <c r="D38" s="271"/>
      <c r="E38" s="536" t="n">
        <f aca="false">SUM(C38:D38)</f>
        <v>0</v>
      </c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</row>
    <row r="39" customFormat="false" ht="12.75" hidden="false" customHeight="false" outlineLevel="0" collapsed="false">
      <c r="B39" s="1" t="s">
        <v>396</v>
      </c>
      <c r="C39" s="523"/>
      <c r="D39" s="271"/>
      <c r="E39" s="536" t="n">
        <f aca="false">SUM(C39:D39)</f>
        <v>0</v>
      </c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</row>
    <row r="40" customFormat="false" ht="12.75" hidden="false" customHeight="false" outlineLevel="0" collapsed="false">
      <c r="B40" s="1" t="s">
        <v>304</v>
      </c>
      <c r="C40" s="523"/>
      <c r="D40" s="271"/>
      <c r="E40" s="536" t="n">
        <f aca="false">SUM(C40:D40)</f>
        <v>0</v>
      </c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</row>
    <row r="41" customFormat="false" ht="12.75" hidden="false" customHeight="false" outlineLevel="0" collapsed="false">
      <c r="B41" s="1" t="s">
        <v>305</v>
      </c>
      <c r="C41" s="523" t="n">
        <v>10704</v>
      </c>
      <c r="D41" s="271"/>
      <c r="E41" s="536" t="n">
        <f aca="false">SUM(C41:D41)</f>
        <v>10704</v>
      </c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</row>
    <row r="42" customFormat="false" ht="12.75" hidden="false" customHeight="false" outlineLevel="0" collapsed="false">
      <c r="B42" s="1" t="s">
        <v>397</v>
      </c>
      <c r="C42" s="523"/>
      <c r="D42" s="271"/>
      <c r="E42" s="536" t="n">
        <f aca="false">SUM(C42:D42)</f>
        <v>0</v>
      </c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</row>
    <row r="43" customFormat="false" ht="12.75" hidden="false" customHeight="false" outlineLevel="0" collapsed="false">
      <c r="B43" s="1" t="s">
        <v>398</v>
      </c>
      <c r="C43" s="523"/>
      <c r="D43" s="271"/>
      <c r="E43" s="536" t="n">
        <f aca="false">SUM(C43:D43)</f>
        <v>0</v>
      </c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</row>
    <row r="44" customFormat="false" ht="12.75" hidden="false" customHeight="false" outlineLevel="0" collapsed="false">
      <c r="B44" s="1" t="s">
        <v>309</v>
      </c>
      <c r="C44" s="523"/>
      <c r="D44" s="271"/>
      <c r="E44" s="536" t="n">
        <f aca="false">SUM(C44:D44)</f>
        <v>0</v>
      </c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</row>
    <row r="45" customFormat="false" ht="12.75" hidden="false" customHeight="false" outlineLevel="0" collapsed="false">
      <c r="B45" s="1" t="s">
        <v>399</v>
      </c>
      <c r="C45" s="523" t="n">
        <v>47448</v>
      </c>
      <c r="D45" s="271"/>
      <c r="E45" s="536" t="n">
        <f aca="false">SUM(C45:D45)</f>
        <v>47448</v>
      </c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</row>
    <row r="46" customFormat="false" ht="12.75" hidden="false" customHeight="false" outlineLevel="0" collapsed="false">
      <c r="B46" s="1" t="s">
        <v>400</v>
      </c>
      <c r="C46" s="523" t="n">
        <f aca="false">'Adaytum by Month'!O17</f>
        <v>59220</v>
      </c>
      <c r="D46" s="271"/>
      <c r="E46" s="536" t="n">
        <f aca="false">SUM(C46:D46)</f>
        <v>59220</v>
      </c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</row>
    <row r="47" customFormat="false" ht="12.75" hidden="false" customHeight="false" outlineLevel="0" collapsed="false">
      <c r="B47" s="1" t="s">
        <v>401</v>
      </c>
      <c r="C47" s="523"/>
      <c r="D47" s="271"/>
      <c r="E47" s="536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</row>
    <row r="48" customFormat="false" ht="12.75" hidden="false" customHeight="false" outlineLevel="0" collapsed="false">
      <c r="B48" s="1" t="s">
        <v>313</v>
      </c>
      <c r="C48" s="523"/>
      <c r="D48" s="271"/>
      <c r="E48" s="536" t="n">
        <f aca="false">SUM(C48:D48)</f>
        <v>0</v>
      </c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</row>
    <row r="49" customFormat="false" ht="12.75" hidden="false" customHeight="false" outlineLevel="0" collapsed="false">
      <c r="B49" s="1" t="s">
        <v>402</v>
      </c>
      <c r="C49" s="523"/>
      <c r="D49" s="271"/>
      <c r="E49" s="536" t="n">
        <f aca="false">SUM(C49:D49)</f>
        <v>0</v>
      </c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</row>
    <row r="50" customFormat="false" ht="12.75" hidden="false" customHeight="false" outlineLevel="0" collapsed="false">
      <c r="B50" s="147" t="s">
        <v>403</v>
      </c>
      <c r="C50" s="535"/>
      <c r="D50" s="271"/>
      <c r="E50" s="536" t="n">
        <f aca="false">SUM(C50:D50)</f>
        <v>0</v>
      </c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</row>
    <row r="51" customFormat="false" ht="12.75" hidden="false" customHeight="false" outlineLevel="0" collapsed="false">
      <c r="B51" s="147" t="s">
        <v>91</v>
      </c>
      <c r="C51" s="535" t="n">
        <v>49992</v>
      </c>
      <c r="D51" s="271"/>
      <c r="E51" s="536" t="n">
        <f aca="false">SUM(C51:D51)</f>
        <v>49992</v>
      </c>
      <c r="F51" s="271"/>
      <c r="G51" s="271"/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</row>
    <row r="52" customFormat="false" ht="12.75" hidden="false" customHeight="false" outlineLevel="0" collapsed="false">
      <c r="B52" s="537" t="s">
        <v>404</v>
      </c>
      <c r="C52" s="523"/>
      <c r="D52" s="271"/>
      <c r="E52" s="536" t="n">
        <f aca="false">SUM(C52:D52)</f>
        <v>0</v>
      </c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</row>
    <row r="53" customFormat="false" ht="12.75" hidden="false" customHeight="false" outlineLevel="0" collapsed="false">
      <c r="B53" s="1" t="s">
        <v>318</v>
      </c>
      <c r="C53" s="523"/>
      <c r="D53" s="271"/>
      <c r="E53" s="536" t="n">
        <f aca="false">SUM(C53:D53)</f>
        <v>0</v>
      </c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</row>
    <row r="54" customFormat="false" ht="12.75" hidden="false" customHeight="false" outlineLevel="0" collapsed="false">
      <c r="B54" s="1" t="s">
        <v>319</v>
      </c>
      <c r="C54" s="523" t="n">
        <v>9060</v>
      </c>
      <c r="D54" s="271"/>
      <c r="E54" s="536" t="n">
        <f aca="false">SUM(C54:D54)</f>
        <v>9060</v>
      </c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</row>
    <row r="55" customFormat="false" ht="12.75" hidden="false" customHeight="false" outlineLevel="0" collapsed="false">
      <c r="B55" s="1" t="s">
        <v>321</v>
      </c>
      <c r="C55" s="523"/>
      <c r="D55" s="271"/>
      <c r="E55" s="536" t="n">
        <f aca="false">SUM(C55:D55)</f>
        <v>0</v>
      </c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</row>
    <row r="56" customFormat="false" ht="12.75" hidden="false" customHeight="false" outlineLevel="0" collapsed="false">
      <c r="B56" s="1" t="s">
        <v>322</v>
      </c>
      <c r="C56" s="523"/>
      <c r="D56" s="271"/>
      <c r="E56" s="536" t="n">
        <f aca="false">SUM(C56:D56)</f>
        <v>0</v>
      </c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</row>
    <row r="57" customFormat="false" ht="12.75" hidden="false" customHeight="false" outlineLevel="0" collapsed="false">
      <c r="B57" s="1" t="s">
        <v>323</v>
      </c>
      <c r="C57" s="523"/>
      <c r="D57" s="271"/>
      <c r="E57" s="536" t="n">
        <f aca="false">SUM(C57:D57)</f>
        <v>0</v>
      </c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</row>
    <row r="58" customFormat="false" ht="12.75" hidden="false" customHeight="false" outlineLevel="0" collapsed="false">
      <c r="B58" s="1" t="s">
        <v>324</v>
      </c>
      <c r="C58" s="523" t="n">
        <v>5652</v>
      </c>
      <c r="D58" s="271"/>
      <c r="E58" s="536" t="n">
        <f aca="false">SUM(C58:D58)</f>
        <v>5652</v>
      </c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</row>
    <row r="59" customFormat="false" ht="12.75" hidden="false" customHeight="false" outlineLevel="0" collapsed="false">
      <c r="B59" s="1" t="s">
        <v>326</v>
      </c>
      <c r="C59" s="523" t="n">
        <v>4356</v>
      </c>
      <c r="D59" s="271"/>
      <c r="E59" s="536" t="n">
        <f aca="false">SUM(C59:D59)</f>
        <v>4356</v>
      </c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</row>
    <row r="60" customFormat="false" ht="12.75" hidden="false" customHeight="false" outlineLevel="0" collapsed="false">
      <c r="B60" s="1" t="s">
        <v>405</v>
      </c>
      <c r="C60" s="523" t="n">
        <f aca="false">'Adaytum by Month'!O18</f>
        <v>69060</v>
      </c>
      <c r="D60" s="271"/>
      <c r="E60" s="536" t="n">
        <f aca="false">SUM(C60:D60)</f>
        <v>69060</v>
      </c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</row>
    <row r="61" customFormat="false" ht="12.75" hidden="false" customHeight="false" outlineLevel="0" collapsed="false">
      <c r="B61" s="1" t="s">
        <v>406</v>
      </c>
      <c r="C61" s="523"/>
      <c r="D61" s="271"/>
      <c r="E61" s="536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</row>
    <row r="62" customFormat="false" ht="12.75" hidden="false" customHeight="false" outlineLevel="0" collapsed="false">
      <c r="B62" s="1" t="s">
        <v>407</v>
      </c>
      <c r="C62" s="523"/>
      <c r="D62" s="271"/>
      <c r="E62" s="536" t="n">
        <f aca="false">SUM(C62:D62)</f>
        <v>0</v>
      </c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</row>
    <row r="63" customFormat="false" ht="12.75" hidden="false" customHeight="false" outlineLevel="0" collapsed="false">
      <c r="B63" s="1" t="s">
        <v>408</v>
      </c>
      <c r="C63" s="523"/>
      <c r="D63" s="271"/>
      <c r="E63" s="536" t="n">
        <f aca="false">SUM(C63:D63)</f>
        <v>0</v>
      </c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</row>
    <row r="64" customFormat="false" ht="12.75" hidden="false" customHeight="false" outlineLevel="0" collapsed="false">
      <c r="B64" s="1" t="s">
        <v>409</v>
      </c>
      <c r="C64" s="523"/>
      <c r="D64" s="271"/>
      <c r="E64" s="536" t="n">
        <f aca="false">SUM(C64:D64)</f>
        <v>0</v>
      </c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</row>
    <row r="65" customFormat="false" ht="12.75" hidden="false" customHeight="false" outlineLevel="0" collapsed="false">
      <c r="B65" s="147" t="s">
        <v>341</v>
      </c>
      <c r="C65" s="535"/>
      <c r="D65" s="271"/>
      <c r="E65" s="536" t="n">
        <f aca="false">SUM(C65:D65)</f>
        <v>0</v>
      </c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</row>
    <row r="66" customFormat="false" ht="12.75" hidden="false" customHeight="false" outlineLevel="0" collapsed="false">
      <c r="B66" s="147" t="s">
        <v>342</v>
      </c>
      <c r="C66" s="535"/>
      <c r="D66" s="271"/>
      <c r="E66" s="536" t="n">
        <f aca="false">SUM(C66:D66)</f>
        <v>0</v>
      </c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</row>
    <row r="67" customFormat="false" ht="12.75" hidden="false" customHeight="false" outlineLevel="0" collapsed="false">
      <c r="B67" s="537" t="s">
        <v>343</v>
      </c>
      <c r="C67" s="523"/>
      <c r="D67" s="271"/>
      <c r="E67" s="536" t="n">
        <f aca="false">SUM(C67:D67)</f>
        <v>0</v>
      </c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</row>
    <row r="68" customFormat="false" ht="12.75" hidden="false" customHeight="false" outlineLevel="0" collapsed="false">
      <c r="B68" s="1" t="s">
        <v>344</v>
      </c>
      <c r="C68" s="523" t="n">
        <f aca="false">'Adaytum by Month'!O20</f>
        <v>0</v>
      </c>
      <c r="D68" s="271"/>
      <c r="E68" s="534" t="n">
        <f aca="false">SUM(C68:D68)</f>
        <v>0</v>
      </c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</row>
    <row r="69" customFormat="false" ht="12.75" hidden="false" customHeight="false" outlineLevel="0" collapsed="false">
      <c r="B69" s="1" t="s">
        <v>410</v>
      </c>
      <c r="C69" s="523"/>
      <c r="D69" s="271"/>
      <c r="E69" s="536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</row>
    <row r="70" customFormat="false" ht="12.75" hidden="false" customHeight="false" outlineLevel="0" collapsed="false">
      <c r="B70" s="1" t="s">
        <v>330</v>
      </c>
      <c r="C70" s="523"/>
      <c r="D70" s="271"/>
      <c r="E70" s="536" t="n">
        <f aca="false">SUM(C70:D70)</f>
        <v>0</v>
      </c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</row>
    <row r="71" customFormat="false" ht="12.75" hidden="false" customHeight="false" outlineLevel="0" collapsed="false">
      <c r="B71" s="1" t="s">
        <v>331</v>
      </c>
      <c r="C71" s="523"/>
      <c r="D71" s="271"/>
      <c r="E71" s="536" t="n">
        <f aca="false">SUM(C71:D71)</f>
        <v>0</v>
      </c>
      <c r="F71" s="271"/>
      <c r="G71" s="271"/>
      <c r="H71" s="27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</row>
    <row r="72" customFormat="false" ht="12.75" hidden="false" customHeight="false" outlineLevel="0" collapsed="false">
      <c r="B72" s="1" t="s">
        <v>332</v>
      </c>
      <c r="C72" s="523" t="n">
        <v>13135980</v>
      </c>
      <c r="D72" s="271"/>
      <c r="E72" s="536" t="n">
        <f aca="false">SUM(C72:D72)</f>
        <v>13135980</v>
      </c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</row>
    <row r="73" customFormat="false" ht="12.75" hidden="false" customHeight="false" outlineLevel="0" collapsed="false">
      <c r="B73" s="1" t="s">
        <v>334</v>
      </c>
      <c r="C73" s="523"/>
      <c r="D73" s="271"/>
      <c r="E73" s="536" t="n">
        <f aca="false">SUM(C73:D73)</f>
        <v>0</v>
      </c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</row>
    <row r="74" customFormat="false" ht="12.75" hidden="false" customHeight="false" outlineLevel="0" collapsed="false">
      <c r="B74" s="147" t="s">
        <v>335</v>
      </c>
      <c r="C74" s="535"/>
      <c r="D74" s="271"/>
      <c r="E74" s="536" t="n">
        <f aca="false">SUM(C74:D74)</f>
        <v>0</v>
      </c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</row>
    <row r="75" customFormat="false" ht="12.75" hidden="false" customHeight="false" outlineLevel="0" collapsed="false">
      <c r="B75" s="147" t="s">
        <v>411</v>
      </c>
      <c r="C75" s="535" t="n">
        <f aca="false">'Adaytum by Month'!O19</f>
        <v>13135980</v>
      </c>
      <c r="D75" s="271"/>
      <c r="E75" s="536" t="n">
        <f aca="false">SUM(C75:D75)</f>
        <v>13135980</v>
      </c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</row>
    <row r="76" customFormat="false" ht="12.75" hidden="false" customHeight="false" outlineLevel="0" collapsed="false">
      <c r="B76" s="537" t="s">
        <v>412</v>
      </c>
      <c r="C76" s="523"/>
      <c r="D76" s="271"/>
      <c r="E76" s="536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</row>
    <row r="77" customFormat="false" ht="12.75" hidden="false" customHeight="false" outlineLevel="0" collapsed="false">
      <c r="B77" s="1" t="s">
        <v>345</v>
      </c>
      <c r="C77" s="523" t="n">
        <v>380016</v>
      </c>
      <c r="D77" s="271"/>
      <c r="E77" s="536" t="n">
        <f aca="false">SUM(C77:D77)</f>
        <v>380016</v>
      </c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</row>
    <row r="78" customFormat="false" ht="12.75" hidden="false" customHeight="false" outlineLevel="0" collapsed="false">
      <c r="B78" s="1" t="s">
        <v>347</v>
      </c>
      <c r="C78" s="523"/>
      <c r="D78" s="271"/>
      <c r="E78" s="536" t="n">
        <f aca="false">SUM(C78:D78)</f>
        <v>0</v>
      </c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</row>
    <row r="79" customFormat="false" ht="12.75" hidden="false" customHeight="false" outlineLevel="0" collapsed="false">
      <c r="B79" s="1" t="s">
        <v>103</v>
      </c>
      <c r="C79" s="523" t="n">
        <v>51840</v>
      </c>
      <c r="D79" s="271"/>
      <c r="E79" s="536" t="n">
        <f aca="false">SUM(C79:D79)</f>
        <v>51840</v>
      </c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</row>
    <row r="80" customFormat="false" ht="12.75" hidden="false" customHeight="false" outlineLevel="0" collapsed="false">
      <c r="B80" s="1" t="s">
        <v>349</v>
      </c>
      <c r="C80" s="523"/>
      <c r="D80" s="271"/>
      <c r="E80" s="536" t="n">
        <f aca="false">SUM(C80:D80)</f>
        <v>0</v>
      </c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</row>
    <row r="81" customFormat="false" ht="12.75" hidden="false" customHeight="false" outlineLevel="0" collapsed="false">
      <c r="B81" s="1" t="s">
        <v>350</v>
      </c>
      <c r="C81" s="523"/>
      <c r="D81" s="271"/>
      <c r="E81" s="536" t="n">
        <f aca="false">SUM(C81:D81)</f>
        <v>0</v>
      </c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</row>
    <row r="82" customFormat="false" ht="12.75" hidden="false" customHeight="false" outlineLevel="0" collapsed="false">
      <c r="B82" s="147" t="s">
        <v>351</v>
      </c>
      <c r="C82" s="535"/>
      <c r="D82" s="271"/>
      <c r="E82" s="536" t="n">
        <f aca="false">SUM(C82:D82)</f>
        <v>0</v>
      </c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</row>
    <row r="83" customFormat="false" ht="12.75" hidden="false" customHeight="false" outlineLevel="0" collapsed="false">
      <c r="B83" s="147" t="s">
        <v>413</v>
      </c>
      <c r="C83" s="535"/>
      <c r="D83" s="271"/>
      <c r="E83" s="536" t="n">
        <f aca="false">SUM(C83:D83)</f>
        <v>0</v>
      </c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</row>
    <row r="84" customFormat="false" ht="12.75" hidden="false" customHeight="false" outlineLevel="0" collapsed="false">
      <c r="B84" s="537" t="s">
        <v>414</v>
      </c>
      <c r="C84" s="523" t="n">
        <f aca="false">'Adaytum by Month'!O21</f>
        <v>431856</v>
      </c>
      <c r="D84" s="271"/>
      <c r="E84" s="536" t="n">
        <f aca="false">SUM(C84:D84)</f>
        <v>431856</v>
      </c>
      <c r="F84" s="271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</row>
    <row r="85" customFormat="false" ht="12.75" hidden="false" customHeight="false" outlineLevel="0" collapsed="false">
      <c r="B85" s="1" t="s">
        <v>415</v>
      </c>
      <c r="C85" s="523"/>
      <c r="D85" s="271"/>
      <c r="E85" s="536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</row>
    <row r="86" customFormat="false" ht="12.75" hidden="false" customHeight="false" outlineLevel="0" collapsed="false">
      <c r="B86" s="1" t="s">
        <v>355</v>
      </c>
      <c r="C86" s="523" t="n">
        <f aca="false">'Adaytum by Month'!O22</f>
        <v>90720</v>
      </c>
      <c r="D86" s="271"/>
      <c r="E86" s="534" t="n">
        <f aca="false">SUM(C86:D86)</f>
        <v>90720</v>
      </c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</row>
    <row r="87" customFormat="false" ht="12.75" hidden="false" customHeight="false" outlineLevel="0" collapsed="false">
      <c r="B87" s="1" t="s">
        <v>416</v>
      </c>
      <c r="C87" s="523"/>
      <c r="D87" s="271"/>
      <c r="E87" s="536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</row>
    <row r="88" customFormat="false" ht="12.75" hidden="false" customHeight="false" outlineLevel="0" collapsed="false">
      <c r="B88" s="1" t="s">
        <v>365</v>
      </c>
      <c r="C88" s="523" t="n">
        <f aca="false">'Adaytum by Month'!O23</f>
        <v>0</v>
      </c>
      <c r="D88" s="271"/>
      <c r="E88" s="536" t="n">
        <f aca="false">SUM(C88:D88)</f>
        <v>0</v>
      </c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</row>
    <row r="89" customFormat="false" ht="13.5" hidden="false" customHeight="false" outlineLevel="0" collapsed="false">
      <c r="B89" s="147" t="s">
        <v>108</v>
      </c>
      <c r="C89" s="538" t="n">
        <f aca="false">SUM(C16:C88)</f>
        <v>32203061.4629425</v>
      </c>
      <c r="D89" s="539"/>
      <c r="E89" s="540" t="n">
        <f aca="false">SUM(C89:D89)</f>
        <v>32203061.4629425</v>
      </c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</row>
    <row r="90" customFormat="false" ht="13.5" hidden="false" customHeight="false" outlineLevel="0" collapsed="false">
      <c r="B90" s="147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</row>
    <row r="91" customFormat="false" ht="12.75" hidden="false" customHeight="false" outlineLevel="0" collapsed="false">
      <c r="C91" s="271"/>
      <c r="D91" s="271"/>
      <c r="E91" s="271"/>
      <c r="F91" s="271"/>
      <c r="G91" s="271"/>
      <c r="H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</row>
    <row r="92" customFormat="false" ht="12.75" hidden="false" customHeight="false" outlineLevel="0" collapsed="false">
      <c r="C92" s="271"/>
      <c r="D92" s="271"/>
      <c r="E92" s="271"/>
      <c r="F92" s="271"/>
      <c r="G92" s="271"/>
      <c r="H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</row>
    <row r="93" customFormat="false" ht="12.75" hidden="false" customHeight="false" outlineLevel="0" collapsed="false">
      <c r="C93" s="271"/>
      <c r="D93" s="271"/>
      <c r="E93" s="271"/>
      <c r="F93" s="271"/>
      <c r="G93" s="271"/>
      <c r="H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</row>
    <row r="94" customFormat="false" ht="12.75" hidden="false" customHeight="false" outlineLevel="0" collapsed="false">
      <c r="C94" s="271"/>
      <c r="D94" s="271"/>
      <c r="E94" s="271"/>
      <c r="F94" s="271"/>
      <c r="G94" s="271"/>
      <c r="H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</row>
    <row r="95" customFormat="false" ht="12.75" hidden="false" customHeight="false" outlineLevel="0" collapsed="false">
      <c r="C95" s="271"/>
      <c r="D95" s="271"/>
      <c r="E95" s="271"/>
      <c r="F95" s="271"/>
      <c r="G95" s="271"/>
      <c r="H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</row>
    <row r="96" customFormat="false" ht="12.75" hidden="false" customHeight="false" outlineLevel="0" collapsed="false">
      <c r="C96" s="271"/>
      <c r="D96" s="271"/>
      <c r="E96" s="271"/>
      <c r="F96" s="271"/>
      <c r="G96" s="271"/>
      <c r="H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</row>
    <row r="97" customFormat="false" ht="12.75" hidden="false" customHeight="false" outlineLevel="0" collapsed="false">
      <c r="C97" s="271"/>
      <c r="D97" s="271"/>
      <c r="E97" s="271"/>
      <c r="F97" s="271"/>
      <c r="G97" s="271"/>
      <c r="H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</row>
    <row r="98" customFormat="false" ht="12.75" hidden="false" customHeight="false" outlineLevel="0" collapsed="false">
      <c r="C98" s="271"/>
      <c r="D98" s="271"/>
      <c r="E98" s="271"/>
      <c r="F98" s="271"/>
      <c r="G98" s="271"/>
      <c r="H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</row>
    <row r="99" customFormat="false" ht="12.75" hidden="false" customHeight="false" outlineLevel="0" collapsed="false">
      <c r="F99" s="271"/>
      <c r="G99" s="271"/>
      <c r="H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8:IW1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1" activeCellId="0" sqref="E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28"/>
    <col collapsed="false" customWidth="true" hidden="false" outlineLevel="0" max="2" min="2" style="1" width="22.28"/>
    <col collapsed="false" customWidth="true" hidden="false" outlineLevel="0" max="3" min="3" style="1" width="14.7"/>
    <col collapsed="false" customWidth="true" hidden="false" outlineLevel="0" max="4" min="4" style="1" width="14.28"/>
    <col collapsed="false" customWidth="true" hidden="false" outlineLevel="0" max="5" min="5" style="1" width="11.99"/>
    <col collapsed="false" customWidth="true" hidden="false" outlineLevel="0" max="6" min="6" style="1" width="11.7"/>
    <col collapsed="false" customWidth="false" hidden="false" outlineLevel="0" max="7" min="7" style="1" width="9.14"/>
    <col collapsed="false" customWidth="true" hidden="false" outlineLevel="0" max="8" min="8" style="1" width="18.7"/>
    <col collapsed="false" customWidth="false" hidden="false" outlineLevel="0" max="257" min="9" style="1" width="9.14"/>
  </cols>
  <sheetData>
    <row r="8" customFormat="false" ht="12.75" hidden="false" customHeight="false" outlineLevel="0" collapsed="false">
      <c r="B8" s="524" t="s">
        <v>417</v>
      </c>
      <c r="C8" s="525"/>
      <c r="D8" s="525"/>
      <c r="E8" s="525"/>
    </row>
    <row r="10" customFormat="false" ht="12.75" hidden="false" customHeight="false" outlineLevel="0" collapsed="false">
      <c r="C10" s="271"/>
      <c r="D10" s="271"/>
      <c r="E10" s="271"/>
      <c r="F10" s="271"/>
    </row>
    <row r="11" customFormat="false" ht="12.75" hidden="false" customHeight="false" outlineLevel="0" collapsed="false">
      <c r="B11" s="527" t="s">
        <v>373</v>
      </c>
      <c r="C11" s="541"/>
      <c r="D11" s="541"/>
      <c r="E11" s="541"/>
      <c r="F11" s="271"/>
    </row>
    <row r="12" customFormat="false" ht="12.75" hidden="false" customHeight="true" outlineLevel="0" collapsed="false">
      <c r="B12" s="541" t="s">
        <v>378</v>
      </c>
      <c r="C12" s="541" t="s">
        <v>418</v>
      </c>
      <c r="D12" s="541" t="s">
        <v>376</v>
      </c>
      <c r="E12" s="541" t="s">
        <v>377</v>
      </c>
      <c r="F12" s="271"/>
    </row>
    <row r="13" customFormat="false" ht="12.75" hidden="false" customHeight="true" outlineLevel="0" collapsed="false">
      <c r="B13" s="541"/>
      <c r="C13" s="541"/>
      <c r="D13" s="541"/>
      <c r="E13" s="541"/>
      <c r="F13" s="271"/>
    </row>
    <row r="14" customFormat="false" ht="12.75" hidden="false" customHeight="true" outlineLevel="0" collapsed="false">
      <c r="B14" s="541"/>
      <c r="C14" s="541" t="s">
        <v>419</v>
      </c>
      <c r="D14" s="541" t="s">
        <v>420</v>
      </c>
      <c r="E14" s="541" t="s">
        <v>421</v>
      </c>
      <c r="F14" s="542" t="s">
        <v>422</v>
      </c>
    </row>
    <row r="15" customFormat="false" ht="12" hidden="false" customHeight="true" outlineLevel="0" collapsed="false">
      <c r="B15" s="541" t="s">
        <v>423</v>
      </c>
      <c r="C15" s="541" t="n">
        <v>0</v>
      </c>
      <c r="D15" s="541" t="n">
        <v>60</v>
      </c>
      <c r="E15" s="541" t="n">
        <v>0</v>
      </c>
      <c r="F15" s="542" t="n">
        <v>120</v>
      </c>
    </row>
    <row r="16" customFormat="false" ht="13.5" hidden="false" customHeight="true" outlineLevel="0" collapsed="false">
      <c r="B16" s="541" t="s">
        <v>286</v>
      </c>
      <c r="C16" s="541" t="n">
        <v>14</v>
      </c>
      <c r="D16" s="541" t="n">
        <v>8</v>
      </c>
      <c r="E16" s="541" t="n">
        <v>0</v>
      </c>
      <c r="F16" s="542" t="n">
        <v>84</v>
      </c>
    </row>
    <row r="17" customFormat="false" ht="12.75" hidden="false" customHeight="false" outlineLevel="0" collapsed="false">
      <c r="B17" s="541" t="s">
        <v>424</v>
      </c>
      <c r="C17" s="541" t="n">
        <v>0</v>
      </c>
      <c r="D17" s="541" t="n">
        <v>0</v>
      </c>
      <c r="E17" s="541" t="n">
        <v>0</v>
      </c>
      <c r="F17" s="542" t="n">
        <v>0</v>
      </c>
    </row>
    <row r="18" customFormat="false" ht="12.75" hidden="false" customHeight="false" outlineLevel="0" collapsed="false">
      <c r="B18" s="541" t="s">
        <v>425</v>
      </c>
      <c r="C18" s="541" t="n">
        <v>0</v>
      </c>
      <c r="D18" s="541" t="n">
        <v>0</v>
      </c>
      <c r="E18" s="541" t="n">
        <v>0</v>
      </c>
      <c r="F18" s="542" t="n">
        <v>0</v>
      </c>
    </row>
    <row r="19" customFormat="false" ht="13.5" hidden="false" customHeight="false" outlineLevel="0" collapsed="false">
      <c r="B19" s="541"/>
      <c r="C19" s="543" t="n">
        <f aca="false">SUM(C15:C18)</f>
        <v>14</v>
      </c>
      <c r="D19" s="543" t="n">
        <f aca="false">SUM(D15:D18)</f>
        <v>68</v>
      </c>
      <c r="E19" s="543" t="n">
        <f aca="false">SUM(E15:E18)</f>
        <v>0</v>
      </c>
      <c r="F19" s="544" t="n">
        <f aca="false">SUM(F15:F18)</f>
        <v>204</v>
      </c>
    </row>
    <row r="20" customFormat="false" ht="13.5" hidden="false" customHeight="false" outlineLevel="0" collapsed="false">
      <c r="B20" s="541"/>
      <c r="C20" s="541"/>
      <c r="D20" s="541"/>
      <c r="E20" s="541"/>
      <c r="F20" s="271"/>
    </row>
    <row r="21" customFormat="false" ht="12.75" hidden="false" customHeight="false" outlineLevel="0" collapsed="false">
      <c r="B21" s="541"/>
      <c r="C21" s="541"/>
      <c r="D21" s="541"/>
      <c r="E21" s="541"/>
      <c r="F21" s="545"/>
    </row>
    <row r="22" customFormat="false" ht="12.75" hidden="false" customHeight="false" outlineLevel="0" collapsed="false">
      <c r="B22" s="541"/>
      <c r="C22" s="541"/>
      <c r="D22" s="541"/>
      <c r="E22" s="541"/>
    </row>
    <row r="23" customFormat="false" ht="12.75" hidden="false" customHeight="false" outlineLevel="0" collapsed="false">
      <c r="B23" s="541"/>
      <c r="C23" s="541"/>
      <c r="D23" s="541"/>
      <c r="E23" s="541"/>
    </row>
    <row r="24" customFormat="false" ht="12.75" hidden="false" customHeight="false" outlineLevel="0" collapsed="false">
      <c r="B24" s="541"/>
      <c r="C24" s="541"/>
      <c r="D24" s="541"/>
      <c r="E24" s="541"/>
    </row>
    <row r="25" customFormat="false" ht="12.75" hidden="false" customHeight="false" outlineLevel="0" collapsed="false">
      <c r="B25" s="541"/>
      <c r="C25" s="541"/>
      <c r="D25" s="541"/>
      <c r="E25" s="541"/>
    </row>
    <row r="26" customFormat="false" ht="12.75" hidden="false" customHeight="false" outlineLevel="0" collapsed="false">
      <c r="B26" s="541"/>
      <c r="C26" s="541"/>
      <c r="D26" s="541"/>
      <c r="E26" s="541"/>
    </row>
    <row r="27" customFormat="false" ht="3.75" hidden="false" customHeight="true" outlineLevel="0" collapsed="false">
      <c r="A27" s="545"/>
      <c r="B27" s="541"/>
      <c r="C27" s="541"/>
      <c r="D27" s="541"/>
      <c r="E27" s="541"/>
      <c r="G27" s="545"/>
      <c r="H27" s="545"/>
      <c r="I27" s="545"/>
      <c r="J27" s="545"/>
      <c r="K27" s="545"/>
      <c r="L27" s="545"/>
      <c r="M27" s="545"/>
      <c r="N27" s="545"/>
      <c r="O27" s="545"/>
      <c r="P27" s="545"/>
      <c r="Q27" s="545"/>
      <c r="R27" s="545"/>
      <c r="S27" s="545"/>
      <c r="T27" s="545"/>
      <c r="U27" s="545"/>
      <c r="V27" s="545"/>
      <c r="W27" s="545"/>
      <c r="X27" s="545"/>
      <c r="Y27" s="545"/>
      <c r="Z27" s="545"/>
      <c r="AA27" s="545"/>
      <c r="AB27" s="545"/>
      <c r="AC27" s="545"/>
      <c r="AD27" s="545"/>
      <c r="AE27" s="545"/>
      <c r="AF27" s="545"/>
      <c r="AG27" s="545"/>
      <c r="AH27" s="545"/>
      <c r="AI27" s="545"/>
      <c r="AJ27" s="545"/>
      <c r="AK27" s="545"/>
      <c r="AL27" s="545"/>
      <c r="AM27" s="545"/>
      <c r="AN27" s="545"/>
      <c r="AO27" s="545"/>
      <c r="AP27" s="545"/>
      <c r="AQ27" s="545"/>
      <c r="AR27" s="545"/>
      <c r="AS27" s="545"/>
      <c r="AT27" s="545"/>
      <c r="AU27" s="545"/>
      <c r="AV27" s="545"/>
      <c r="AW27" s="545"/>
      <c r="AX27" s="545"/>
      <c r="AY27" s="545"/>
      <c r="AZ27" s="545"/>
      <c r="BA27" s="545"/>
      <c r="BB27" s="545"/>
      <c r="BC27" s="545"/>
      <c r="BD27" s="545"/>
      <c r="BE27" s="545"/>
      <c r="BF27" s="545"/>
      <c r="BG27" s="545"/>
      <c r="BH27" s="545"/>
      <c r="BI27" s="545"/>
      <c r="BJ27" s="545"/>
      <c r="BK27" s="545"/>
      <c r="BL27" s="545"/>
      <c r="BM27" s="545"/>
      <c r="BN27" s="545"/>
      <c r="BO27" s="545"/>
      <c r="BP27" s="545"/>
      <c r="BQ27" s="545"/>
      <c r="BR27" s="545"/>
      <c r="BS27" s="545"/>
      <c r="BT27" s="545"/>
      <c r="BU27" s="545"/>
      <c r="BV27" s="545"/>
      <c r="BW27" s="545"/>
      <c r="BX27" s="545"/>
      <c r="BY27" s="545"/>
      <c r="BZ27" s="545"/>
      <c r="CA27" s="545"/>
      <c r="CB27" s="545"/>
      <c r="CC27" s="545"/>
      <c r="CD27" s="545"/>
      <c r="CE27" s="545"/>
      <c r="CF27" s="545"/>
      <c r="CG27" s="545"/>
      <c r="CH27" s="545"/>
      <c r="CI27" s="545"/>
      <c r="CJ27" s="545"/>
      <c r="CK27" s="545"/>
      <c r="CL27" s="545"/>
      <c r="CM27" s="545"/>
      <c r="CN27" s="545"/>
      <c r="CO27" s="545"/>
      <c r="CP27" s="545"/>
      <c r="CQ27" s="545"/>
      <c r="CR27" s="545"/>
      <c r="CS27" s="545"/>
      <c r="CT27" s="545"/>
      <c r="CU27" s="545"/>
      <c r="CV27" s="545"/>
      <c r="CW27" s="545"/>
      <c r="CX27" s="545"/>
      <c r="CY27" s="545"/>
      <c r="CZ27" s="545"/>
      <c r="DA27" s="545"/>
      <c r="DB27" s="545"/>
      <c r="DC27" s="545"/>
      <c r="DD27" s="545"/>
      <c r="DE27" s="545"/>
      <c r="DF27" s="545"/>
      <c r="DG27" s="545"/>
      <c r="DH27" s="545"/>
      <c r="DI27" s="545"/>
      <c r="DJ27" s="545"/>
      <c r="DK27" s="545"/>
      <c r="DL27" s="545"/>
      <c r="DM27" s="545"/>
      <c r="DN27" s="545"/>
      <c r="DO27" s="545"/>
      <c r="DP27" s="545"/>
      <c r="DQ27" s="545"/>
      <c r="DR27" s="545"/>
      <c r="DS27" s="545"/>
      <c r="DT27" s="545"/>
      <c r="DU27" s="545"/>
      <c r="DV27" s="545"/>
      <c r="DW27" s="545"/>
      <c r="DX27" s="545"/>
      <c r="DY27" s="545"/>
      <c r="DZ27" s="545"/>
      <c r="EA27" s="545"/>
      <c r="EB27" s="545"/>
      <c r="EC27" s="545"/>
      <c r="ED27" s="545"/>
      <c r="EE27" s="545"/>
      <c r="EF27" s="545"/>
      <c r="EG27" s="545"/>
      <c r="EH27" s="545"/>
      <c r="EI27" s="545"/>
      <c r="EJ27" s="545"/>
      <c r="EK27" s="545"/>
      <c r="EL27" s="545"/>
      <c r="EM27" s="545"/>
      <c r="EN27" s="545"/>
      <c r="EO27" s="545"/>
      <c r="EP27" s="545"/>
      <c r="EQ27" s="545"/>
      <c r="ER27" s="545"/>
      <c r="ES27" s="545"/>
      <c r="ET27" s="545"/>
      <c r="EU27" s="545"/>
      <c r="EV27" s="545"/>
      <c r="EW27" s="545"/>
      <c r="EX27" s="545"/>
      <c r="EY27" s="545"/>
      <c r="EZ27" s="545"/>
      <c r="FA27" s="545"/>
      <c r="FB27" s="545"/>
      <c r="FC27" s="545"/>
      <c r="FD27" s="545"/>
      <c r="FE27" s="545"/>
      <c r="FF27" s="545"/>
      <c r="FG27" s="545"/>
      <c r="FH27" s="545"/>
      <c r="FI27" s="545"/>
      <c r="FJ27" s="545"/>
      <c r="FK27" s="545"/>
      <c r="FL27" s="545"/>
      <c r="FM27" s="545"/>
      <c r="FN27" s="545"/>
      <c r="FO27" s="545"/>
      <c r="FP27" s="545"/>
      <c r="FQ27" s="545"/>
      <c r="FR27" s="545"/>
      <c r="FS27" s="545"/>
      <c r="FT27" s="545"/>
      <c r="FU27" s="545"/>
      <c r="FV27" s="545"/>
      <c r="FW27" s="545"/>
      <c r="FX27" s="545"/>
      <c r="FY27" s="545"/>
      <c r="FZ27" s="545"/>
      <c r="GA27" s="545"/>
      <c r="GB27" s="545"/>
      <c r="GC27" s="545"/>
      <c r="GD27" s="545"/>
      <c r="GE27" s="545"/>
      <c r="GF27" s="545"/>
      <c r="GG27" s="545"/>
      <c r="GH27" s="545"/>
      <c r="GI27" s="545"/>
      <c r="GJ27" s="545"/>
      <c r="GK27" s="545"/>
      <c r="GL27" s="545"/>
      <c r="GM27" s="545"/>
      <c r="GN27" s="545"/>
      <c r="GO27" s="545"/>
      <c r="GP27" s="545"/>
      <c r="GQ27" s="545"/>
      <c r="GR27" s="545"/>
      <c r="GS27" s="545"/>
      <c r="GT27" s="545"/>
      <c r="GU27" s="545"/>
      <c r="GV27" s="545"/>
      <c r="GW27" s="545"/>
      <c r="GX27" s="545"/>
      <c r="GY27" s="545"/>
      <c r="GZ27" s="545"/>
      <c r="HA27" s="545"/>
      <c r="HB27" s="545"/>
      <c r="HC27" s="545"/>
      <c r="HD27" s="545"/>
      <c r="HE27" s="545"/>
      <c r="HF27" s="545"/>
      <c r="HG27" s="545"/>
      <c r="HH27" s="545"/>
      <c r="HI27" s="545"/>
      <c r="HJ27" s="545"/>
      <c r="HK27" s="545"/>
      <c r="HL27" s="545"/>
      <c r="HM27" s="545"/>
      <c r="HN27" s="545"/>
      <c r="HO27" s="545"/>
      <c r="HP27" s="545"/>
      <c r="HQ27" s="545"/>
      <c r="HR27" s="545"/>
      <c r="HS27" s="545"/>
      <c r="HT27" s="545"/>
      <c r="HU27" s="545"/>
      <c r="HV27" s="545"/>
      <c r="HW27" s="545"/>
      <c r="HX27" s="545"/>
      <c r="HY27" s="545"/>
      <c r="HZ27" s="545"/>
      <c r="IA27" s="545"/>
      <c r="IB27" s="545"/>
      <c r="IC27" s="545"/>
      <c r="ID27" s="545"/>
      <c r="IE27" s="545"/>
      <c r="IF27" s="545"/>
      <c r="IG27" s="545"/>
      <c r="IH27" s="545"/>
      <c r="II27" s="545"/>
      <c r="IJ27" s="545"/>
      <c r="IK27" s="545"/>
      <c r="IL27" s="545"/>
      <c r="IM27" s="545"/>
      <c r="IN27" s="545"/>
      <c r="IO27" s="545"/>
      <c r="IP27" s="545"/>
      <c r="IQ27" s="545"/>
      <c r="IR27" s="545"/>
      <c r="IS27" s="545"/>
      <c r="IT27" s="545"/>
      <c r="IU27" s="545"/>
      <c r="IV27" s="545"/>
      <c r="IW27" s="545"/>
    </row>
    <row r="28" customFormat="false" ht="12.75" hidden="false" customHeight="false" outlineLevel="0" collapsed="false">
      <c r="B28" s="541"/>
      <c r="C28" s="541"/>
      <c r="D28" s="541"/>
      <c r="E28" s="541"/>
    </row>
    <row r="29" customFormat="false" ht="12.75" hidden="false" customHeight="false" outlineLevel="0" collapsed="false">
      <c r="B29" s="541"/>
      <c r="C29" s="541"/>
      <c r="D29" s="541"/>
      <c r="E29" s="541"/>
    </row>
    <row r="30" customFormat="false" ht="12.75" hidden="false" customHeight="false" outlineLevel="0" collapsed="false">
      <c r="B30" s="541"/>
      <c r="C30" s="541"/>
      <c r="D30" s="541"/>
      <c r="E30" s="541"/>
    </row>
    <row r="31" customFormat="false" ht="12.75" hidden="false" customHeight="false" outlineLevel="0" collapsed="false">
      <c r="B31" s="541"/>
      <c r="C31" s="541"/>
      <c r="D31" s="541"/>
      <c r="E31" s="541"/>
    </row>
    <row r="32" customFormat="false" ht="12.75" hidden="false" customHeight="false" outlineLevel="0" collapsed="false">
      <c r="B32" s="541"/>
      <c r="C32" s="541"/>
      <c r="D32" s="541"/>
      <c r="E32" s="541"/>
      <c r="F32" s="271"/>
    </row>
    <row r="33" customFormat="false" ht="12.75" hidden="false" customHeight="false" outlineLevel="0" collapsed="false">
      <c r="B33" s="541"/>
      <c r="C33" s="541"/>
      <c r="D33" s="541"/>
      <c r="E33" s="541"/>
      <c r="F33" s="271"/>
    </row>
    <row r="34" customFormat="false" ht="12.75" hidden="false" customHeight="false" outlineLevel="0" collapsed="false">
      <c r="B34" s="541"/>
      <c r="C34" s="541"/>
      <c r="D34" s="541"/>
      <c r="E34" s="541"/>
      <c r="F34" s="271"/>
    </row>
    <row r="35" customFormat="false" ht="12.75" hidden="false" customHeight="false" outlineLevel="0" collapsed="false">
      <c r="B35" s="541"/>
      <c r="C35" s="541"/>
      <c r="D35" s="541"/>
      <c r="E35" s="541"/>
      <c r="F35" s="271"/>
    </row>
    <row r="36" customFormat="false" ht="12.75" hidden="false" customHeight="false" outlineLevel="0" collapsed="false">
      <c r="B36" s="541"/>
      <c r="C36" s="541"/>
      <c r="D36" s="541"/>
      <c r="E36" s="541"/>
      <c r="F36" s="271"/>
    </row>
    <row r="37" customFormat="false" ht="12.75" hidden="false" customHeight="false" outlineLevel="0" collapsed="false">
      <c r="B37" s="541"/>
      <c r="C37" s="541"/>
      <c r="D37" s="541"/>
      <c r="E37" s="541"/>
      <c r="F37" s="271"/>
    </row>
    <row r="38" customFormat="false" ht="12.75" hidden="false" customHeight="false" outlineLevel="0" collapsed="false">
      <c r="B38" s="541"/>
      <c r="C38" s="541"/>
      <c r="D38" s="541"/>
      <c r="E38" s="541"/>
      <c r="F38" s="271"/>
    </row>
    <row r="39" customFormat="false" ht="12.75" hidden="false" customHeight="false" outlineLevel="0" collapsed="false">
      <c r="B39" s="541"/>
      <c r="C39" s="541"/>
      <c r="D39" s="541"/>
      <c r="E39" s="541"/>
      <c r="F39" s="271"/>
    </row>
    <row r="40" customFormat="false" ht="12.75" hidden="false" customHeight="false" outlineLevel="0" collapsed="false">
      <c r="B40" s="541"/>
      <c r="C40" s="541"/>
      <c r="D40" s="541"/>
      <c r="E40" s="541"/>
      <c r="F40" s="271"/>
    </row>
    <row r="41" customFormat="false" ht="12.75" hidden="false" customHeight="false" outlineLevel="0" collapsed="false">
      <c r="B41" s="541"/>
      <c r="C41" s="541"/>
      <c r="D41" s="541"/>
      <c r="E41" s="541"/>
      <c r="F41" s="271"/>
    </row>
    <row r="42" customFormat="false" ht="12.75" hidden="false" customHeight="false" outlineLevel="0" collapsed="false">
      <c r="B42" s="541"/>
      <c r="C42" s="541"/>
      <c r="D42" s="541"/>
      <c r="E42" s="541"/>
      <c r="F42" s="271"/>
    </row>
    <row r="43" customFormat="false" ht="12.75" hidden="false" customHeight="false" outlineLevel="0" collapsed="false">
      <c r="B43" s="541"/>
      <c r="C43" s="541"/>
      <c r="D43" s="541"/>
      <c r="E43" s="541"/>
      <c r="F43" s="271"/>
    </row>
    <row r="44" customFormat="false" ht="12.75" hidden="false" customHeight="false" outlineLevel="0" collapsed="false">
      <c r="B44" s="541"/>
      <c r="C44" s="541"/>
      <c r="D44" s="541"/>
      <c r="E44" s="541"/>
      <c r="F44" s="271"/>
    </row>
    <row r="45" customFormat="false" ht="12.75" hidden="false" customHeight="false" outlineLevel="0" collapsed="false">
      <c r="B45" s="541"/>
      <c r="C45" s="541"/>
      <c r="D45" s="541"/>
      <c r="E45" s="541"/>
      <c r="F45" s="271"/>
    </row>
    <row r="46" customFormat="false" ht="12.75" hidden="false" customHeight="false" outlineLevel="0" collapsed="false">
      <c r="B46" s="541"/>
      <c r="C46" s="541"/>
      <c r="D46" s="541"/>
      <c r="E46" s="541"/>
      <c r="F46" s="271"/>
    </row>
    <row r="47" customFormat="false" ht="12.75" hidden="false" customHeight="false" outlineLevel="0" collapsed="false">
      <c r="B47" s="541"/>
      <c r="C47" s="541"/>
      <c r="D47" s="541"/>
      <c r="E47" s="541"/>
      <c r="F47" s="271"/>
    </row>
    <row r="48" customFormat="false" ht="12.75" hidden="false" customHeight="false" outlineLevel="0" collapsed="false">
      <c r="B48" s="541"/>
      <c r="C48" s="541"/>
      <c r="D48" s="541"/>
      <c r="E48" s="541"/>
      <c r="F48" s="271"/>
    </row>
    <row r="49" customFormat="false" ht="12.75" hidden="false" customHeight="false" outlineLevel="0" collapsed="false">
      <c r="B49" s="541"/>
      <c r="C49" s="541"/>
      <c r="D49" s="541"/>
      <c r="E49" s="541"/>
      <c r="F49" s="271"/>
    </row>
    <row r="50" customFormat="false" ht="12.75" hidden="false" customHeight="false" outlineLevel="0" collapsed="false">
      <c r="B50" s="541"/>
      <c r="C50" s="541"/>
      <c r="D50" s="541"/>
      <c r="E50" s="541"/>
      <c r="F50" s="271"/>
    </row>
    <row r="51" customFormat="false" ht="12.75" hidden="false" customHeight="false" outlineLevel="0" collapsed="false">
      <c r="B51" s="541"/>
      <c r="C51" s="541"/>
      <c r="D51" s="541"/>
      <c r="E51" s="541"/>
      <c r="F51" s="271"/>
    </row>
    <row r="52" customFormat="false" ht="12.75" hidden="false" customHeight="false" outlineLevel="0" collapsed="false">
      <c r="C52" s="271"/>
      <c r="D52" s="271"/>
      <c r="E52" s="271"/>
      <c r="F52" s="271"/>
    </row>
    <row r="53" customFormat="false" ht="12.75" hidden="false" customHeight="false" outlineLevel="0" collapsed="false">
      <c r="C53" s="271"/>
      <c r="D53" s="271"/>
      <c r="E53" s="271"/>
      <c r="F53" s="271"/>
    </row>
    <row r="54" customFormat="false" ht="12.75" hidden="false" customHeight="false" outlineLevel="0" collapsed="false">
      <c r="C54" s="271"/>
      <c r="D54" s="271"/>
      <c r="E54" s="271"/>
      <c r="F54" s="271"/>
    </row>
    <row r="55" customFormat="false" ht="12.75" hidden="false" customHeight="false" outlineLevel="0" collapsed="false">
      <c r="C55" s="271"/>
      <c r="D55" s="271"/>
      <c r="E55" s="271"/>
      <c r="F55" s="271"/>
    </row>
    <row r="56" customFormat="false" ht="12.75" hidden="false" customHeight="false" outlineLevel="0" collapsed="false">
      <c r="C56" s="271"/>
      <c r="D56" s="271"/>
      <c r="E56" s="271"/>
      <c r="F56" s="271"/>
    </row>
    <row r="57" customFormat="false" ht="12.75" hidden="false" customHeight="false" outlineLevel="0" collapsed="false">
      <c r="C57" s="271"/>
      <c r="D57" s="271"/>
      <c r="E57" s="271"/>
      <c r="F57" s="271"/>
    </row>
    <row r="58" customFormat="false" ht="12.75" hidden="false" customHeight="false" outlineLevel="0" collapsed="false">
      <c r="C58" s="271"/>
      <c r="D58" s="271"/>
      <c r="E58" s="271"/>
      <c r="F58" s="271"/>
    </row>
    <row r="59" customFormat="false" ht="12.75" hidden="false" customHeight="false" outlineLevel="0" collapsed="false">
      <c r="C59" s="271"/>
      <c r="D59" s="271"/>
      <c r="E59" s="271"/>
      <c r="F59" s="271"/>
    </row>
    <row r="60" customFormat="false" ht="12.75" hidden="false" customHeight="false" outlineLevel="0" collapsed="false">
      <c r="C60" s="271"/>
      <c r="D60" s="271"/>
      <c r="E60" s="271"/>
      <c r="F60" s="271"/>
    </row>
    <row r="61" customFormat="false" ht="12.75" hidden="false" customHeight="false" outlineLevel="0" collapsed="false">
      <c r="C61" s="271"/>
      <c r="D61" s="271"/>
      <c r="E61" s="271"/>
      <c r="F61" s="271"/>
    </row>
    <row r="62" customFormat="false" ht="12.75" hidden="false" customHeight="false" outlineLevel="0" collapsed="false">
      <c r="C62" s="271"/>
      <c r="D62" s="271"/>
      <c r="E62" s="271"/>
      <c r="F62" s="271"/>
    </row>
    <row r="63" customFormat="false" ht="12.75" hidden="false" customHeight="false" outlineLevel="0" collapsed="false">
      <c r="C63" s="271"/>
      <c r="D63" s="271"/>
      <c r="E63" s="271"/>
      <c r="F63" s="271"/>
    </row>
    <row r="64" customFormat="false" ht="12.75" hidden="false" customHeight="false" outlineLevel="0" collapsed="false">
      <c r="C64" s="271"/>
      <c r="D64" s="271"/>
      <c r="E64" s="271"/>
      <c r="F64" s="271"/>
    </row>
    <row r="65" customFormat="false" ht="12.75" hidden="false" customHeight="false" outlineLevel="0" collapsed="false">
      <c r="C65" s="271"/>
      <c r="D65" s="271"/>
      <c r="E65" s="271"/>
      <c r="F65" s="271"/>
    </row>
    <row r="66" customFormat="false" ht="12.75" hidden="false" customHeight="false" outlineLevel="0" collapsed="false">
      <c r="C66" s="271"/>
      <c r="D66" s="271"/>
      <c r="E66" s="271"/>
      <c r="F66" s="271"/>
    </row>
    <row r="67" customFormat="false" ht="12.75" hidden="false" customHeight="false" outlineLevel="0" collapsed="false">
      <c r="C67" s="271"/>
      <c r="D67" s="271"/>
      <c r="E67" s="271"/>
      <c r="F67" s="271"/>
    </row>
    <row r="68" customFormat="false" ht="12.75" hidden="false" customHeight="false" outlineLevel="0" collapsed="false">
      <c r="C68" s="271"/>
      <c r="D68" s="271"/>
      <c r="E68" s="271"/>
      <c r="F68" s="271"/>
    </row>
    <row r="69" customFormat="false" ht="12.75" hidden="false" customHeight="false" outlineLevel="0" collapsed="false">
      <c r="C69" s="271"/>
      <c r="D69" s="271"/>
      <c r="E69" s="271"/>
      <c r="F69" s="271"/>
    </row>
    <row r="70" customFormat="false" ht="12.75" hidden="false" customHeight="false" outlineLevel="0" collapsed="false">
      <c r="C70" s="271"/>
      <c r="D70" s="271"/>
      <c r="E70" s="271"/>
      <c r="F70" s="271"/>
    </row>
    <row r="71" customFormat="false" ht="12.75" hidden="false" customHeight="false" outlineLevel="0" collapsed="false">
      <c r="C71" s="271"/>
      <c r="D71" s="271"/>
      <c r="E71" s="271"/>
      <c r="F71" s="271"/>
    </row>
    <row r="72" customFormat="false" ht="12.75" hidden="false" customHeight="false" outlineLevel="0" collapsed="false">
      <c r="C72" s="271"/>
      <c r="D72" s="271"/>
      <c r="E72" s="271"/>
      <c r="F72" s="271"/>
    </row>
    <row r="73" customFormat="false" ht="12.75" hidden="false" customHeight="false" outlineLevel="0" collapsed="false">
      <c r="C73" s="271"/>
      <c r="D73" s="271"/>
      <c r="E73" s="271"/>
      <c r="F73" s="271"/>
    </row>
    <row r="74" customFormat="false" ht="12.75" hidden="false" customHeight="false" outlineLevel="0" collapsed="false">
      <c r="C74" s="271"/>
      <c r="D74" s="271"/>
      <c r="E74" s="271"/>
      <c r="F74" s="271"/>
    </row>
    <row r="75" customFormat="false" ht="12.75" hidden="false" customHeight="false" outlineLevel="0" collapsed="false">
      <c r="C75" s="271"/>
      <c r="D75" s="271"/>
      <c r="E75" s="271"/>
      <c r="F75" s="271"/>
    </row>
    <row r="76" customFormat="false" ht="12.75" hidden="false" customHeight="false" outlineLevel="0" collapsed="false">
      <c r="C76" s="271"/>
      <c r="D76" s="271"/>
      <c r="E76" s="271"/>
      <c r="F76" s="271"/>
    </row>
    <row r="77" customFormat="false" ht="12.75" hidden="false" customHeight="false" outlineLevel="0" collapsed="false">
      <c r="C77" s="271"/>
      <c r="D77" s="271"/>
      <c r="E77" s="271"/>
      <c r="F77" s="271"/>
    </row>
    <row r="78" customFormat="false" ht="12.75" hidden="false" customHeight="false" outlineLevel="0" collapsed="false">
      <c r="C78" s="271"/>
      <c r="D78" s="271"/>
      <c r="E78" s="271"/>
      <c r="F78" s="271"/>
    </row>
    <row r="79" customFormat="false" ht="12.75" hidden="false" customHeight="false" outlineLevel="0" collapsed="false">
      <c r="C79" s="271"/>
      <c r="D79" s="271"/>
      <c r="E79" s="271"/>
      <c r="F79" s="271"/>
    </row>
    <row r="80" customFormat="false" ht="12.75" hidden="false" customHeight="false" outlineLevel="0" collapsed="false">
      <c r="C80" s="271"/>
      <c r="D80" s="271"/>
      <c r="E80" s="271"/>
      <c r="F80" s="271"/>
    </row>
    <row r="81" customFormat="false" ht="12.75" hidden="false" customHeight="false" outlineLevel="0" collapsed="false">
      <c r="C81" s="271"/>
      <c r="D81" s="271"/>
      <c r="E81" s="271"/>
      <c r="F81" s="271"/>
    </row>
    <row r="82" customFormat="false" ht="12.75" hidden="false" customHeight="false" outlineLevel="0" collapsed="false">
      <c r="C82" s="271"/>
      <c r="D82" s="271"/>
      <c r="E82" s="271"/>
      <c r="F82" s="271"/>
    </row>
    <row r="83" customFormat="false" ht="12.75" hidden="false" customHeight="false" outlineLevel="0" collapsed="false">
      <c r="C83" s="271"/>
      <c r="D83" s="271"/>
      <c r="E83" s="271"/>
      <c r="F83" s="271"/>
    </row>
    <row r="84" customFormat="false" ht="12.75" hidden="false" customHeight="false" outlineLevel="0" collapsed="false">
      <c r="C84" s="271"/>
      <c r="D84" s="271"/>
      <c r="E84" s="271"/>
      <c r="F84" s="271"/>
    </row>
    <row r="85" customFormat="false" ht="12.75" hidden="false" customHeight="false" outlineLevel="0" collapsed="false">
      <c r="C85" s="271"/>
      <c r="D85" s="271"/>
      <c r="E85" s="271"/>
      <c r="F85" s="271"/>
    </row>
    <row r="86" customFormat="false" ht="12.75" hidden="false" customHeight="false" outlineLevel="0" collapsed="false">
      <c r="C86" s="271"/>
      <c r="D86" s="271"/>
      <c r="E86" s="271"/>
      <c r="F86" s="271"/>
    </row>
    <row r="87" customFormat="false" ht="12.75" hidden="false" customHeight="false" outlineLevel="0" collapsed="false">
      <c r="C87" s="271"/>
      <c r="D87" s="271"/>
      <c r="E87" s="271"/>
      <c r="F87" s="271"/>
    </row>
    <row r="88" customFormat="false" ht="12.75" hidden="false" customHeight="false" outlineLevel="0" collapsed="false">
      <c r="C88" s="271"/>
      <c r="D88" s="271"/>
      <c r="E88" s="271"/>
      <c r="F88" s="271"/>
    </row>
    <row r="89" customFormat="false" ht="12.75" hidden="false" customHeight="false" outlineLevel="0" collapsed="false">
      <c r="C89" s="271"/>
      <c r="D89" s="271"/>
      <c r="E89" s="271"/>
      <c r="F89" s="271"/>
    </row>
    <row r="90" customFormat="false" ht="12.75" hidden="false" customHeight="false" outlineLevel="0" collapsed="false">
      <c r="C90" s="271"/>
      <c r="D90" s="271"/>
      <c r="E90" s="271"/>
      <c r="F90" s="271"/>
    </row>
    <row r="91" customFormat="false" ht="12.75" hidden="false" customHeight="false" outlineLevel="0" collapsed="false">
      <c r="C91" s="271"/>
      <c r="D91" s="271"/>
      <c r="E91" s="271"/>
      <c r="F91" s="271"/>
    </row>
    <row r="92" customFormat="false" ht="12.75" hidden="false" customHeight="false" outlineLevel="0" collapsed="false">
      <c r="C92" s="271"/>
      <c r="D92" s="271"/>
      <c r="E92" s="271"/>
      <c r="F92" s="271"/>
    </row>
    <row r="93" customFormat="false" ht="12.75" hidden="false" customHeight="false" outlineLevel="0" collapsed="false">
      <c r="C93" s="271"/>
      <c r="D93" s="271"/>
      <c r="E93" s="271"/>
      <c r="F93" s="271"/>
    </row>
    <row r="94" customFormat="false" ht="12.75" hidden="false" customHeight="false" outlineLevel="0" collapsed="false">
      <c r="C94" s="271"/>
      <c r="D94" s="271"/>
      <c r="E94" s="271"/>
      <c r="F94" s="271"/>
    </row>
    <row r="95" customFormat="false" ht="12.75" hidden="false" customHeight="false" outlineLevel="0" collapsed="false">
      <c r="C95" s="271"/>
      <c r="D95" s="271"/>
      <c r="E95" s="271"/>
      <c r="F95" s="271"/>
    </row>
    <row r="96" customFormat="false" ht="12.75" hidden="false" customHeight="false" outlineLevel="0" collapsed="false">
      <c r="C96" s="271"/>
      <c r="D96" s="271"/>
      <c r="E96" s="271"/>
      <c r="F96" s="271"/>
    </row>
    <row r="97" customFormat="false" ht="12.75" hidden="false" customHeight="false" outlineLevel="0" collapsed="false">
      <c r="C97" s="271"/>
      <c r="D97" s="271"/>
      <c r="E97" s="271"/>
      <c r="F97" s="271"/>
    </row>
    <row r="98" customFormat="false" ht="12.75" hidden="false" customHeight="false" outlineLevel="0" collapsed="false">
      <c r="C98" s="271"/>
      <c r="D98" s="271"/>
      <c r="E98" s="271"/>
      <c r="F98" s="271"/>
    </row>
    <row r="99" customFormat="false" ht="12.75" hidden="false" customHeight="false" outlineLevel="0" collapsed="false">
      <c r="C99" s="271"/>
      <c r="D99" s="271"/>
      <c r="E99" s="271"/>
      <c r="F99" s="271"/>
    </row>
    <row r="100" customFormat="false" ht="12.75" hidden="false" customHeight="false" outlineLevel="0" collapsed="false">
      <c r="C100" s="271"/>
      <c r="D100" s="271"/>
      <c r="E100" s="271"/>
      <c r="F100" s="271"/>
    </row>
    <row r="101" customFormat="false" ht="12.75" hidden="false" customHeight="false" outlineLevel="0" collapsed="false">
      <c r="C101" s="271"/>
      <c r="D101" s="271"/>
      <c r="E101" s="271"/>
      <c r="F101" s="271"/>
    </row>
    <row r="102" customFormat="false" ht="12.75" hidden="false" customHeight="false" outlineLevel="0" collapsed="false">
      <c r="C102" s="271"/>
      <c r="D102" s="271"/>
      <c r="E102" s="271"/>
      <c r="F102" s="271"/>
    </row>
    <row r="103" customFormat="false" ht="12.75" hidden="false" customHeight="false" outlineLevel="0" collapsed="false">
      <c r="C103" s="271"/>
      <c r="D103" s="271"/>
      <c r="E103" s="271"/>
      <c r="F103" s="271"/>
    </row>
    <row r="104" customFormat="false" ht="12.75" hidden="false" customHeight="false" outlineLevel="0" collapsed="false">
      <c r="C104" s="271"/>
      <c r="D104" s="271"/>
      <c r="E104" s="271"/>
      <c r="F104" s="271"/>
    </row>
    <row r="105" customFormat="false" ht="12.75" hidden="false" customHeight="false" outlineLevel="0" collapsed="false">
      <c r="C105" s="271"/>
      <c r="D105" s="271"/>
      <c r="E105" s="271"/>
      <c r="F105" s="271"/>
    </row>
    <row r="106" customFormat="false" ht="12.75" hidden="false" customHeight="false" outlineLevel="0" collapsed="false">
      <c r="C106" s="271"/>
      <c r="D106" s="271"/>
      <c r="E106" s="271"/>
      <c r="F106" s="271"/>
    </row>
    <row r="107" customFormat="false" ht="12.75" hidden="false" customHeight="false" outlineLevel="0" collapsed="false">
      <c r="C107" s="271"/>
      <c r="D107" s="271"/>
      <c r="E107" s="271"/>
      <c r="F107" s="271"/>
    </row>
    <row r="108" customFormat="false" ht="12.75" hidden="false" customHeight="false" outlineLevel="0" collapsed="false">
      <c r="C108" s="271"/>
      <c r="D108" s="271"/>
      <c r="E108" s="271"/>
      <c r="F108" s="271"/>
    </row>
    <row r="109" customFormat="false" ht="12.75" hidden="false" customHeight="false" outlineLevel="0" collapsed="false">
      <c r="C109" s="271"/>
      <c r="D109" s="271"/>
      <c r="E109" s="271"/>
      <c r="F109" s="271"/>
    </row>
    <row r="110" customFormat="false" ht="12.75" hidden="false" customHeight="false" outlineLevel="0" collapsed="false">
      <c r="C110" s="271"/>
      <c r="D110" s="271"/>
      <c r="E110" s="271"/>
      <c r="F110" s="271"/>
    </row>
    <row r="111" customFormat="false" ht="12.75" hidden="false" customHeight="false" outlineLevel="0" collapsed="false">
      <c r="C111" s="271"/>
      <c r="D111" s="271"/>
      <c r="E111" s="271"/>
      <c r="F111" s="271"/>
    </row>
    <row r="112" customFormat="false" ht="12.75" hidden="false" customHeight="false" outlineLevel="0" collapsed="false">
      <c r="C112" s="271"/>
      <c r="D112" s="271"/>
      <c r="E112" s="271"/>
      <c r="F112" s="271"/>
    </row>
    <row r="113" customFormat="false" ht="12.75" hidden="false" customHeight="false" outlineLevel="0" collapsed="false">
      <c r="C113" s="271"/>
      <c r="D113" s="271"/>
      <c r="E113" s="271"/>
      <c r="F113" s="271"/>
    </row>
    <row r="114" customFormat="false" ht="12.75" hidden="false" customHeight="false" outlineLevel="0" collapsed="false">
      <c r="C114" s="271"/>
      <c r="D114" s="271"/>
      <c r="E114" s="271"/>
      <c r="F114" s="271"/>
    </row>
    <row r="115" customFormat="false" ht="12.75" hidden="false" customHeight="false" outlineLevel="0" collapsed="false">
      <c r="C115" s="271"/>
      <c r="D115" s="271"/>
      <c r="E115" s="271"/>
      <c r="F115" s="271"/>
    </row>
    <row r="116" customFormat="false" ht="12.75" hidden="false" customHeight="false" outlineLevel="0" collapsed="false">
      <c r="C116" s="271"/>
      <c r="D116" s="271"/>
      <c r="E116" s="271"/>
      <c r="F116" s="271"/>
    </row>
    <row r="117" customFormat="false" ht="12.75" hidden="false" customHeight="false" outlineLevel="0" collapsed="false">
      <c r="C117" s="271"/>
      <c r="D117" s="271"/>
      <c r="E117" s="271"/>
      <c r="F117" s="271"/>
    </row>
    <row r="118" customFormat="false" ht="12.75" hidden="false" customHeight="false" outlineLevel="0" collapsed="false">
      <c r="C118" s="271"/>
      <c r="D118" s="271"/>
      <c r="E118" s="271"/>
      <c r="F118" s="271"/>
    </row>
    <row r="119" customFormat="false" ht="12.75" hidden="false" customHeight="false" outlineLevel="0" collapsed="false">
      <c r="C119" s="271"/>
      <c r="D119" s="271"/>
      <c r="E119" s="271"/>
      <c r="F119" s="271"/>
    </row>
    <row r="120" customFormat="false" ht="12.75" hidden="false" customHeight="false" outlineLevel="0" collapsed="false">
      <c r="C120" s="271"/>
      <c r="D120" s="271"/>
      <c r="E120" s="271"/>
      <c r="F120" s="271"/>
    </row>
    <row r="121" customFormat="false" ht="12.75" hidden="false" customHeight="false" outlineLevel="0" collapsed="false">
      <c r="C121" s="271"/>
      <c r="D121" s="271"/>
      <c r="E121" s="271"/>
      <c r="F121" s="271"/>
    </row>
    <row r="122" customFormat="false" ht="12.75" hidden="false" customHeight="false" outlineLevel="0" collapsed="false">
      <c r="C122" s="271"/>
      <c r="D122" s="271"/>
      <c r="E122" s="271"/>
      <c r="F122" s="271"/>
    </row>
    <row r="123" customFormat="false" ht="12.75" hidden="false" customHeight="false" outlineLevel="0" collapsed="false">
      <c r="C123" s="271"/>
      <c r="D123" s="271"/>
      <c r="E123" s="271"/>
      <c r="F123" s="271"/>
    </row>
    <row r="124" customFormat="false" ht="12.75" hidden="false" customHeight="false" outlineLevel="0" collapsed="false">
      <c r="C124" s="271"/>
      <c r="D124" s="271"/>
      <c r="E124" s="271"/>
      <c r="F124" s="271"/>
    </row>
    <row r="125" customFormat="false" ht="12.75" hidden="false" customHeight="false" outlineLevel="0" collapsed="false">
      <c r="C125" s="271"/>
      <c r="D125" s="271"/>
      <c r="E125" s="271"/>
      <c r="F125" s="271"/>
    </row>
    <row r="126" customFormat="false" ht="12.75" hidden="false" customHeight="false" outlineLevel="0" collapsed="false">
      <c r="C126" s="271"/>
      <c r="D126" s="271"/>
      <c r="E126" s="271"/>
      <c r="F126" s="271"/>
    </row>
    <row r="127" customFormat="false" ht="12.75" hidden="false" customHeight="false" outlineLevel="0" collapsed="false">
      <c r="C127" s="271"/>
      <c r="D127" s="271"/>
      <c r="E127" s="271"/>
      <c r="F127" s="271"/>
    </row>
    <row r="128" customFormat="false" ht="12.75" hidden="false" customHeight="false" outlineLevel="0" collapsed="false">
      <c r="C128" s="271"/>
      <c r="D128" s="271"/>
      <c r="E128" s="271"/>
      <c r="F128" s="2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7:J78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J35" activeCellId="0" sqref="J3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1.28"/>
    <col collapsed="false" customWidth="true" hidden="false" outlineLevel="0" max="6" min="6" style="1" width="14.28"/>
    <col collapsed="false" customWidth="true" hidden="false" outlineLevel="0" max="7" min="7" style="1" width="6.7"/>
    <col collapsed="false" customWidth="true" hidden="false" outlineLevel="0" max="8" min="8" style="1" width="14.28"/>
    <col collapsed="false" customWidth="true" hidden="false" outlineLevel="0" max="9" min="9" style="1" width="6.7"/>
    <col collapsed="false" customWidth="true" hidden="false" outlineLevel="0" max="10" min="10" style="1" width="14.28"/>
    <col collapsed="false" customWidth="false" hidden="false" outlineLevel="0" max="257" min="11" style="1" width="9.14"/>
  </cols>
  <sheetData>
    <row r="7" customFormat="false" ht="12.75" hidden="false" customHeight="false" outlineLevel="0" collapsed="false">
      <c r="B7" s="546" t="s">
        <v>426</v>
      </c>
      <c r="C7" s="546"/>
      <c r="D7" s="546"/>
      <c r="E7" s="546"/>
      <c r="F7" s="546"/>
    </row>
    <row r="9" customFormat="false" ht="12.75" hidden="false" customHeight="false" outlineLevel="0" collapsed="false">
      <c r="F9" s="547" t="n">
        <v>2000</v>
      </c>
      <c r="G9" s="118"/>
      <c r="H9" s="547" t="n">
        <v>2001</v>
      </c>
      <c r="I9" s="118"/>
      <c r="J9" s="547" t="n">
        <v>2002</v>
      </c>
    </row>
    <row r="11" customFormat="false" ht="14.25" hidden="false" customHeight="false" outlineLevel="0" collapsed="false">
      <c r="B11" s="1" t="s">
        <v>427</v>
      </c>
      <c r="F11" s="548"/>
      <c r="G11" s="549"/>
      <c r="H11" s="548"/>
      <c r="I11" s="549"/>
      <c r="J11" s="548"/>
    </row>
    <row r="12" customFormat="false" ht="6" hidden="false" customHeight="true" outlineLevel="0" collapsed="false">
      <c r="F12" s="549"/>
      <c r="G12" s="549"/>
      <c r="H12" s="549"/>
      <c r="I12" s="549"/>
      <c r="J12" s="549"/>
    </row>
    <row r="13" customFormat="false" ht="15.75" hidden="false" customHeight="true" outlineLevel="0" collapsed="false">
      <c r="B13" s="1" t="s">
        <v>428</v>
      </c>
      <c r="F13" s="548"/>
      <c r="G13" s="549"/>
      <c r="H13" s="548" t="n">
        <f aca="false">('Corporate Allocations'!C23+'Corporate Allocations'!C38)*1000</f>
        <v>1499857.14285714</v>
      </c>
      <c r="I13" s="549"/>
      <c r="J13" s="548" t="n">
        <f aca="false">('Corporate Allocations'!D23+'Corporate Allocations'!D38)*1000</f>
        <v>469133</v>
      </c>
    </row>
    <row r="14" customFormat="false" ht="8.25" hidden="false" customHeight="true" outlineLevel="0" collapsed="false">
      <c r="F14" s="549"/>
      <c r="G14" s="549"/>
      <c r="H14" s="549"/>
      <c r="I14" s="549"/>
      <c r="J14" s="549"/>
    </row>
    <row r="15" customFormat="false" ht="14.25" hidden="false" customHeight="false" outlineLevel="0" collapsed="false">
      <c r="B15" s="1" t="s">
        <v>429</v>
      </c>
      <c r="F15" s="548"/>
      <c r="G15" s="549"/>
      <c r="H15" s="548"/>
      <c r="I15" s="549"/>
      <c r="J15" s="548"/>
    </row>
    <row r="16" customFormat="false" ht="6" hidden="false" customHeight="true" outlineLevel="0" collapsed="false">
      <c r="F16" s="549"/>
      <c r="G16" s="549"/>
      <c r="H16" s="549"/>
      <c r="I16" s="549"/>
      <c r="J16" s="549"/>
    </row>
    <row r="17" customFormat="false" ht="14.25" hidden="false" customHeight="false" outlineLevel="0" collapsed="false">
      <c r="B17" s="1" t="s">
        <v>430</v>
      </c>
      <c r="F17" s="548"/>
      <c r="G17" s="549"/>
      <c r="H17" s="548"/>
      <c r="I17" s="549"/>
      <c r="J17" s="548"/>
    </row>
    <row r="18" customFormat="false" ht="6.75" hidden="false" customHeight="true" outlineLevel="0" collapsed="false"/>
    <row r="19" customFormat="false" ht="14.25" hidden="false" customHeight="false" outlineLevel="0" collapsed="false">
      <c r="B19" s="1" t="s">
        <v>109</v>
      </c>
      <c r="F19" s="548"/>
      <c r="G19" s="549"/>
      <c r="H19" s="548"/>
      <c r="I19" s="549"/>
      <c r="J19" s="548"/>
    </row>
    <row r="20" customFormat="false" ht="6.75" hidden="false" customHeight="true" outlineLevel="0" collapsed="false"/>
    <row r="21" customFormat="false" ht="14.25" hidden="false" customHeight="false" outlineLevel="0" collapsed="false">
      <c r="B21" s="1" t="s">
        <v>110</v>
      </c>
      <c r="F21" s="548"/>
      <c r="G21" s="549"/>
      <c r="H21" s="548"/>
      <c r="I21" s="549"/>
      <c r="J21" s="548"/>
    </row>
    <row r="24" customFormat="false" ht="14.25" hidden="false" customHeight="false" outlineLevel="0" collapsed="false">
      <c r="B24" s="1" t="s">
        <v>431</v>
      </c>
      <c r="F24" s="550"/>
      <c r="H24" s="550"/>
      <c r="J24" s="551" t="n">
        <f aca="false">'Adaytum by Month'!Q40</f>
        <v>25009335.5946252</v>
      </c>
    </row>
    <row r="25" customFormat="false" ht="3.75" hidden="false" customHeight="true" outlineLevel="0" collapsed="false">
      <c r="F25" s="552"/>
      <c r="H25" s="552"/>
      <c r="J25" s="6"/>
    </row>
    <row r="26" customFormat="false" ht="14.25" hidden="false" customHeight="false" outlineLevel="0" collapsed="false">
      <c r="B26" s="1" t="s">
        <v>432</v>
      </c>
      <c r="F26" s="552"/>
      <c r="H26" s="552"/>
      <c r="J26" s="551" t="n">
        <f aca="false">J24*0.9</f>
        <v>22508402.0351627</v>
      </c>
    </row>
    <row r="27" customFormat="false" ht="4.5" hidden="false" customHeight="true" outlineLevel="0" collapsed="false">
      <c r="F27" s="552"/>
      <c r="H27" s="552"/>
      <c r="J27" s="6"/>
    </row>
    <row r="28" customFormat="false" ht="14.25" hidden="false" customHeight="false" outlineLevel="0" collapsed="false">
      <c r="B28" s="1" t="s">
        <v>433</v>
      </c>
      <c r="F28" s="553"/>
      <c r="H28" s="553"/>
      <c r="J28" s="551" t="n">
        <f aca="false">J24*0.8</f>
        <v>20007468.4757001</v>
      </c>
    </row>
    <row r="31" customFormat="false" ht="12.75" hidden="false" customHeight="false" outlineLevel="0" collapsed="false">
      <c r="B31" s="554" t="s">
        <v>434</v>
      </c>
      <c r="C31" s="555"/>
    </row>
    <row r="32" customFormat="false" ht="12.75" hidden="false" customHeight="false" outlineLevel="0" collapsed="false">
      <c r="B32" s="545"/>
      <c r="C32" s="555"/>
      <c r="D32" s="545"/>
    </row>
    <row r="33" customFormat="false" ht="14.25" hidden="false" customHeight="false" outlineLevel="0" collapsed="false">
      <c r="B33" s="556" t="s">
        <v>75</v>
      </c>
      <c r="C33" s="555"/>
      <c r="D33" s="522"/>
      <c r="F33" s="548" t="n">
        <v>4676069</v>
      </c>
      <c r="H33" s="550"/>
      <c r="J33" s="550"/>
    </row>
    <row r="34" customFormat="false" ht="4.5" hidden="false" customHeight="true" outlineLevel="0" collapsed="false">
      <c r="B34" s="556"/>
      <c r="C34" s="555"/>
      <c r="D34" s="522"/>
      <c r="F34" s="557"/>
      <c r="H34" s="552"/>
      <c r="J34" s="552"/>
    </row>
    <row r="35" customFormat="false" ht="14.25" hidden="false" customHeight="false" outlineLevel="0" collapsed="false">
      <c r="B35" s="556" t="s">
        <v>77</v>
      </c>
      <c r="C35" s="555"/>
      <c r="D35" s="522"/>
      <c r="F35" s="548" t="n">
        <v>411681</v>
      </c>
      <c r="H35" s="552"/>
      <c r="J35" s="552"/>
    </row>
    <row r="36" customFormat="false" ht="3.75" hidden="false" customHeight="true" outlineLevel="0" collapsed="false">
      <c r="B36" s="556"/>
      <c r="C36" s="555"/>
      <c r="D36" s="522"/>
      <c r="F36" s="557"/>
      <c r="H36" s="552"/>
      <c r="J36" s="552"/>
    </row>
    <row r="37" customFormat="false" ht="14.25" hidden="false" customHeight="false" outlineLevel="0" collapsed="false">
      <c r="B37" s="556" t="s">
        <v>86</v>
      </c>
      <c r="C37" s="555"/>
      <c r="D37" s="522"/>
      <c r="F37" s="548" t="n">
        <v>118034</v>
      </c>
      <c r="H37" s="552"/>
      <c r="J37" s="552"/>
    </row>
    <row r="38" customFormat="false" ht="3.75" hidden="false" customHeight="true" outlineLevel="0" collapsed="false">
      <c r="B38" s="556"/>
      <c r="C38" s="555"/>
      <c r="D38" s="522"/>
      <c r="F38" s="557"/>
      <c r="H38" s="552"/>
      <c r="J38" s="552"/>
    </row>
    <row r="39" customFormat="false" ht="14.25" hidden="false" customHeight="false" outlineLevel="0" collapsed="false">
      <c r="B39" s="556" t="s">
        <v>88</v>
      </c>
      <c r="C39" s="555"/>
      <c r="D39" s="522"/>
      <c r="F39" s="548" t="n">
        <v>1613294</v>
      </c>
      <c r="H39" s="552"/>
      <c r="J39" s="552"/>
    </row>
    <row r="40" customFormat="false" ht="3.75" hidden="false" customHeight="true" outlineLevel="0" collapsed="false">
      <c r="B40" s="556"/>
      <c r="C40" s="555"/>
      <c r="D40" s="522"/>
      <c r="F40" s="557"/>
      <c r="H40" s="552"/>
      <c r="J40" s="552"/>
    </row>
    <row r="41" customFormat="false" ht="14.25" hidden="false" customHeight="false" outlineLevel="0" collapsed="false">
      <c r="B41" s="556" t="s">
        <v>362</v>
      </c>
      <c r="C41" s="555"/>
      <c r="D41" s="522"/>
      <c r="F41" s="548" t="n">
        <v>26559317</v>
      </c>
      <c r="H41" s="552"/>
      <c r="J41" s="552"/>
    </row>
    <row r="42" customFormat="false" ht="3.75" hidden="false" customHeight="true" outlineLevel="0" collapsed="false">
      <c r="B42" s="556"/>
      <c r="C42" s="555"/>
      <c r="D42" s="522"/>
      <c r="F42" s="557"/>
      <c r="H42" s="552"/>
      <c r="J42" s="552"/>
    </row>
    <row r="43" customFormat="false" ht="14.25" hidden="false" customHeight="false" outlineLevel="0" collapsed="false">
      <c r="B43" s="556" t="s">
        <v>363</v>
      </c>
      <c r="C43" s="555"/>
      <c r="D43" s="522"/>
      <c r="F43" s="548" t="n">
        <v>-629702</v>
      </c>
      <c r="H43" s="552"/>
      <c r="J43" s="552"/>
    </row>
    <row r="44" customFormat="false" ht="3.75" hidden="false" customHeight="true" outlineLevel="0" collapsed="false">
      <c r="B44" s="556"/>
      <c r="C44" s="555"/>
      <c r="D44" s="522"/>
      <c r="F44" s="557"/>
      <c r="H44" s="552"/>
      <c r="J44" s="552"/>
    </row>
    <row r="45" customFormat="false" ht="13.5" hidden="false" customHeight="true" outlineLevel="0" collapsed="false">
      <c r="B45" s="556" t="s">
        <v>98</v>
      </c>
      <c r="C45" s="555"/>
      <c r="D45" s="522"/>
      <c r="F45" s="548" t="n">
        <v>44477</v>
      </c>
      <c r="H45" s="552"/>
      <c r="J45" s="552"/>
    </row>
    <row r="46" customFormat="false" ht="3.75" hidden="false" customHeight="true" outlineLevel="0" collapsed="false">
      <c r="B46" s="556"/>
      <c r="C46" s="555"/>
      <c r="D46" s="522"/>
      <c r="F46" s="557"/>
      <c r="H46" s="552"/>
      <c r="J46" s="552"/>
    </row>
    <row r="47" customFormat="false" ht="14.25" hidden="false" customHeight="false" outlineLevel="0" collapsed="false">
      <c r="B47" s="556" t="s">
        <v>364</v>
      </c>
      <c r="C47" s="555"/>
      <c r="D47" s="522"/>
      <c r="F47" s="548" t="n">
        <v>-23289</v>
      </c>
      <c r="H47" s="552"/>
      <c r="J47" s="552"/>
    </row>
    <row r="48" customFormat="false" ht="3.75" hidden="false" customHeight="true" outlineLevel="0" collapsed="false">
      <c r="B48" s="556"/>
      <c r="C48" s="555"/>
      <c r="D48" s="522"/>
      <c r="F48" s="557"/>
      <c r="H48" s="552"/>
      <c r="J48" s="552"/>
    </row>
    <row r="49" customFormat="false" ht="14.25" hidden="false" customHeight="false" outlineLevel="0" collapsed="false">
      <c r="B49" s="556" t="s">
        <v>365</v>
      </c>
      <c r="C49" s="555"/>
      <c r="D49" s="522"/>
      <c r="F49" s="548"/>
      <c r="H49" s="552"/>
      <c r="J49" s="552"/>
    </row>
    <row r="50" customFormat="false" ht="3.75" hidden="false" customHeight="true" outlineLevel="0" collapsed="false">
      <c r="B50" s="537"/>
      <c r="C50" s="555"/>
      <c r="D50" s="522"/>
      <c r="F50" s="557"/>
      <c r="H50" s="552"/>
      <c r="J50" s="552"/>
    </row>
    <row r="51" customFormat="false" ht="15" hidden="false" customHeight="false" outlineLevel="0" collapsed="false">
      <c r="B51" s="558" t="s">
        <v>108</v>
      </c>
      <c r="C51" s="555"/>
      <c r="F51" s="559" t="n">
        <f aca="false">+F33+F35+F37+F39+F41+F43+F45+F47+F49</f>
        <v>32769881</v>
      </c>
      <c r="H51" s="553"/>
      <c r="J51" s="553"/>
    </row>
    <row r="52" customFormat="false" ht="13.5" hidden="false" customHeight="false" outlineLevel="0" collapsed="false"/>
    <row r="54" customFormat="false" ht="14.25" hidden="false" customHeight="false" outlineLevel="0" collapsed="false">
      <c r="B54" s="147" t="s">
        <v>25</v>
      </c>
      <c r="F54" s="560"/>
      <c r="H54" s="561"/>
      <c r="J54" s="561"/>
    </row>
    <row r="57" customFormat="false" ht="12.75" hidden="false" customHeight="false" outlineLevel="0" collapsed="false">
      <c r="B57" s="554" t="s">
        <v>435</v>
      </c>
      <c r="E57" s="546" t="s">
        <v>436</v>
      </c>
    </row>
    <row r="59" customFormat="false" ht="14.25" hidden="false" customHeight="false" outlineLevel="0" collapsed="false">
      <c r="B59" s="556" t="s">
        <v>75</v>
      </c>
      <c r="F59" s="550"/>
      <c r="H59" s="548"/>
      <c r="J59" s="550"/>
    </row>
    <row r="60" customFormat="false" ht="4.5" hidden="false" customHeight="true" outlineLevel="0" collapsed="false">
      <c r="B60" s="556"/>
      <c r="F60" s="552"/>
      <c r="H60" s="557"/>
      <c r="J60" s="552"/>
    </row>
    <row r="61" customFormat="false" ht="14.25" hidden="false" customHeight="false" outlineLevel="0" collapsed="false">
      <c r="B61" s="556" t="s">
        <v>77</v>
      </c>
      <c r="F61" s="552"/>
      <c r="H61" s="548"/>
      <c r="J61" s="552"/>
    </row>
    <row r="62" customFormat="false" ht="6" hidden="false" customHeight="true" outlineLevel="0" collapsed="false">
      <c r="B62" s="556"/>
      <c r="F62" s="552"/>
      <c r="H62" s="557"/>
      <c r="J62" s="552"/>
    </row>
    <row r="63" customFormat="false" ht="14.25" hidden="false" customHeight="false" outlineLevel="0" collapsed="false">
      <c r="B63" s="556" t="s">
        <v>86</v>
      </c>
      <c r="F63" s="552"/>
      <c r="H63" s="548"/>
      <c r="J63" s="552"/>
    </row>
    <row r="64" customFormat="false" ht="5.25" hidden="false" customHeight="true" outlineLevel="0" collapsed="false">
      <c r="B64" s="556"/>
      <c r="F64" s="552"/>
      <c r="H64" s="557"/>
      <c r="J64" s="552"/>
    </row>
    <row r="65" customFormat="false" ht="14.25" hidden="false" customHeight="false" outlineLevel="0" collapsed="false">
      <c r="B65" s="556" t="s">
        <v>88</v>
      </c>
      <c r="F65" s="552"/>
      <c r="H65" s="548"/>
      <c r="J65" s="552"/>
    </row>
    <row r="66" customFormat="false" ht="5.25" hidden="false" customHeight="true" outlineLevel="0" collapsed="false">
      <c r="B66" s="556"/>
      <c r="F66" s="552"/>
      <c r="H66" s="557"/>
      <c r="J66" s="552"/>
    </row>
    <row r="67" customFormat="false" ht="14.25" hidden="false" customHeight="false" outlineLevel="0" collapsed="false">
      <c r="B67" s="556" t="s">
        <v>362</v>
      </c>
      <c r="F67" s="552"/>
      <c r="H67" s="548"/>
      <c r="J67" s="552"/>
    </row>
    <row r="68" customFormat="false" ht="5.25" hidden="false" customHeight="true" outlineLevel="0" collapsed="false">
      <c r="B68" s="556"/>
      <c r="F68" s="552"/>
      <c r="H68" s="557"/>
      <c r="J68" s="552"/>
    </row>
    <row r="69" customFormat="false" ht="14.25" hidden="false" customHeight="false" outlineLevel="0" collapsed="false">
      <c r="B69" s="556" t="s">
        <v>363</v>
      </c>
      <c r="F69" s="552"/>
      <c r="H69" s="548"/>
      <c r="J69" s="552"/>
    </row>
    <row r="70" customFormat="false" ht="5.25" hidden="false" customHeight="true" outlineLevel="0" collapsed="false">
      <c r="B70" s="556"/>
      <c r="F70" s="552"/>
      <c r="H70" s="557"/>
      <c r="J70" s="552"/>
    </row>
    <row r="71" customFormat="false" ht="14.25" hidden="false" customHeight="false" outlineLevel="0" collapsed="false">
      <c r="B71" s="556" t="s">
        <v>98</v>
      </c>
      <c r="F71" s="552"/>
      <c r="H71" s="548"/>
      <c r="J71" s="552"/>
    </row>
    <row r="72" customFormat="false" ht="6" hidden="false" customHeight="true" outlineLevel="0" collapsed="false">
      <c r="B72" s="556"/>
      <c r="F72" s="552"/>
      <c r="H72" s="557"/>
      <c r="J72" s="552"/>
    </row>
    <row r="73" customFormat="false" ht="14.25" hidden="false" customHeight="false" outlineLevel="0" collapsed="false">
      <c r="B73" s="556" t="s">
        <v>364</v>
      </c>
      <c r="F73" s="552"/>
      <c r="H73" s="548"/>
      <c r="J73" s="552"/>
    </row>
    <row r="74" customFormat="false" ht="6" hidden="false" customHeight="true" outlineLevel="0" collapsed="false">
      <c r="B74" s="556"/>
      <c r="F74" s="552"/>
      <c r="H74" s="557"/>
      <c r="J74" s="552"/>
    </row>
    <row r="75" customFormat="false" ht="14.25" hidden="false" customHeight="false" outlineLevel="0" collapsed="false">
      <c r="B75" s="556" t="s">
        <v>365</v>
      </c>
      <c r="F75" s="552"/>
      <c r="H75" s="548"/>
      <c r="J75" s="552"/>
    </row>
    <row r="76" customFormat="false" ht="5.25" hidden="false" customHeight="true" outlineLevel="0" collapsed="false">
      <c r="B76" s="537"/>
      <c r="F76" s="552"/>
      <c r="H76" s="557"/>
      <c r="J76" s="552"/>
    </row>
    <row r="77" customFormat="false" ht="15" hidden="false" customHeight="false" outlineLevel="0" collapsed="false">
      <c r="B77" s="558" t="s">
        <v>108</v>
      </c>
      <c r="F77" s="553"/>
      <c r="H77" s="559" t="n">
        <f aca="false">+H59+H61+H63+H65+H67+H69+H71+H73+H75</f>
        <v>0</v>
      </c>
      <c r="J77" s="553"/>
    </row>
    <row r="7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590277777777778" bottom="0.5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8:BE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0" activeCellId="0" sqref="C2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32.56"/>
    <col collapsed="false" customWidth="true" hidden="false" outlineLevel="0" max="3" min="3" style="1" width="16.84"/>
    <col collapsed="false" customWidth="true" hidden="false" outlineLevel="0" max="5" min="4" style="1" width="17.56"/>
    <col collapsed="false" customWidth="true" hidden="false" outlineLevel="0" max="6" min="6" style="1" width="15.41"/>
    <col collapsed="false" customWidth="true" hidden="false" outlineLevel="0" max="7" min="7" style="1" width="16.28"/>
    <col collapsed="false" customWidth="true" hidden="false" outlineLevel="0" max="16" min="8" style="1" width="16.56"/>
    <col collapsed="false" customWidth="true" hidden="false" outlineLevel="0" max="17" min="17" style="1" width="10.13"/>
    <col collapsed="false" customWidth="false" hidden="false" outlineLevel="0" max="257" min="18" style="1" width="9.14"/>
  </cols>
  <sheetData>
    <row r="8" customFormat="false" ht="12.75" hidden="false" customHeight="false" outlineLevel="0" collapsed="false">
      <c r="B8" s="524" t="s">
        <v>437</v>
      </c>
      <c r="C8" s="525"/>
    </row>
    <row r="9" customFormat="false" ht="6.75" hidden="false" customHeight="true" outlineLevel="0" collapsed="false"/>
    <row r="10" customFormat="false" ht="12.75" hidden="false" customHeight="false" outlineLevel="0" collapsed="false">
      <c r="B10" s="562" t="s">
        <v>30</v>
      </c>
    </row>
    <row r="11" customFormat="false" ht="12.75" hidden="false" customHeight="false" outlineLevel="0" collapsed="false">
      <c r="B11" s="527" t="s">
        <v>373</v>
      </c>
    </row>
    <row r="12" customFormat="false" ht="12.75" hidden="false" customHeight="true" outlineLevel="0" collapsed="false">
      <c r="B12" s="528" t="s">
        <v>374</v>
      </c>
      <c r="C12" s="528" t="s">
        <v>375</v>
      </c>
      <c r="D12" s="528" t="s">
        <v>376</v>
      </c>
      <c r="E12" s="528" t="s">
        <v>377</v>
      </c>
    </row>
    <row r="14" customFormat="false" ht="37.5" hidden="false" customHeight="true" outlineLevel="0" collapsed="false">
      <c r="C14" s="563" t="s">
        <v>378</v>
      </c>
      <c r="D14" s="563"/>
      <c r="E14" s="563"/>
      <c r="F14" s="563"/>
      <c r="G14" s="563"/>
      <c r="H14" s="563"/>
      <c r="I14" s="522"/>
      <c r="J14" s="522"/>
      <c r="K14" s="522"/>
      <c r="L14" s="522"/>
      <c r="M14" s="522"/>
      <c r="N14" s="522"/>
      <c r="O14" s="522"/>
      <c r="P14" s="522"/>
      <c r="Q14" s="522"/>
    </row>
    <row r="15" customFormat="false" ht="12.75" hidden="false" customHeight="false" outlineLevel="0" collapsed="false">
      <c r="B15" s="1" t="s">
        <v>390</v>
      </c>
      <c r="C15" s="564" t="n">
        <v>6797972.55670681</v>
      </c>
    </row>
    <row r="16" customFormat="false" ht="12.75" hidden="false" customHeight="false" outlineLevel="0" collapsed="false">
      <c r="B16" s="1" t="s">
        <v>394</v>
      </c>
      <c r="C16" s="564" t="n">
        <v>409180</v>
      </c>
    </row>
    <row r="17" customFormat="false" ht="12.75" hidden="false" customHeight="false" outlineLevel="0" collapsed="false">
      <c r="B17" s="1" t="s">
        <v>400</v>
      </c>
      <c r="C17" s="564" t="n">
        <v>76862</v>
      </c>
    </row>
    <row r="18" customFormat="false" ht="12.75" hidden="false" customHeight="false" outlineLevel="0" collapsed="false">
      <c r="B18" s="1" t="s">
        <v>405</v>
      </c>
      <c r="C18" s="564" t="n">
        <v>604358</v>
      </c>
    </row>
    <row r="19" customFormat="false" ht="12.75" hidden="false" customHeight="false" outlineLevel="0" collapsed="false">
      <c r="B19" s="1" t="s">
        <v>344</v>
      </c>
      <c r="C19" s="564" t="n">
        <v>0</v>
      </c>
    </row>
    <row r="20" customFormat="false" ht="12.75" hidden="false" customHeight="false" outlineLevel="0" collapsed="false">
      <c r="B20" s="1" t="s">
        <v>411</v>
      </c>
      <c r="C20" s="564" t="n">
        <v>15379046</v>
      </c>
    </row>
    <row r="21" customFormat="false" ht="12.75" hidden="false" customHeight="false" outlineLevel="0" collapsed="false">
      <c r="B21" s="1" t="s">
        <v>414</v>
      </c>
      <c r="C21" s="564" t="n">
        <v>329435</v>
      </c>
    </row>
    <row r="22" customFormat="false" ht="12.75" hidden="false" customHeight="false" outlineLevel="0" collapsed="false">
      <c r="B22" s="1" t="s">
        <v>355</v>
      </c>
      <c r="C22" s="564" t="n">
        <v>426300</v>
      </c>
    </row>
    <row r="23" customFormat="false" ht="12.75" hidden="false" customHeight="false" outlineLevel="0" collapsed="false">
      <c r="B23" s="1" t="s">
        <v>365</v>
      </c>
      <c r="C23" s="564" t="n">
        <v>0</v>
      </c>
    </row>
    <row r="24" customFormat="false" ht="12.75" hidden="false" customHeight="false" outlineLevel="0" collapsed="false">
      <c r="B24" s="147" t="s">
        <v>108</v>
      </c>
      <c r="C24" s="565" t="n">
        <v>24023153.5567068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</row>
    <row r="26" customFormat="false" ht="12.75" hidden="false" customHeight="false" outlineLevel="0" collapsed="false">
      <c r="C26" s="271"/>
      <c r="D26" s="271"/>
      <c r="E26" s="271"/>
    </row>
    <row r="27" customFormat="false" ht="12.75" hidden="false" customHeight="false" outlineLevel="0" collapsed="false">
      <c r="B27" s="562" t="s">
        <v>369</v>
      </c>
      <c r="C27" s="271"/>
      <c r="D27" s="271"/>
      <c r="E27" s="271"/>
    </row>
    <row r="28" customFormat="false" ht="12.75" hidden="false" customHeight="true" outlineLevel="0" collapsed="false">
      <c r="B28" s="566" t="s">
        <v>373</v>
      </c>
      <c r="C28" s="271"/>
      <c r="D28" s="271"/>
      <c r="E28" s="271"/>
    </row>
    <row r="29" customFormat="false" ht="12.75" hidden="false" customHeight="true" outlineLevel="0" collapsed="false">
      <c r="B29" s="567" t="s">
        <v>438</v>
      </c>
      <c r="C29" s="568" t="s">
        <v>439</v>
      </c>
      <c r="D29" s="569" t="s">
        <v>440</v>
      </c>
      <c r="E29" s="271"/>
    </row>
    <row r="30" customFormat="false" ht="12.75" hidden="false" customHeight="true" outlineLevel="0" collapsed="false">
      <c r="B30" s="567"/>
      <c r="C30" s="568"/>
      <c r="D30" s="569"/>
      <c r="E30" s="271"/>
    </row>
    <row r="31" customFormat="false" ht="50.25" hidden="false" customHeight="true" outlineLevel="0" collapsed="false">
      <c r="C31" s="570" t="s">
        <v>378</v>
      </c>
      <c r="D31" s="571"/>
      <c r="E31" s="571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522"/>
      <c r="AG31" s="522"/>
      <c r="AH31" s="522"/>
      <c r="AI31" s="522"/>
      <c r="AJ31" s="522"/>
    </row>
    <row r="32" customFormat="false" ht="5.25" hidden="false" customHeight="true" outlineLevel="0" collapsed="false">
      <c r="C32" s="572"/>
      <c r="D32" s="271"/>
      <c r="E32" s="271"/>
    </row>
    <row r="33" customFormat="false" ht="12.75" hidden="false" customHeight="false" outlineLevel="0" collapsed="false">
      <c r="B33" s="556" t="s">
        <v>75</v>
      </c>
      <c r="C33" s="573" t="n">
        <v>6425658.77462518</v>
      </c>
      <c r="E33" s="271"/>
    </row>
    <row r="34" customFormat="false" ht="12.75" hidden="false" customHeight="false" outlineLevel="0" collapsed="false">
      <c r="B34" s="556" t="s">
        <v>77</v>
      </c>
      <c r="C34" s="573" t="n">
        <v>465151.17</v>
      </c>
      <c r="E34" s="271"/>
    </row>
    <row r="35" customFormat="false" ht="12.75" hidden="false" customHeight="false" outlineLevel="0" collapsed="false">
      <c r="B35" s="556" t="s">
        <v>86</v>
      </c>
      <c r="C35" s="573" t="n">
        <v>73975.12</v>
      </c>
      <c r="E35" s="271"/>
    </row>
    <row r="36" customFormat="false" ht="12.75" hidden="false" customHeight="false" outlineLevel="0" collapsed="false">
      <c r="B36" s="556" t="s">
        <v>88</v>
      </c>
      <c r="C36" s="573" t="n">
        <v>537421.3</v>
      </c>
      <c r="E36" s="271"/>
    </row>
    <row r="37" customFormat="false" ht="12.75" hidden="false" customHeight="false" outlineLevel="0" collapsed="false">
      <c r="B37" s="556" t="s">
        <v>362</v>
      </c>
      <c r="C37" s="573" t="n">
        <v>17081533.64</v>
      </c>
      <c r="E37" s="271"/>
    </row>
    <row r="38" customFormat="false" ht="12.75" hidden="false" customHeight="false" outlineLevel="0" collapsed="false">
      <c r="B38" s="556" t="s">
        <v>363</v>
      </c>
      <c r="C38" s="573" t="n">
        <v>0</v>
      </c>
      <c r="E38" s="271"/>
    </row>
    <row r="39" customFormat="false" ht="12.75" hidden="false" customHeight="false" outlineLevel="0" collapsed="false">
      <c r="B39" s="556" t="s">
        <v>98</v>
      </c>
      <c r="C39" s="573" t="n">
        <v>367789.44</v>
      </c>
      <c r="E39" s="271"/>
    </row>
    <row r="40" customFormat="false" ht="12.75" hidden="false" customHeight="false" outlineLevel="0" collapsed="false">
      <c r="B40" s="556" t="s">
        <v>364</v>
      </c>
      <c r="C40" s="573" t="n">
        <v>57806.15</v>
      </c>
      <c r="E40" s="271"/>
    </row>
    <row r="41" customFormat="false" ht="12.75" hidden="false" customHeight="false" outlineLevel="0" collapsed="false">
      <c r="B41" s="537" t="s">
        <v>365</v>
      </c>
      <c r="C41" s="574" t="n">
        <v>0</v>
      </c>
      <c r="D41" s="6"/>
      <c r="E41" s="275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customFormat="false" ht="12.75" hidden="false" customHeight="false" outlineLevel="0" collapsed="false">
      <c r="B42" s="558" t="s">
        <v>108</v>
      </c>
      <c r="C42" s="575" t="n">
        <v>25009335.5946252</v>
      </c>
      <c r="D42" s="6"/>
      <c r="E42" s="275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customFormat="false" ht="12.75" hidden="false" customHeight="false" outlineLevel="0" collapsed="false">
      <c r="C43" s="271"/>
      <c r="D43" s="271"/>
      <c r="E43" s="2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7:R151"/>
  <sheetViews>
    <sheetView showFormulas="false" showGridLines="tru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O15" activeCellId="0" sqref="O15:O2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6.56"/>
    <col collapsed="false" customWidth="true" hidden="false" outlineLevel="0" max="14" min="3" style="1" width="11.99"/>
    <col collapsed="false" customWidth="true" hidden="false" outlineLevel="0" max="15" min="15" style="1" width="12.99"/>
    <col collapsed="false" customWidth="true" hidden="false" outlineLevel="0" max="16" min="16" style="1" width="13.41"/>
    <col collapsed="false" customWidth="true" hidden="false" outlineLevel="0" max="17" min="17" style="1" width="14.28"/>
    <col collapsed="false" customWidth="true" hidden="false" outlineLevel="0" max="18" min="18" style="1" width="8.85"/>
    <col collapsed="false" customWidth="true" hidden="false" outlineLevel="0" max="19" min="19" style="1" width="12.28"/>
    <col collapsed="false" customWidth="false" hidden="false" outlineLevel="0" max="257" min="20" style="1" width="9.14"/>
  </cols>
  <sheetData>
    <row r="7" customFormat="false" ht="9" hidden="false" customHeight="true" outlineLevel="0" collapsed="false"/>
    <row r="8" customFormat="false" ht="12.75" hidden="false" customHeight="false" outlineLevel="0" collapsed="false">
      <c r="B8" s="524" t="s">
        <v>441</v>
      </c>
      <c r="C8" s="525"/>
      <c r="D8" s="525"/>
    </row>
    <row r="9" customFormat="false" ht="7.5" hidden="false" customHeight="true" outlineLevel="0" collapsed="false">
      <c r="B9" s="576"/>
    </row>
    <row r="10" customFormat="false" ht="14.25" hidden="false" customHeight="true" outlineLevel="0" collapsed="false">
      <c r="B10" s="562" t="s">
        <v>30</v>
      </c>
      <c r="F10" s="104"/>
    </row>
    <row r="11" customFormat="false" ht="12.75" hidden="false" customHeight="false" outlineLevel="0" collapsed="false">
      <c r="B11" s="527" t="s">
        <v>373</v>
      </c>
    </row>
    <row r="12" customFormat="false" ht="12.75" hidden="false" customHeight="true" outlineLevel="0" collapsed="false">
      <c r="B12" s="528" t="s">
        <v>374</v>
      </c>
      <c r="C12" s="528" t="s">
        <v>375</v>
      </c>
      <c r="D12" s="528" t="s">
        <v>378</v>
      </c>
      <c r="E12" s="528" t="s">
        <v>377</v>
      </c>
    </row>
    <row r="14" customFormat="false" ht="12.75" hidden="false" customHeight="false" outlineLevel="0" collapsed="false">
      <c r="C14" s="147" t="s">
        <v>61</v>
      </c>
      <c r="D14" s="147" t="s">
        <v>62</v>
      </c>
      <c r="E14" s="147" t="s">
        <v>63</v>
      </c>
      <c r="F14" s="147" t="s">
        <v>64</v>
      </c>
      <c r="G14" s="147" t="s">
        <v>65</v>
      </c>
      <c r="H14" s="147" t="s">
        <v>66</v>
      </c>
      <c r="I14" s="147" t="s">
        <v>67</v>
      </c>
      <c r="J14" s="147" t="s">
        <v>68</v>
      </c>
      <c r="K14" s="147" t="s">
        <v>69</v>
      </c>
      <c r="L14" s="147" t="s">
        <v>70</v>
      </c>
      <c r="M14" s="147" t="s">
        <v>71</v>
      </c>
      <c r="N14" s="147" t="s">
        <v>442</v>
      </c>
      <c r="O14" s="147" t="s">
        <v>376</v>
      </c>
      <c r="P14" s="147"/>
      <c r="Q14" s="147"/>
      <c r="R14" s="147"/>
    </row>
    <row r="15" customFormat="false" ht="12.75" hidden="false" customHeight="false" outlineLevel="0" collapsed="false">
      <c r="B15" s="556" t="s">
        <v>390</v>
      </c>
      <c r="C15" s="577" t="n">
        <v>359622.404611385</v>
      </c>
      <c r="D15" s="577" t="n">
        <v>370024.278030098</v>
      </c>
      <c r="E15" s="577" t="n">
        <v>370024.278030098</v>
      </c>
      <c r="F15" s="577" t="n">
        <v>370024.278030098</v>
      </c>
      <c r="G15" s="577" t="n">
        <v>370024.278030098</v>
      </c>
      <c r="H15" s="577" t="n">
        <v>370024.278030098</v>
      </c>
      <c r="I15" s="577" t="n">
        <v>370024.278030098</v>
      </c>
      <c r="J15" s="577" t="n">
        <v>370024.278030098</v>
      </c>
      <c r="K15" s="577" t="n">
        <v>370024.278030098</v>
      </c>
      <c r="L15" s="577" t="n">
        <v>370024.278030098</v>
      </c>
      <c r="M15" s="577" t="n">
        <v>370024.278030098</v>
      </c>
      <c r="N15" s="577" t="n">
        <v>370024.278030098</v>
      </c>
      <c r="O15" s="577" t="n">
        <f aca="false">SUM(C15:N15)</f>
        <v>4429889.46294246</v>
      </c>
      <c r="P15" s="578" t="n">
        <f aca="false">O15/($O$15+$O$16+$O$17+$O$18+$O$20+$O$21+$O$22)</f>
        <v>0.834017679893037</v>
      </c>
    </row>
    <row r="16" customFormat="false" ht="12.75" hidden="false" customHeight="false" outlineLevel="0" collapsed="false">
      <c r="B16" s="556" t="s">
        <v>394</v>
      </c>
      <c r="C16" s="577" t="n">
        <v>19230</v>
      </c>
      <c r="D16" s="577" t="n">
        <v>19230</v>
      </c>
      <c r="E16" s="577" t="n">
        <v>19230</v>
      </c>
      <c r="F16" s="577" t="n">
        <v>19230</v>
      </c>
      <c r="G16" s="577" t="n">
        <v>19230</v>
      </c>
      <c r="H16" s="577" t="n">
        <v>19230</v>
      </c>
      <c r="I16" s="577" t="n">
        <v>19230</v>
      </c>
      <c r="J16" s="577" t="n">
        <v>19230</v>
      </c>
      <c r="K16" s="577" t="n">
        <v>19230</v>
      </c>
      <c r="L16" s="577" t="n">
        <v>19230</v>
      </c>
      <c r="M16" s="577" t="n">
        <v>19230</v>
      </c>
      <c r="N16" s="577" t="n">
        <v>19230</v>
      </c>
      <c r="O16" s="577" t="n">
        <f aca="false">SUM(C16:N16)</f>
        <v>230760</v>
      </c>
      <c r="P16" s="578" t="n">
        <f aca="false">O16/($O$15+$O$16+$O$17+$O$18+$O$20+$O$21+$O$22)</f>
        <v>0.0434453097356251</v>
      </c>
    </row>
    <row r="17" customFormat="false" ht="12.75" hidden="false" customHeight="false" outlineLevel="0" collapsed="false">
      <c r="B17" s="556" t="s">
        <v>400</v>
      </c>
      <c r="C17" s="577" t="n">
        <v>4935</v>
      </c>
      <c r="D17" s="577" t="n">
        <v>4935</v>
      </c>
      <c r="E17" s="577" t="n">
        <v>4935</v>
      </c>
      <c r="F17" s="577" t="n">
        <v>4935</v>
      </c>
      <c r="G17" s="577" t="n">
        <v>4935</v>
      </c>
      <c r="H17" s="577" t="n">
        <v>4935</v>
      </c>
      <c r="I17" s="577" t="n">
        <v>4935</v>
      </c>
      <c r="J17" s="577" t="n">
        <v>4935</v>
      </c>
      <c r="K17" s="577" t="n">
        <v>4935</v>
      </c>
      <c r="L17" s="577" t="n">
        <v>4935</v>
      </c>
      <c r="M17" s="577" t="n">
        <v>4935</v>
      </c>
      <c r="N17" s="577" t="n">
        <v>4935</v>
      </c>
      <c r="O17" s="577" t="n">
        <f aca="false">SUM(C17:N17)</f>
        <v>59220</v>
      </c>
      <c r="P17" s="578" t="n">
        <f aca="false">O17/($O$15+$O$16+$O$17+$O$18+$O$20+$O$21+$O$22)</f>
        <v>0.0111493813596105</v>
      </c>
    </row>
    <row r="18" customFormat="false" ht="12.75" hidden="false" customHeight="true" outlineLevel="0" collapsed="false">
      <c r="B18" s="556" t="s">
        <v>405</v>
      </c>
      <c r="C18" s="577" t="n">
        <v>5755</v>
      </c>
      <c r="D18" s="577" t="n">
        <v>5755</v>
      </c>
      <c r="E18" s="577" t="n">
        <v>5755</v>
      </c>
      <c r="F18" s="577" t="n">
        <v>5755</v>
      </c>
      <c r="G18" s="577" t="n">
        <v>5755</v>
      </c>
      <c r="H18" s="577" t="n">
        <v>5755</v>
      </c>
      <c r="I18" s="577" t="n">
        <v>5755</v>
      </c>
      <c r="J18" s="577" t="n">
        <v>5755</v>
      </c>
      <c r="K18" s="577" t="n">
        <v>5755</v>
      </c>
      <c r="L18" s="577" t="n">
        <v>5755</v>
      </c>
      <c r="M18" s="577" t="n">
        <v>5755</v>
      </c>
      <c r="N18" s="577" t="n">
        <v>5755</v>
      </c>
      <c r="O18" s="577" t="n">
        <f aca="false">SUM(C18:N18)</f>
        <v>69060</v>
      </c>
      <c r="P18" s="578" t="n">
        <f aca="false">O18/($O$15+$O$16+$O$17+$O$18+$O$20+$O$21+$O$22)</f>
        <v>0.013001963470022</v>
      </c>
    </row>
    <row r="19" customFormat="false" ht="12.75" hidden="false" customHeight="false" outlineLevel="0" collapsed="false">
      <c r="B19" s="556" t="s">
        <v>411</v>
      </c>
      <c r="C19" s="577" t="n">
        <v>1094665</v>
      </c>
      <c r="D19" s="577" t="n">
        <v>1094665</v>
      </c>
      <c r="E19" s="577" t="n">
        <v>1094665</v>
      </c>
      <c r="F19" s="577" t="n">
        <v>1094665</v>
      </c>
      <c r="G19" s="577" t="n">
        <v>1094665</v>
      </c>
      <c r="H19" s="577" t="n">
        <v>1094665</v>
      </c>
      <c r="I19" s="577" t="n">
        <v>1094665</v>
      </c>
      <c r="J19" s="577" t="n">
        <v>1094665</v>
      </c>
      <c r="K19" s="577" t="n">
        <v>1094665</v>
      </c>
      <c r="L19" s="577" t="n">
        <v>1094665</v>
      </c>
      <c r="M19" s="577" t="n">
        <v>1094665</v>
      </c>
      <c r="N19" s="577" t="n">
        <v>1094665</v>
      </c>
      <c r="O19" s="577" t="n">
        <f aca="false">SUM(C19:N19)</f>
        <v>13135980</v>
      </c>
      <c r="P19" s="578"/>
    </row>
    <row r="20" customFormat="false" ht="12.75" hidden="false" customHeight="false" outlineLevel="0" collapsed="false">
      <c r="B20" s="556" t="s">
        <v>344</v>
      </c>
      <c r="C20" s="577" t="n">
        <v>0</v>
      </c>
      <c r="D20" s="577" t="n">
        <v>0</v>
      </c>
      <c r="E20" s="577" t="n">
        <v>0</v>
      </c>
      <c r="F20" s="577" t="n">
        <v>0</v>
      </c>
      <c r="G20" s="577" t="n">
        <v>0</v>
      </c>
      <c r="H20" s="577" t="n">
        <v>0</v>
      </c>
      <c r="I20" s="577" t="n">
        <v>0</v>
      </c>
      <c r="J20" s="577" t="n">
        <v>0</v>
      </c>
      <c r="K20" s="577" t="n">
        <v>0</v>
      </c>
      <c r="L20" s="577" t="n">
        <v>0</v>
      </c>
      <c r="M20" s="577" t="n">
        <v>0</v>
      </c>
      <c r="N20" s="577" t="n">
        <v>0</v>
      </c>
      <c r="O20" s="577" t="n">
        <f aca="false">SUM(C20:N20)</f>
        <v>0</v>
      </c>
      <c r="P20" s="578" t="n">
        <f aca="false">O20/($O$15+$O$16+$O$17+$O$18+$O$20+$O$21+$O$22)</f>
        <v>0</v>
      </c>
    </row>
    <row r="21" customFormat="false" ht="12.75" hidden="false" customHeight="false" outlineLevel="0" collapsed="false">
      <c r="B21" s="556" t="s">
        <v>414</v>
      </c>
      <c r="C21" s="577" t="n">
        <v>35988</v>
      </c>
      <c r="D21" s="577" t="n">
        <v>35988</v>
      </c>
      <c r="E21" s="577" t="n">
        <v>35988</v>
      </c>
      <c r="F21" s="577" t="n">
        <v>35988</v>
      </c>
      <c r="G21" s="577" t="n">
        <v>35988</v>
      </c>
      <c r="H21" s="577" t="n">
        <v>35988</v>
      </c>
      <c r="I21" s="577" t="n">
        <v>35988</v>
      </c>
      <c r="J21" s="577" t="n">
        <v>35988</v>
      </c>
      <c r="K21" s="577" t="n">
        <v>35988</v>
      </c>
      <c r="L21" s="577" t="n">
        <v>35988</v>
      </c>
      <c r="M21" s="577" t="n">
        <v>35988</v>
      </c>
      <c r="N21" s="577" t="n">
        <v>35988</v>
      </c>
      <c r="O21" s="577" t="n">
        <f aca="false">SUM(C21:N21)</f>
        <v>431856</v>
      </c>
      <c r="P21" s="578" t="n">
        <f aca="false">O21/($O$15+$O$16+$O$17+$O$18+$O$20+$O$21+$O$22)</f>
        <v>0.0813057621823024</v>
      </c>
    </row>
    <row r="22" customFormat="false" ht="12.75" hidden="false" customHeight="false" outlineLevel="0" collapsed="false">
      <c r="B22" s="556" t="s">
        <v>355</v>
      </c>
      <c r="C22" s="577" t="n">
        <v>7560</v>
      </c>
      <c r="D22" s="577" t="n">
        <v>7560</v>
      </c>
      <c r="E22" s="577" t="n">
        <v>7560</v>
      </c>
      <c r="F22" s="577" t="n">
        <v>7560</v>
      </c>
      <c r="G22" s="577" t="n">
        <v>7560</v>
      </c>
      <c r="H22" s="577" t="n">
        <v>7560</v>
      </c>
      <c r="I22" s="577" t="n">
        <v>7560</v>
      </c>
      <c r="J22" s="577" t="n">
        <v>7560</v>
      </c>
      <c r="K22" s="577" t="n">
        <v>7560</v>
      </c>
      <c r="L22" s="577" t="n">
        <v>7560</v>
      </c>
      <c r="M22" s="577" t="n">
        <v>7560</v>
      </c>
      <c r="N22" s="577" t="n">
        <v>7560</v>
      </c>
      <c r="O22" s="577" t="n">
        <f aca="false">SUM(C22:N22)</f>
        <v>90720</v>
      </c>
      <c r="P22" s="578" t="n">
        <f aca="false">O22/($O$15+$O$16+$O$17+$O$18+$O$20+$O$21+$O$22)</f>
        <v>0.0170799033594033</v>
      </c>
    </row>
    <row r="23" customFormat="false" ht="12.75" hidden="false" customHeight="false" outlineLevel="0" collapsed="false">
      <c r="B23" s="556" t="s">
        <v>365</v>
      </c>
      <c r="C23" s="577" t="n">
        <v>0</v>
      </c>
      <c r="D23" s="577" t="n">
        <v>0</v>
      </c>
      <c r="E23" s="577" t="n">
        <v>0</v>
      </c>
      <c r="F23" s="577" t="n">
        <v>0</v>
      </c>
      <c r="G23" s="577" t="n">
        <v>0</v>
      </c>
      <c r="H23" s="577" t="n">
        <v>0</v>
      </c>
      <c r="I23" s="577" t="n">
        <v>0</v>
      </c>
      <c r="J23" s="577" t="n">
        <v>0</v>
      </c>
      <c r="K23" s="577" t="n">
        <v>0</v>
      </c>
      <c r="L23" s="577" t="n">
        <v>0</v>
      </c>
      <c r="M23" s="577" t="n">
        <v>0</v>
      </c>
      <c r="N23" s="577" t="n">
        <v>0</v>
      </c>
      <c r="O23" s="577" t="n">
        <f aca="false">SUM(C23:N23)</f>
        <v>0</v>
      </c>
      <c r="P23" s="578" t="n">
        <f aca="false">O23/($O$15+$O$16+$O$17+$O$18+$O$20+$O$21+$O$22)</f>
        <v>0</v>
      </c>
    </row>
    <row r="24" customFormat="false" ht="13.5" hidden="false" customHeight="false" outlineLevel="0" collapsed="false">
      <c r="B24" s="558" t="s">
        <v>108</v>
      </c>
      <c r="C24" s="579" t="n">
        <f aca="false">SUM(C15:C23)</f>
        <v>1527755.40461138</v>
      </c>
      <c r="D24" s="579" t="n">
        <f aca="false">SUM(D15:D23)</f>
        <v>1538157.2780301</v>
      </c>
      <c r="E24" s="579" t="n">
        <f aca="false">SUM(E15:E23)</f>
        <v>1538157.2780301</v>
      </c>
      <c r="F24" s="579" t="n">
        <f aca="false">SUM(F15:F23)</f>
        <v>1538157.2780301</v>
      </c>
      <c r="G24" s="579" t="n">
        <f aca="false">SUM(G15:G23)</f>
        <v>1538157.2780301</v>
      </c>
      <c r="H24" s="579" t="n">
        <f aca="false">SUM(H15:H23)</f>
        <v>1538157.2780301</v>
      </c>
      <c r="I24" s="579" t="n">
        <f aca="false">SUM(I15:I23)</f>
        <v>1538157.2780301</v>
      </c>
      <c r="J24" s="579" t="n">
        <f aca="false">SUM(J15:J23)</f>
        <v>1538157.2780301</v>
      </c>
      <c r="K24" s="579" t="n">
        <f aca="false">SUM(K15:K23)</f>
        <v>1538157.2780301</v>
      </c>
      <c r="L24" s="579" t="n">
        <f aca="false">SUM(L15:L23)</f>
        <v>1538157.2780301</v>
      </c>
      <c r="M24" s="579" t="n">
        <f aca="false">SUM(M15:M23)</f>
        <v>1538157.2780301</v>
      </c>
      <c r="N24" s="579" t="n">
        <f aca="false">SUM(N15:N23)</f>
        <v>1538157.2780301</v>
      </c>
      <c r="O24" s="579" t="n">
        <f aca="false">SUM(O15:O23)</f>
        <v>18447485.4629425</v>
      </c>
    </row>
    <row r="25" customFormat="false" ht="13.5" hidden="false" customHeight="false" outlineLevel="0" collapsed="false">
      <c r="C25" s="577"/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</row>
    <row r="26" customFormat="false" ht="12.75" hidden="false" customHeight="false" outlineLevel="0" collapsed="false">
      <c r="B26" s="562" t="n">
        <v>2001</v>
      </c>
      <c r="C26" s="577"/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7"/>
      <c r="O26" s="577"/>
    </row>
    <row r="27" customFormat="false" ht="12.75" hidden="false" customHeight="false" outlineLevel="0" collapsed="false">
      <c r="B27" s="580" t="s">
        <v>373</v>
      </c>
      <c r="C27" s="577"/>
      <c r="D27" s="577"/>
      <c r="E27" s="577"/>
      <c r="F27" s="577"/>
      <c r="G27" s="577"/>
      <c r="H27" s="577"/>
      <c r="I27" s="577"/>
      <c r="J27" s="577"/>
      <c r="K27" s="577"/>
      <c r="L27" s="577"/>
      <c r="M27" s="577"/>
      <c r="N27" s="577"/>
      <c r="O27" s="577"/>
    </row>
    <row r="28" customFormat="false" ht="12.75" hidden="false" customHeight="true" outlineLevel="0" collapsed="false">
      <c r="B28" s="581" t="s">
        <v>438</v>
      </c>
      <c r="C28" s="568" t="s">
        <v>378</v>
      </c>
      <c r="D28" s="569" t="s">
        <v>440</v>
      </c>
      <c r="E28" s="577"/>
      <c r="F28" s="577"/>
      <c r="G28" s="577"/>
      <c r="H28" s="577"/>
      <c r="I28" s="577"/>
      <c r="J28" s="577"/>
      <c r="K28" s="577"/>
      <c r="L28" s="577"/>
      <c r="M28" s="577"/>
      <c r="N28" s="577"/>
      <c r="O28" s="577"/>
    </row>
    <row r="29" customFormat="false" ht="12.75" hidden="false" customHeight="false" outlineLevel="0" collapsed="false"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</row>
    <row r="30" customFormat="false" ht="12.75" hidden="false" customHeight="false" outlineLevel="0" collapsed="false">
      <c r="C30" s="582" t="s">
        <v>61</v>
      </c>
      <c r="D30" s="582" t="s">
        <v>62</v>
      </c>
      <c r="E30" s="582" t="s">
        <v>63</v>
      </c>
      <c r="F30" s="582" t="s">
        <v>64</v>
      </c>
      <c r="G30" s="582" t="s">
        <v>65</v>
      </c>
      <c r="H30" s="582" t="s">
        <v>66</v>
      </c>
      <c r="I30" s="582" t="s">
        <v>67</v>
      </c>
      <c r="J30" s="582" t="s">
        <v>68</v>
      </c>
      <c r="K30" s="583" t="s">
        <v>69</v>
      </c>
      <c r="L30" s="583" t="s">
        <v>70</v>
      </c>
      <c r="M30" s="583" t="s">
        <v>71</v>
      </c>
      <c r="N30" s="583" t="s">
        <v>442</v>
      </c>
      <c r="O30" s="584" t="s">
        <v>439</v>
      </c>
      <c r="P30" s="147" t="s">
        <v>443</v>
      </c>
      <c r="Q30" s="147" t="s">
        <v>444</v>
      </c>
    </row>
    <row r="31" customFormat="false" ht="14.25" hidden="false" customHeight="false" outlineLevel="0" collapsed="false">
      <c r="B31" s="556" t="s">
        <v>75</v>
      </c>
      <c r="C31" s="573" t="n">
        <v>388675.09</v>
      </c>
      <c r="D31" s="573" t="n">
        <v>636647.69</v>
      </c>
      <c r="E31" s="573" t="n">
        <v>826524.04</v>
      </c>
      <c r="F31" s="573" t="n">
        <v>492377.04</v>
      </c>
      <c r="G31" s="573" t="n">
        <v>582589.91</v>
      </c>
      <c r="H31" s="573" t="n">
        <v>442329.46</v>
      </c>
      <c r="I31" s="573" t="n">
        <v>428255.31</v>
      </c>
      <c r="J31" s="573" t="n">
        <v>471500.97</v>
      </c>
      <c r="K31" s="585" t="n">
        <v>518775.519280938</v>
      </c>
      <c r="L31" s="585" t="n">
        <v>514275.519280648</v>
      </c>
      <c r="M31" s="585" t="n">
        <v>547494.581781512</v>
      </c>
      <c r="N31" s="585" t="n">
        <v>576213.644282087</v>
      </c>
      <c r="O31" s="585" t="n">
        <v>6425658.77462518</v>
      </c>
      <c r="P31" s="586" t="n">
        <f aca="false">+'Input Data'!H59</f>
        <v>0</v>
      </c>
      <c r="Q31" s="587" t="n">
        <f aca="false">SUM(O31:P31)</f>
        <v>6425658.77462518</v>
      </c>
    </row>
    <row r="32" customFormat="false" ht="14.25" hidden="false" customHeight="false" outlineLevel="0" collapsed="false">
      <c r="B32" s="556" t="s">
        <v>77</v>
      </c>
      <c r="C32" s="573" t="n">
        <v>30908.75</v>
      </c>
      <c r="D32" s="573" t="n">
        <v>41996.41</v>
      </c>
      <c r="E32" s="573" t="n">
        <v>48513.31</v>
      </c>
      <c r="F32" s="573" t="n">
        <v>21046.76</v>
      </c>
      <c r="G32" s="573" t="n">
        <v>39396.1</v>
      </c>
      <c r="H32" s="573" t="n">
        <v>40544.62</v>
      </c>
      <c r="I32" s="573" t="n">
        <v>52515.94</v>
      </c>
      <c r="J32" s="573" t="n">
        <v>18177.28</v>
      </c>
      <c r="K32" s="585" t="n">
        <v>43013</v>
      </c>
      <c r="L32" s="585" t="n">
        <v>43015</v>
      </c>
      <c r="M32" s="585" t="n">
        <v>43015</v>
      </c>
      <c r="N32" s="585" t="n">
        <v>43009</v>
      </c>
      <c r="O32" s="585" t="n">
        <v>465151.17</v>
      </c>
      <c r="P32" s="586" t="n">
        <f aca="false">+'Input Data'!H61</f>
        <v>0</v>
      </c>
      <c r="Q32" s="587" t="n">
        <f aca="false">SUM(O32:P32)</f>
        <v>465151.17</v>
      </c>
    </row>
    <row r="33" customFormat="false" ht="14.25" hidden="false" customHeight="false" outlineLevel="0" collapsed="false">
      <c r="B33" s="556" t="s">
        <v>86</v>
      </c>
      <c r="C33" s="573" t="n">
        <v>6246.33</v>
      </c>
      <c r="D33" s="573" t="n">
        <v>5728.52</v>
      </c>
      <c r="E33" s="573" t="n">
        <v>6241.52</v>
      </c>
      <c r="F33" s="573" t="n">
        <v>3596.19</v>
      </c>
      <c r="G33" s="573" t="n">
        <v>1369.37</v>
      </c>
      <c r="H33" s="573" t="n">
        <v>12575.47</v>
      </c>
      <c r="I33" s="573" t="n">
        <v>3799.4</v>
      </c>
      <c r="J33" s="573" t="n">
        <v>4574.32</v>
      </c>
      <c r="K33" s="585" t="n">
        <v>7461</v>
      </c>
      <c r="L33" s="585" t="n">
        <v>7461</v>
      </c>
      <c r="M33" s="585" t="n">
        <v>7461</v>
      </c>
      <c r="N33" s="585" t="n">
        <v>7461</v>
      </c>
      <c r="O33" s="585" t="n">
        <v>73975.12</v>
      </c>
      <c r="P33" s="586" t="n">
        <f aca="false">+'Input Data'!H63</f>
        <v>0</v>
      </c>
      <c r="Q33" s="587" t="n">
        <f aca="false">SUM(O33:P33)</f>
        <v>73975.12</v>
      </c>
    </row>
    <row r="34" customFormat="false" ht="14.25" hidden="false" customHeight="false" outlineLevel="0" collapsed="false">
      <c r="B34" s="556" t="s">
        <v>88</v>
      </c>
      <c r="C34" s="573" t="n">
        <v>11275.56</v>
      </c>
      <c r="D34" s="573" t="n">
        <v>6856.50999999998</v>
      </c>
      <c r="E34" s="573" t="n">
        <v>204442.9</v>
      </c>
      <c r="F34" s="573" t="n">
        <v>12542.66</v>
      </c>
      <c r="G34" s="573" t="n">
        <v>13852.22</v>
      </c>
      <c r="H34" s="573" t="n">
        <v>2100055.16</v>
      </c>
      <c r="I34" s="573" t="n">
        <v>30725.77</v>
      </c>
      <c r="J34" s="573" t="n">
        <v>-2084948.48</v>
      </c>
      <c r="K34" s="585" t="n">
        <v>67955</v>
      </c>
      <c r="L34" s="585" t="n">
        <v>29021</v>
      </c>
      <c r="M34" s="585" t="n">
        <v>116622</v>
      </c>
      <c r="N34" s="585" t="n">
        <v>29021</v>
      </c>
      <c r="O34" s="585" t="n">
        <v>537421.3</v>
      </c>
      <c r="P34" s="586" t="n">
        <f aca="false">+'Input Data'!H65</f>
        <v>0</v>
      </c>
      <c r="Q34" s="587" t="n">
        <f aca="false">SUM(O34:P34)</f>
        <v>537421.3</v>
      </c>
    </row>
    <row r="35" customFormat="false" ht="14.25" hidden="false" customHeight="false" outlineLevel="0" collapsed="false">
      <c r="B35" s="556" t="s">
        <v>362</v>
      </c>
      <c r="C35" s="573" t="n">
        <v>625481.71</v>
      </c>
      <c r="D35" s="573" t="n">
        <v>-113961.29</v>
      </c>
      <c r="E35" s="573" t="n">
        <v>881164.18</v>
      </c>
      <c r="F35" s="573" t="n">
        <v>4237568</v>
      </c>
      <c r="G35" s="573" t="n">
        <v>1128961.21</v>
      </c>
      <c r="H35" s="573" t="n">
        <v>877476.6</v>
      </c>
      <c r="I35" s="573" t="n">
        <v>312179.06</v>
      </c>
      <c r="J35" s="573" t="n">
        <v>1954576.17</v>
      </c>
      <c r="K35" s="585" t="n">
        <v>3444522</v>
      </c>
      <c r="L35" s="585" t="n">
        <v>1244522</v>
      </c>
      <c r="M35" s="585" t="n">
        <v>1244522</v>
      </c>
      <c r="N35" s="585" t="n">
        <v>1244522</v>
      </c>
      <c r="O35" s="585" t="n">
        <v>17081533.64</v>
      </c>
      <c r="P35" s="586" t="n">
        <f aca="false">+'Input Data'!H67</f>
        <v>0</v>
      </c>
      <c r="Q35" s="587" t="n">
        <f aca="false">SUM(O35:P35)</f>
        <v>17081533.64</v>
      </c>
    </row>
    <row r="36" customFormat="false" ht="14.25" hidden="false" customHeight="false" outlineLevel="0" collapsed="false">
      <c r="B36" s="556" t="s">
        <v>363</v>
      </c>
      <c r="C36" s="573" t="n">
        <v>0</v>
      </c>
      <c r="D36" s="573" t="n">
        <v>0</v>
      </c>
      <c r="E36" s="573" t="n">
        <v>0</v>
      </c>
      <c r="F36" s="573" t="n">
        <v>0</v>
      </c>
      <c r="G36" s="573" t="n">
        <v>0</v>
      </c>
      <c r="H36" s="573" t="n">
        <v>0</v>
      </c>
      <c r="I36" s="573" t="n">
        <v>0</v>
      </c>
      <c r="J36" s="573" t="n">
        <v>0</v>
      </c>
      <c r="K36" s="585" t="n">
        <v>0</v>
      </c>
      <c r="L36" s="585" t="n">
        <v>0</v>
      </c>
      <c r="M36" s="585" t="n">
        <v>0</v>
      </c>
      <c r="N36" s="585" t="n">
        <v>0</v>
      </c>
      <c r="O36" s="585" t="n">
        <v>0</v>
      </c>
      <c r="P36" s="586" t="n">
        <f aca="false">+'Input Data'!H69</f>
        <v>0</v>
      </c>
      <c r="Q36" s="587" t="n">
        <f aca="false">SUM(O36:P36)</f>
        <v>0</v>
      </c>
    </row>
    <row r="37" customFormat="false" ht="14.25" hidden="false" customHeight="false" outlineLevel="0" collapsed="false">
      <c r="B37" s="556" t="s">
        <v>98</v>
      </c>
      <c r="C37" s="573" t="n">
        <v>2285.5</v>
      </c>
      <c r="D37" s="573" t="n">
        <v>21896.71</v>
      </c>
      <c r="E37" s="573" t="n">
        <v>240910.32</v>
      </c>
      <c r="F37" s="573" t="n">
        <v>38494.91</v>
      </c>
      <c r="G37" s="573" t="n">
        <v>6917.53</v>
      </c>
      <c r="H37" s="573" t="n">
        <v>1713.33</v>
      </c>
      <c r="I37" s="573" t="n">
        <v>16224.89</v>
      </c>
      <c r="J37" s="573" t="n">
        <v>7836.25</v>
      </c>
      <c r="K37" s="585" t="n">
        <v>7878</v>
      </c>
      <c r="L37" s="585" t="n">
        <v>7878</v>
      </c>
      <c r="M37" s="585" t="n">
        <v>7878</v>
      </c>
      <c r="N37" s="585" t="n">
        <v>7876</v>
      </c>
      <c r="O37" s="585" t="n">
        <v>367789.44</v>
      </c>
      <c r="P37" s="586" t="n">
        <f aca="false">+'Input Data'!H71</f>
        <v>0</v>
      </c>
      <c r="Q37" s="587" t="n">
        <f aca="false">SUM(O37:P37)</f>
        <v>367789.44</v>
      </c>
    </row>
    <row r="38" customFormat="false" ht="14.25" hidden="false" customHeight="false" outlineLevel="0" collapsed="false">
      <c r="B38" s="556" t="s">
        <v>364</v>
      </c>
      <c r="C38" s="573" t="n">
        <v>3882.39</v>
      </c>
      <c r="D38" s="573" t="n">
        <v>3476.91</v>
      </c>
      <c r="E38" s="573" t="n">
        <v>5057.9</v>
      </c>
      <c r="F38" s="573" t="n">
        <v>1372.48</v>
      </c>
      <c r="G38" s="573" t="n">
        <v>5841.27</v>
      </c>
      <c r="H38" s="573" t="n">
        <v>5821.83</v>
      </c>
      <c r="I38" s="573" t="n">
        <v>5053.55</v>
      </c>
      <c r="J38" s="573" t="n">
        <v>11379.82</v>
      </c>
      <c r="K38" s="585" t="n">
        <v>3980</v>
      </c>
      <c r="L38" s="585" t="n">
        <v>3980</v>
      </c>
      <c r="M38" s="585" t="n">
        <v>3980</v>
      </c>
      <c r="N38" s="585" t="n">
        <v>3980</v>
      </c>
      <c r="O38" s="585" t="n">
        <v>57806.15</v>
      </c>
      <c r="P38" s="586" t="n">
        <f aca="false">+'Input Data'!H73</f>
        <v>0</v>
      </c>
      <c r="Q38" s="587" t="n">
        <f aca="false">SUM(O38:P38)</f>
        <v>57806.15</v>
      </c>
    </row>
    <row r="39" customFormat="false" ht="14.25" hidden="false" customHeight="false" outlineLevel="0" collapsed="false">
      <c r="B39" s="537" t="s">
        <v>365</v>
      </c>
      <c r="C39" s="573" t="n">
        <v>0</v>
      </c>
      <c r="D39" s="573" t="n">
        <v>0</v>
      </c>
      <c r="E39" s="573" t="n">
        <v>0</v>
      </c>
      <c r="F39" s="573" t="n">
        <v>0</v>
      </c>
      <c r="G39" s="573" t="n">
        <v>0</v>
      </c>
      <c r="H39" s="573" t="n">
        <v>0</v>
      </c>
      <c r="I39" s="573" t="n">
        <v>0</v>
      </c>
      <c r="J39" s="573" t="n">
        <v>0</v>
      </c>
      <c r="K39" s="585" t="n">
        <v>0</v>
      </c>
      <c r="L39" s="585" t="n">
        <v>0</v>
      </c>
      <c r="M39" s="585" t="n">
        <v>0</v>
      </c>
      <c r="N39" s="585" t="n">
        <v>0</v>
      </c>
      <c r="O39" s="585" t="n">
        <v>0</v>
      </c>
      <c r="P39" s="586" t="n">
        <f aca="false">+'Input Data'!H75</f>
        <v>0</v>
      </c>
      <c r="Q39" s="587" t="n">
        <f aca="false">SUM(O39:P39)</f>
        <v>0</v>
      </c>
    </row>
    <row r="40" customFormat="false" ht="15.75" hidden="false" customHeight="false" outlineLevel="0" collapsed="false">
      <c r="B40" s="558" t="s">
        <v>108</v>
      </c>
      <c r="C40" s="588" t="n">
        <v>1068755.33</v>
      </c>
      <c r="D40" s="588" t="n">
        <v>602641.460000001</v>
      </c>
      <c r="E40" s="588" t="n">
        <v>2212854.17</v>
      </c>
      <c r="F40" s="588" t="n">
        <v>4806998.04</v>
      </c>
      <c r="G40" s="588" t="n">
        <v>1778927.61</v>
      </c>
      <c r="H40" s="588" t="n">
        <v>3480516.47</v>
      </c>
      <c r="I40" s="588" t="n">
        <v>848753.92</v>
      </c>
      <c r="J40" s="588" t="n">
        <v>383096.33</v>
      </c>
      <c r="K40" s="589" t="n">
        <v>4093584.51928094</v>
      </c>
      <c r="L40" s="589" t="n">
        <v>1850152.51928065</v>
      </c>
      <c r="M40" s="589" t="n">
        <v>1970972.58178151</v>
      </c>
      <c r="N40" s="589" t="n">
        <v>1912082.64428209</v>
      </c>
      <c r="O40" s="589" t="n">
        <v>25009335.5946252</v>
      </c>
      <c r="P40" s="590" t="n">
        <f aca="false">SUM(P31:P39)</f>
        <v>0</v>
      </c>
      <c r="Q40" s="591" t="n">
        <f aca="false">SUM(Q31:Q39)</f>
        <v>25009335.5946252</v>
      </c>
    </row>
    <row r="41" customFormat="false" ht="13.5" hidden="false" customHeight="false" outlineLevel="0" collapsed="false">
      <c r="C41" s="577"/>
      <c r="D41" s="577"/>
      <c r="E41" s="577"/>
      <c r="F41" s="577"/>
      <c r="G41" s="577"/>
      <c r="H41" s="577"/>
      <c r="I41" s="577"/>
      <c r="J41" s="577"/>
      <c r="K41" s="577"/>
      <c r="L41" s="577"/>
      <c r="M41" s="577"/>
      <c r="N41" s="577"/>
      <c r="O41" s="577"/>
    </row>
    <row r="42" customFormat="false" ht="14.25" hidden="false" customHeight="false" outlineLevel="0" collapsed="false">
      <c r="B42" s="592" t="s">
        <v>32</v>
      </c>
      <c r="C42" s="577"/>
      <c r="D42" s="577"/>
      <c r="E42" s="577"/>
      <c r="F42" s="577"/>
      <c r="G42" s="577"/>
      <c r="H42" s="577"/>
      <c r="I42" s="577"/>
      <c r="J42" s="577"/>
      <c r="K42" s="577"/>
      <c r="L42" s="577"/>
      <c r="M42" s="577"/>
      <c r="N42" s="577" t="s">
        <v>445</v>
      </c>
      <c r="O42" s="577"/>
      <c r="P42" s="593" t="n">
        <f aca="false">(+P40/9)/1000</f>
        <v>0</v>
      </c>
    </row>
    <row r="43" customFormat="false" ht="12.75" hidden="false" customHeight="false" outlineLevel="0" collapsed="false">
      <c r="B43" s="580" t="s">
        <v>373</v>
      </c>
      <c r="C43" s="577"/>
      <c r="D43" s="577"/>
      <c r="E43" s="577"/>
      <c r="F43" s="577"/>
      <c r="G43" s="577"/>
      <c r="H43" s="577"/>
      <c r="I43" s="577"/>
      <c r="J43" s="577"/>
      <c r="K43" s="577"/>
      <c r="L43" s="577"/>
      <c r="M43" s="577"/>
      <c r="N43" s="577"/>
      <c r="O43" s="577"/>
    </row>
    <row r="44" customFormat="false" ht="12.75" hidden="false" customHeight="true" outlineLevel="0" collapsed="false">
      <c r="B44" s="594" t="s">
        <v>446</v>
      </c>
      <c r="C44" s="568" t="s">
        <v>378</v>
      </c>
      <c r="D44" s="569" t="s">
        <v>440</v>
      </c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577"/>
    </row>
    <row r="45" customFormat="false" ht="12.75" hidden="false" customHeight="false" outlineLevel="0" collapsed="false">
      <c r="C45" s="577"/>
      <c r="D45" s="577"/>
      <c r="E45" s="577"/>
      <c r="F45" s="577"/>
      <c r="G45" s="577"/>
      <c r="H45" s="577"/>
      <c r="I45" s="577"/>
      <c r="J45" s="577"/>
      <c r="K45" s="577"/>
      <c r="L45" s="577"/>
      <c r="M45" s="577"/>
      <c r="N45" s="577"/>
      <c r="O45" s="577"/>
    </row>
    <row r="46" customFormat="false" ht="12.75" hidden="false" customHeight="false" outlineLevel="0" collapsed="false">
      <c r="C46" s="582" t="s">
        <v>61</v>
      </c>
      <c r="D46" s="582" t="s">
        <v>62</v>
      </c>
      <c r="E46" s="582" t="s">
        <v>63</v>
      </c>
      <c r="F46" s="582" t="s">
        <v>64</v>
      </c>
      <c r="G46" s="582" t="s">
        <v>65</v>
      </c>
      <c r="H46" s="582" t="s">
        <v>66</v>
      </c>
      <c r="I46" s="582" t="s">
        <v>67</v>
      </c>
      <c r="J46" s="582" t="s">
        <v>68</v>
      </c>
      <c r="K46" s="583" t="s">
        <v>69</v>
      </c>
      <c r="L46" s="583" t="s">
        <v>70</v>
      </c>
      <c r="M46" s="583" t="s">
        <v>71</v>
      </c>
      <c r="N46" s="583" t="s">
        <v>442</v>
      </c>
      <c r="O46" s="584" t="s">
        <v>439</v>
      </c>
    </row>
    <row r="47" customFormat="false" ht="12.75" hidden="false" customHeight="false" outlineLevel="0" collapsed="false">
      <c r="B47" s="556" t="s">
        <v>75</v>
      </c>
      <c r="C47" s="573" t="n">
        <v>431778.871268657</v>
      </c>
      <c r="D47" s="573" t="n">
        <v>448482.48880597</v>
      </c>
      <c r="E47" s="573" t="n">
        <v>561234.354477612</v>
      </c>
      <c r="F47" s="573" t="n">
        <v>561234.354477612</v>
      </c>
      <c r="G47" s="573" t="n">
        <v>561234.354477612</v>
      </c>
      <c r="H47" s="573" t="n">
        <v>580264.205223881</v>
      </c>
      <c r="I47" s="573" t="n">
        <v>580264.205223881</v>
      </c>
      <c r="J47" s="573" t="n">
        <v>580264.205223881</v>
      </c>
      <c r="K47" s="585" t="n">
        <v>580264.205223881</v>
      </c>
      <c r="L47" s="585" t="n">
        <v>580264.205223881</v>
      </c>
      <c r="M47" s="585" t="n">
        <v>580264.205223881</v>
      </c>
      <c r="N47" s="585" t="n">
        <v>580264.205223881</v>
      </c>
      <c r="O47" s="585" t="n">
        <v>6625813.86007463</v>
      </c>
    </row>
    <row r="48" customFormat="false" ht="12.75" hidden="false" customHeight="false" outlineLevel="0" collapsed="false">
      <c r="B48" s="556" t="s">
        <v>77</v>
      </c>
      <c r="C48" s="573" t="n">
        <v>41646.2686567164</v>
      </c>
      <c r="D48" s="573" t="n">
        <v>41646.2686567164</v>
      </c>
      <c r="E48" s="573" t="n">
        <v>41644.776119403</v>
      </c>
      <c r="F48" s="573" t="n">
        <v>41646.2686567164</v>
      </c>
      <c r="G48" s="573" t="n">
        <v>41646.2686567164</v>
      </c>
      <c r="H48" s="573" t="n">
        <v>41644.776119403</v>
      </c>
      <c r="I48" s="573" t="n">
        <v>41646.2686567164</v>
      </c>
      <c r="J48" s="573" t="n">
        <v>41646.2686567164</v>
      </c>
      <c r="K48" s="585" t="n">
        <v>41644.776119403</v>
      </c>
      <c r="L48" s="585" t="n">
        <v>41646.2686567164</v>
      </c>
      <c r="M48" s="585" t="n">
        <v>41646.2686567164</v>
      </c>
      <c r="N48" s="585" t="n">
        <v>41640.2985074627</v>
      </c>
      <c r="O48" s="585" t="n">
        <v>499744.776119403</v>
      </c>
    </row>
    <row r="49" customFormat="false" ht="12.75" hidden="false" customHeight="false" outlineLevel="0" collapsed="false">
      <c r="B49" s="556" t="s">
        <v>86</v>
      </c>
      <c r="C49" s="573" t="n">
        <v>7461.68656716418</v>
      </c>
      <c r="D49" s="573" t="n">
        <v>7461.19402985075</v>
      </c>
      <c r="E49" s="573" t="n">
        <v>7461.19402985075</v>
      </c>
      <c r="F49" s="573" t="n">
        <v>7461.19402985075</v>
      </c>
      <c r="G49" s="573" t="n">
        <v>7461.19402985075</v>
      </c>
      <c r="H49" s="573" t="n">
        <v>7461.19402985075</v>
      </c>
      <c r="I49" s="573" t="n">
        <v>7461.19402985075</v>
      </c>
      <c r="J49" s="573" t="n">
        <v>7461.19402985075</v>
      </c>
      <c r="K49" s="585" t="n">
        <v>7461.19402985075</v>
      </c>
      <c r="L49" s="585" t="n">
        <v>7461.19402985075</v>
      </c>
      <c r="M49" s="585" t="n">
        <v>7461.19402985075</v>
      </c>
      <c r="N49" s="585" t="n">
        <v>7461.19402985075</v>
      </c>
      <c r="O49" s="585" t="n">
        <v>89534.8208955224</v>
      </c>
    </row>
    <row r="50" customFormat="false" ht="12.75" hidden="false" customHeight="false" outlineLevel="0" collapsed="false">
      <c r="B50" s="556" t="s">
        <v>88</v>
      </c>
      <c r="C50" s="573" t="n">
        <v>29022.3880597015</v>
      </c>
      <c r="D50" s="573" t="n">
        <v>29020.8955223881</v>
      </c>
      <c r="E50" s="573" t="n">
        <v>29022.3880597015</v>
      </c>
      <c r="F50" s="573" t="n">
        <v>29020.8955223881</v>
      </c>
      <c r="G50" s="573" t="n">
        <v>29022.3880597015</v>
      </c>
      <c r="H50" s="573" t="n">
        <v>29020.8955223881</v>
      </c>
      <c r="I50" s="573" t="n">
        <v>29022.3880597015</v>
      </c>
      <c r="J50" s="573" t="n">
        <v>29020.8955223881</v>
      </c>
      <c r="K50" s="585" t="n">
        <v>29022.3880597015</v>
      </c>
      <c r="L50" s="585" t="n">
        <v>29020.8955223881</v>
      </c>
      <c r="M50" s="585" t="n">
        <v>29022.3880597015</v>
      </c>
      <c r="N50" s="585" t="n">
        <v>29020.8955223881</v>
      </c>
      <c r="O50" s="585" t="n">
        <v>348259.701492538</v>
      </c>
    </row>
    <row r="51" customFormat="false" ht="12.75" hidden="false" customHeight="false" outlineLevel="0" collapsed="false">
      <c r="B51" s="556" t="s">
        <v>362</v>
      </c>
      <c r="C51" s="573" t="n">
        <f aca="false">$O$51/12</f>
        <v>1244522</v>
      </c>
      <c r="D51" s="573" t="n">
        <f aca="false">$O$51/12</f>
        <v>1244522</v>
      </c>
      <c r="E51" s="573" t="n">
        <f aca="false">$O$51/12</f>
        <v>1244522</v>
      </c>
      <c r="F51" s="573" t="n">
        <f aca="false">$O$51/12</f>
        <v>1244522</v>
      </c>
      <c r="G51" s="573" t="n">
        <f aca="false">$O$51/12</f>
        <v>1244522</v>
      </c>
      <c r="H51" s="573" t="n">
        <f aca="false">$O$51/12</f>
        <v>1244522</v>
      </c>
      <c r="I51" s="573" t="n">
        <f aca="false">$O$51/12</f>
        <v>1244522</v>
      </c>
      <c r="J51" s="573" t="n">
        <f aca="false">$O$51/12</f>
        <v>1244522</v>
      </c>
      <c r="K51" s="573" t="n">
        <f aca="false">$O$51/12</f>
        <v>1244522</v>
      </c>
      <c r="L51" s="573" t="n">
        <f aca="false">$O$51/12</f>
        <v>1244522</v>
      </c>
      <c r="M51" s="573" t="n">
        <f aca="false">$O$51/12</f>
        <v>1244522</v>
      </c>
      <c r="N51" s="573" t="n">
        <f aca="false">$O$51/12</f>
        <v>1244522</v>
      </c>
      <c r="O51" s="595" t="n">
        <v>14934264</v>
      </c>
    </row>
    <row r="52" customFormat="false" ht="12.75" hidden="false" customHeight="false" outlineLevel="0" collapsed="false">
      <c r="B52" s="556" t="s">
        <v>363</v>
      </c>
      <c r="C52" s="573" t="n">
        <v>0</v>
      </c>
      <c r="D52" s="573" t="n">
        <v>0</v>
      </c>
      <c r="E52" s="573" t="n">
        <v>0</v>
      </c>
      <c r="F52" s="573" t="n">
        <v>0</v>
      </c>
      <c r="G52" s="573" t="n">
        <v>0</v>
      </c>
      <c r="H52" s="573" t="n">
        <v>0</v>
      </c>
      <c r="I52" s="573" t="n">
        <v>0</v>
      </c>
      <c r="J52" s="573" t="n">
        <v>0</v>
      </c>
      <c r="K52" s="585" t="n">
        <v>0</v>
      </c>
      <c r="L52" s="585" t="n">
        <v>0</v>
      </c>
      <c r="M52" s="585" t="n">
        <v>0</v>
      </c>
      <c r="N52" s="585" t="n">
        <v>0</v>
      </c>
      <c r="O52" s="585" t="n">
        <v>0</v>
      </c>
    </row>
    <row r="53" customFormat="false" ht="12.75" hidden="false" customHeight="false" outlineLevel="0" collapsed="false">
      <c r="B53" s="556" t="s">
        <v>98</v>
      </c>
      <c r="C53" s="573" t="n">
        <v>7877.6119402985</v>
      </c>
      <c r="D53" s="573" t="n">
        <v>7877.6119402985</v>
      </c>
      <c r="E53" s="573" t="n">
        <v>7877.6119402985</v>
      </c>
      <c r="F53" s="573" t="n">
        <v>7877.6119402985</v>
      </c>
      <c r="G53" s="573" t="n">
        <v>7877.6119402985</v>
      </c>
      <c r="H53" s="573" t="n">
        <v>7877.6119402985</v>
      </c>
      <c r="I53" s="573" t="n">
        <v>7877.6119402985</v>
      </c>
      <c r="J53" s="573" t="n">
        <v>7877.6119402985</v>
      </c>
      <c r="K53" s="585" t="n">
        <v>7877.6119402985</v>
      </c>
      <c r="L53" s="585" t="n">
        <v>7877.6119402985</v>
      </c>
      <c r="M53" s="585" t="n">
        <v>7877.6119402985</v>
      </c>
      <c r="N53" s="585" t="n">
        <v>7874.62686567164</v>
      </c>
      <c r="O53" s="585" t="n">
        <v>94528.3582089551</v>
      </c>
    </row>
    <row r="54" customFormat="false" ht="12.75" hidden="false" customHeight="false" outlineLevel="0" collapsed="false">
      <c r="B54" s="556" t="s">
        <v>364</v>
      </c>
      <c r="C54" s="573" t="n">
        <v>3900</v>
      </c>
      <c r="D54" s="573" t="n">
        <v>3900</v>
      </c>
      <c r="E54" s="573" t="n">
        <v>3900</v>
      </c>
      <c r="F54" s="573" t="n">
        <v>3900</v>
      </c>
      <c r="G54" s="573" t="n">
        <v>3900</v>
      </c>
      <c r="H54" s="573" t="n">
        <v>3900</v>
      </c>
      <c r="I54" s="573" t="n">
        <v>3900</v>
      </c>
      <c r="J54" s="573" t="n">
        <v>3900</v>
      </c>
      <c r="K54" s="585" t="n">
        <v>3900</v>
      </c>
      <c r="L54" s="585" t="n">
        <v>3900</v>
      </c>
      <c r="M54" s="585" t="n">
        <v>3900</v>
      </c>
      <c r="N54" s="585" t="n">
        <v>3900</v>
      </c>
      <c r="O54" s="585" t="n">
        <v>46800</v>
      </c>
    </row>
    <row r="55" customFormat="false" ht="12.75" hidden="false" customHeight="false" outlineLevel="0" collapsed="false">
      <c r="B55" s="537" t="s">
        <v>365</v>
      </c>
      <c r="C55" s="573" t="n">
        <v>0</v>
      </c>
      <c r="D55" s="573" t="n">
        <v>0</v>
      </c>
      <c r="E55" s="573" t="n">
        <v>0</v>
      </c>
      <c r="F55" s="573" t="n">
        <v>0</v>
      </c>
      <c r="G55" s="573" t="n">
        <v>0</v>
      </c>
      <c r="H55" s="573" t="n">
        <v>0</v>
      </c>
      <c r="I55" s="573" t="n">
        <v>0</v>
      </c>
      <c r="J55" s="573" t="n">
        <v>0</v>
      </c>
      <c r="K55" s="585" t="n">
        <v>0</v>
      </c>
      <c r="L55" s="585" t="n">
        <v>0</v>
      </c>
      <c r="M55" s="585" t="n">
        <v>0</v>
      </c>
      <c r="N55" s="585" t="n">
        <v>0</v>
      </c>
      <c r="O55" s="585" t="n">
        <v>0</v>
      </c>
    </row>
    <row r="56" customFormat="false" ht="13.5" hidden="false" customHeight="false" outlineLevel="0" collapsed="false">
      <c r="B56" s="558" t="s">
        <v>108</v>
      </c>
      <c r="C56" s="588" t="n">
        <f aca="false">SUM(C47:C55)</f>
        <v>1766208.82649254</v>
      </c>
      <c r="D56" s="588" t="n">
        <f aca="false">SUM(D47:D55)</f>
        <v>1782910.45895522</v>
      </c>
      <c r="E56" s="588" t="n">
        <f aca="false">SUM(E47:E55)</f>
        <v>1895662.32462687</v>
      </c>
      <c r="F56" s="588" t="n">
        <f aca="false">SUM(F47:F55)</f>
        <v>1895662.32462687</v>
      </c>
      <c r="G56" s="588" t="n">
        <f aca="false">SUM(G47:G55)</f>
        <v>1895663.81716418</v>
      </c>
      <c r="H56" s="588" t="n">
        <f aca="false">SUM(H47:H55)</f>
        <v>1914690.68283582</v>
      </c>
      <c r="I56" s="588" t="n">
        <f aca="false">SUM(I47:I55)</f>
        <v>1914693.66791045</v>
      </c>
      <c r="J56" s="588" t="n">
        <f aca="false">SUM(J47:J55)</f>
        <v>1914692.17537313</v>
      </c>
      <c r="K56" s="588" t="n">
        <f aca="false">SUM(K47:K55)</f>
        <v>1914692.17537313</v>
      </c>
      <c r="L56" s="588" t="n">
        <f aca="false">SUM(L47:L55)</f>
        <v>1914692.17537313</v>
      </c>
      <c r="M56" s="588" t="n">
        <f aca="false">SUM(M47:M55)</f>
        <v>1914693.66791045</v>
      </c>
      <c r="N56" s="588" t="n">
        <f aca="false">SUM(N47:N55)</f>
        <v>1914683.22014925</v>
      </c>
      <c r="O56" s="588" t="n">
        <f aca="false">SUM(O47:O55)</f>
        <v>22638945.5167911</v>
      </c>
    </row>
    <row r="57" customFormat="false" ht="13.5" hidden="false" customHeight="false" outlineLevel="0" collapsed="false">
      <c r="C57" s="577"/>
      <c r="D57" s="577"/>
      <c r="E57" s="577"/>
      <c r="F57" s="577"/>
      <c r="G57" s="577"/>
      <c r="H57" s="577"/>
      <c r="I57" s="577"/>
      <c r="J57" s="577"/>
      <c r="K57" s="577"/>
      <c r="L57" s="577"/>
      <c r="M57" s="577"/>
      <c r="N57" s="577"/>
      <c r="O57" s="577"/>
    </row>
    <row r="58" customFormat="false" ht="12.75" hidden="false" customHeight="false" outlineLevel="0" collapsed="false">
      <c r="C58" s="577"/>
      <c r="D58" s="577"/>
      <c r="E58" s="577"/>
      <c r="F58" s="577"/>
      <c r="G58" s="577"/>
      <c r="H58" s="577"/>
      <c r="I58" s="577"/>
      <c r="J58" s="577"/>
      <c r="K58" s="577"/>
      <c r="L58" s="577"/>
      <c r="M58" s="577"/>
      <c r="N58" s="577"/>
      <c r="O58" s="577"/>
    </row>
    <row r="59" customFormat="false" ht="12.75" hidden="false" customHeight="false" outlineLevel="0" collapsed="false">
      <c r="C59" s="577"/>
      <c r="D59" s="577"/>
      <c r="E59" s="577"/>
      <c r="F59" s="577"/>
      <c r="G59" s="577"/>
      <c r="H59" s="577"/>
      <c r="I59" s="577"/>
      <c r="J59" s="577"/>
      <c r="K59" s="577"/>
      <c r="L59" s="577"/>
      <c r="M59" s="577"/>
      <c r="N59" s="577"/>
      <c r="O59" s="577"/>
    </row>
    <row r="60" customFormat="false" ht="12.75" hidden="false" customHeight="false" outlineLevel="0" collapsed="false">
      <c r="C60" s="577"/>
      <c r="D60" s="577"/>
      <c r="E60" s="577"/>
      <c r="F60" s="577"/>
      <c r="G60" s="577"/>
      <c r="H60" s="577"/>
      <c r="I60" s="577"/>
      <c r="J60" s="577"/>
      <c r="K60" s="577"/>
      <c r="L60" s="577"/>
      <c r="M60" s="577"/>
      <c r="N60" s="577"/>
      <c r="O60" s="577"/>
    </row>
    <row r="61" customFormat="false" ht="12.75" hidden="false" customHeight="false" outlineLevel="0" collapsed="false">
      <c r="C61" s="577"/>
      <c r="D61" s="577"/>
      <c r="E61" s="577"/>
      <c r="F61" s="577"/>
      <c r="G61" s="577"/>
      <c r="H61" s="577"/>
      <c r="I61" s="577"/>
      <c r="J61" s="577"/>
      <c r="K61" s="577"/>
      <c r="L61" s="577"/>
      <c r="M61" s="577"/>
      <c r="N61" s="577"/>
      <c r="O61" s="577"/>
    </row>
    <row r="62" customFormat="false" ht="12.75" hidden="false" customHeight="false" outlineLevel="0" collapsed="false">
      <c r="C62" s="577"/>
      <c r="D62" s="577"/>
      <c r="E62" s="577"/>
      <c r="F62" s="577"/>
      <c r="G62" s="577"/>
      <c r="H62" s="577"/>
      <c r="I62" s="577"/>
      <c r="J62" s="577"/>
      <c r="K62" s="577"/>
      <c r="L62" s="577"/>
      <c r="M62" s="577"/>
      <c r="N62" s="577"/>
      <c r="O62" s="577"/>
    </row>
    <row r="63" customFormat="false" ht="12.75" hidden="false" customHeight="false" outlineLevel="0" collapsed="false">
      <c r="C63" s="577"/>
      <c r="D63" s="577"/>
      <c r="E63" s="577"/>
      <c r="F63" s="577"/>
      <c r="G63" s="577"/>
      <c r="H63" s="577"/>
      <c r="I63" s="577"/>
      <c r="J63" s="577"/>
      <c r="K63" s="577"/>
      <c r="L63" s="577"/>
      <c r="M63" s="577"/>
      <c r="N63" s="577"/>
      <c r="O63" s="577"/>
    </row>
    <row r="64" customFormat="false" ht="12.75" hidden="false" customHeight="false" outlineLevel="0" collapsed="false">
      <c r="C64" s="577"/>
      <c r="D64" s="577"/>
      <c r="E64" s="577"/>
      <c r="F64" s="577"/>
      <c r="G64" s="577"/>
      <c r="H64" s="577"/>
      <c r="I64" s="577"/>
      <c r="J64" s="577"/>
      <c r="K64" s="577"/>
      <c r="L64" s="577"/>
      <c r="M64" s="577"/>
      <c r="N64" s="577"/>
      <c r="O64" s="577"/>
    </row>
    <row r="65" customFormat="false" ht="12.75" hidden="false" customHeight="false" outlineLevel="0" collapsed="false">
      <c r="C65" s="577"/>
      <c r="D65" s="577"/>
      <c r="E65" s="577"/>
      <c r="F65" s="577"/>
      <c r="G65" s="577"/>
      <c r="H65" s="577"/>
      <c r="I65" s="577"/>
      <c r="J65" s="577"/>
      <c r="K65" s="577"/>
      <c r="L65" s="577"/>
      <c r="M65" s="577"/>
      <c r="N65" s="577"/>
      <c r="O65" s="577"/>
    </row>
    <row r="66" customFormat="false" ht="12.75" hidden="false" customHeight="false" outlineLevel="0" collapsed="false">
      <c r="C66" s="577"/>
      <c r="D66" s="577"/>
      <c r="E66" s="577"/>
      <c r="F66" s="577"/>
      <c r="G66" s="577"/>
      <c r="H66" s="577"/>
      <c r="I66" s="577"/>
      <c r="J66" s="577"/>
      <c r="K66" s="577"/>
      <c r="L66" s="577"/>
      <c r="M66" s="577"/>
      <c r="N66" s="577"/>
      <c r="O66" s="577"/>
    </row>
    <row r="67" customFormat="false" ht="12.75" hidden="false" customHeight="false" outlineLevel="0" collapsed="false">
      <c r="C67" s="577"/>
      <c r="D67" s="577"/>
      <c r="E67" s="577"/>
      <c r="F67" s="577"/>
      <c r="G67" s="577"/>
      <c r="H67" s="577"/>
      <c r="I67" s="577"/>
      <c r="J67" s="577"/>
      <c r="K67" s="577"/>
      <c r="L67" s="577"/>
      <c r="M67" s="577"/>
      <c r="N67" s="577"/>
      <c r="O67" s="577"/>
    </row>
    <row r="68" customFormat="false" ht="12.75" hidden="false" customHeight="false" outlineLevel="0" collapsed="false">
      <c r="C68" s="577"/>
      <c r="D68" s="577"/>
      <c r="E68" s="577"/>
      <c r="F68" s="577"/>
      <c r="G68" s="577"/>
      <c r="H68" s="577"/>
      <c r="I68" s="577"/>
      <c r="J68" s="577"/>
      <c r="K68" s="577"/>
      <c r="L68" s="577"/>
      <c r="M68" s="577"/>
      <c r="N68" s="577"/>
      <c r="O68" s="577"/>
    </row>
    <row r="69" customFormat="false" ht="12.75" hidden="false" customHeight="false" outlineLevel="0" collapsed="false">
      <c r="C69" s="577"/>
      <c r="D69" s="577"/>
      <c r="E69" s="577"/>
      <c r="F69" s="577"/>
      <c r="G69" s="577"/>
      <c r="H69" s="577"/>
      <c r="I69" s="577"/>
      <c r="J69" s="577"/>
      <c r="K69" s="577"/>
      <c r="L69" s="577"/>
      <c r="M69" s="577"/>
      <c r="N69" s="577"/>
      <c r="O69" s="577"/>
    </row>
    <row r="70" customFormat="false" ht="12.75" hidden="false" customHeight="false" outlineLevel="0" collapsed="false">
      <c r="C70" s="577"/>
      <c r="D70" s="577"/>
      <c r="E70" s="577"/>
      <c r="F70" s="577"/>
      <c r="G70" s="577"/>
      <c r="H70" s="577"/>
      <c r="I70" s="577"/>
      <c r="J70" s="577"/>
      <c r="K70" s="577"/>
      <c r="L70" s="577"/>
      <c r="M70" s="577"/>
      <c r="N70" s="577"/>
      <c r="O70" s="577"/>
    </row>
    <row r="71" customFormat="false" ht="12.75" hidden="false" customHeight="false" outlineLevel="0" collapsed="false">
      <c r="C71" s="577"/>
      <c r="D71" s="577"/>
      <c r="E71" s="577"/>
      <c r="F71" s="577"/>
      <c r="G71" s="577"/>
      <c r="H71" s="577"/>
      <c r="I71" s="577"/>
      <c r="J71" s="577"/>
      <c r="K71" s="577"/>
      <c r="L71" s="577"/>
      <c r="M71" s="577"/>
      <c r="N71" s="577"/>
      <c r="O71" s="577"/>
    </row>
    <row r="72" customFormat="false" ht="12.75" hidden="false" customHeight="false" outlineLevel="0" collapsed="false">
      <c r="C72" s="577"/>
      <c r="D72" s="577"/>
      <c r="E72" s="577"/>
      <c r="F72" s="577"/>
      <c r="G72" s="577"/>
      <c r="H72" s="577"/>
      <c r="I72" s="577"/>
      <c r="J72" s="577"/>
      <c r="K72" s="577"/>
      <c r="L72" s="577"/>
      <c r="M72" s="577"/>
      <c r="N72" s="577"/>
      <c r="O72" s="577"/>
    </row>
    <row r="73" customFormat="false" ht="12.75" hidden="false" customHeight="false" outlineLevel="0" collapsed="false">
      <c r="C73" s="577"/>
      <c r="D73" s="577"/>
      <c r="E73" s="577"/>
      <c r="F73" s="577"/>
      <c r="G73" s="577"/>
      <c r="H73" s="577"/>
      <c r="I73" s="577"/>
      <c r="J73" s="577"/>
      <c r="K73" s="577"/>
      <c r="L73" s="577"/>
      <c r="M73" s="577"/>
      <c r="N73" s="577"/>
      <c r="O73" s="577"/>
    </row>
    <row r="74" customFormat="false" ht="12.75" hidden="false" customHeight="false" outlineLevel="0" collapsed="false">
      <c r="C74" s="577"/>
      <c r="D74" s="577"/>
      <c r="E74" s="577"/>
      <c r="F74" s="577"/>
      <c r="G74" s="577"/>
      <c r="H74" s="577"/>
      <c r="I74" s="577"/>
      <c r="J74" s="577"/>
      <c r="K74" s="577"/>
      <c r="L74" s="577"/>
      <c r="M74" s="577"/>
      <c r="N74" s="577"/>
      <c r="O74" s="577"/>
    </row>
    <row r="75" customFormat="false" ht="12.75" hidden="false" customHeight="false" outlineLevel="0" collapsed="false">
      <c r="C75" s="577"/>
      <c r="D75" s="577"/>
      <c r="E75" s="577"/>
      <c r="F75" s="577"/>
      <c r="G75" s="577"/>
      <c r="H75" s="577"/>
      <c r="I75" s="577"/>
      <c r="J75" s="577"/>
      <c r="K75" s="577"/>
      <c r="L75" s="577"/>
      <c r="M75" s="577"/>
      <c r="N75" s="577"/>
      <c r="O75" s="577"/>
    </row>
    <row r="76" customFormat="false" ht="12.75" hidden="false" customHeight="false" outlineLevel="0" collapsed="false">
      <c r="C76" s="577"/>
      <c r="D76" s="577"/>
      <c r="E76" s="577"/>
      <c r="F76" s="577"/>
      <c r="G76" s="577"/>
      <c r="H76" s="577"/>
      <c r="I76" s="577"/>
      <c r="J76" s="577"/>
      <c r="K76" s="577"/>
      <c r="L76" s="577"/>
      <c r="M76" s="577"/>
      <c r="N76" s="577"/>
      <c r="O76" s="577"/>
    </row>
    <row r="77" customFormat="false" ht="12.75" hidden="false" customHeight="false" outlineLevel="0" collapsed="false">
      <c r="C77" s="577"/>
      <c r="D77" s="577"/>
      <c r="E77" s="577"/>
      <c r="F77" s="577"/>
      <c r="G77" s="577"/>
      <c r="H77" s="577"/>
      <c r="I77" s="577"/>
      <c r="J77" s="577"/>
      <c r="K77" s="577"/>
      <c r="L77" s="577"/>
      <c r="M77" s="577"/>
      <c r="N77" s="577"/>
      <c r="O77" s="577"/>
    </row>
    <row r="78" customFormat="false" ht="12.75" hidden="false" customHeight="false" outlineLevel="0" collapsed="false">
      <c r="C78" s="577"/>
      <c r="D78" s="577"/>
      <c r="E78" s="577"/>
      <c r="F78" s="577"/>
      <c r="G78" s="577"/>
      <c r="H78" s="577"/>
      <c r="I78" s="577"/>
      <c r="J78" s="577"/>
      <c r="K78" s="577"/>
      <c r="L78" s="577"/>
      <c r="M78" s="577"/>
      <c r="N78" s="577"/>
      <c r="O78" s="577"/>
    </row>
    <row r="79" customFormat="false" ht="12.75" hidden="false" customHeight="false" outlineLevel="0" collapsed="false">
      <c r="C79" s="577"/>
      <c r="D79" s="577"/>
      <c r="E79" s="577"/>
      <c r="F79" s="577"/>
      <c r="G79" s="577"/>
      <c r="H79" s="577"/>
      <c r="I79" s="577"/>
      <c r="J79" s="577"/>
      <c r="K79" s="577"/>
      <c r="L79" s="577"/>
      <c r="M79" s="577"/>
      <c r="N79" s="577"/>
      <c r="O79" s="577"/>
    </row>
    <row r="80" customFormat="false" ht="12.75" hidden="false" customHeight="false" outlineLevel="0" collapsed="false">
      <c r="C80" s="577"/>
      <c r="D80" s="577"/>
      <c r="E80" s="577"/>
      <c r="F80" s="577"/>
      <c r="G80" s="577"/>
      <c r="H80" s="577"/>
      <c r="I80" s="577"/>
      <c r="J80" s="577"/>
      <c r="K80" s="577"/>
      <c r="L80" s="577"/>
      <c r="M80" s="577"/>
      <c r="N80" s="577"/>
      <c r="O80" s="577"/>
    </row>
    <row r="81" customFormat="false" ht="12.75" hidden="false" customHeight="false" outlineLevel="0" collapsed="false">
      <c r="C81" s="577"/>
      <c r="D81" s="577"/>
      <c r="E81" s="577"/>
      <c r="F81" s="577"/>
      <c r="G81" s="577"/>
      <c r="H81" s="577"/>
      <c r="I81" s="577"/>
      <c r="J81" s="577"/>
      <c r="K81" s="577"/>
      <c r="L81" s="577"/>
      <c r="M81" s="577"/>
      <c r="N81" s="577"/>
      <c r="O81" s="577"/>
    </row>
    <row r="82" customFormat="false" ht="12.75" hidden="false" customHeight="false" outlineLevel="0" collapsed="false">
      <c r="C82" s="577"/>
      <c r="D82" s="577"/>
      <c r="E82" s="577"/>
      <c r="F82" s="577"/>
      <c r="G82" s="577"/>
      <c r="H82" s="577"/>
      <c r="I82" s="577"/>
      <c r="J82" s="577"/>
      <c r="K82" s="577"/>
      <c r="L82" s="577"/>
      <c r="M82" s="577"/>
      <c r="N82" s="577"/>
      <c r="O82" s="577"/>
    </row>
    <row r="83" customFormat="false" ht="12.75" hidden="false" customHeight="false" outlineLevel="0" collapsed="false">
      <c r="C83" s="577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7"/>
      <c r="O83" s="577"/>
    </row>
    <row r="84" customFormat="false" ht="12.75" hidden="false" customHeight="false" outlineLevel="0" collapsed="false">
      <c r="C84" s="577"/>
      <c r="D84" s="577"/>
      <c r="E84" s="577"/>
      <c r="F84" s="577"/>
      <c r="G84" s="577"/>
      <c r="H84" s="577"/>
      <c r="I84" s="577"/>
      <c r="J84" s="577"/>
      <c r="K84" s="577"/>
      <c r="L84" s="577"/>
      <c r="M84" s="577"/>
      <c r="N84" s="577"/>
      <c r="O84" s="577"/>
    </row>
    <row r="85" customFormat="false" ht="12.75" hidden="false" customHeight="false" outlineLevel="0" collapsed="false">
      <c r="C85" s="577"/>
      <c r="D85" s="577"/>
      <c r="E85" s="577"/>
      <c r="F85" s="577"/>
      <c r="G85" s="577"/>
      <c r="H85" s="577"/>
      <c r="I85" s="577"/>
      <c r="J85" s="577"/>
      <c r="K85" s="577"/>
      <c r="L85" s="577"/>
      <c r="M85" s="577"/>
      <c r="N85" s="577"/>
      <c r="O85" s="577"/>
    </row>
    <row r="86" customFormat="false" ht="12.75" hidden="false" customHeight="false" outlineLevel="0" collapsed="false">
      <c r="C86" s="577"/>
      <c r="D86" s="577"/>
      <c r="E86" s="577"/>
      <c r="F86" s="577"/>
      <c r="G86" s="577"/>
      <c r="H86" s="577"/>
      <c r="I86" s="577"/>
      <c r="J86" s="577"/>
      <c r="K86" s="577"/>
      <c r="L86" s="577"/>
      <c r="M86" s="577"/>
      <c r="N86" s="577"/>
      <c r="O86" s="577"/>
    </row>
    <row r="87" customFormat="false" ht="12.75" hidden="false" customHeight="false" outlineLevel="0" collapsed="false">
      <c r="C87" s="577"/>
      <c r="D87" s="577"/>
      <c r="E87" s="577"/>
      <c r="F87" s="577"/>
      <c r="G87" s="577"/>
      <c r="H87" s="577"/>
      <c r="I87" s="577"/>
      <c r="J87" s="577"/>
      <c r="K87" s="577"/>
      <c r="L87" s="577"/>
      <c r="M87" s="577"/>
      <c r="N87" s="577"/>
      <c r="O87" s="577"/>
    </row>
    <row r="88" customFormat="false" ht="12.75" hidden="false" customHeight="false" outlineLevel="0" collapsed="false">
      <c r="C88" s="577"/>
      <c r="D88" s="577"/>
      <c r="E88" s="577"/>
      <c r="F88" s="577"/>
      <c r="G88" s="577"/>
      <c r="H88" s="577"/>
      <c r="I88" s="577"/>
      <c r="J88" s="577"/>
      <c r="K88" s="577"/>
      <c r="L88" s="577"/>
      <c r="M88" s="577"/>
      <c r="N88" s="577"/>
      <c r="O88" s="577"/>
    </row>
    <row r="89" customFormat="false" ht="12.75" hidden="false" customHeight="false" outlineLevel="0" collapsed="false">
      <c r="C89" s="577"/>
      <c r="D89" s="577"/>
      <c r="E89" s="577"/>
      <c r="F89" s="577"/>
      <c r="G89" s="577"/>
      <c r="H89" s="577"/>
      <c r="I89" s="577"/>
      <c r="J89" s="577"/>
      <c r="K89" s="577"/>
      <c r="L89" s="577"/>
      <c r="M89" s="577"/>
      <c r="N89" s="577"/>
      <c r="O89" s="577"/>
    </row>
    <row r="90" customFormat="false" ht="12.75" hidden="false" customHeight="false" outlineLevel="0" collapsed="false">
      <c r="C90" s="577"/>
      <c r="D90" s="577"/>
      <c r="E90" s="577"/>
      <c r="F90" s="577"/>
      <c r="G90" s="577"/>
      <c r="H90" s="577"/>
      <c r="I90" s="577"/>
      <c r="J90" s="577"/>
      <c r="K90" s="577"/>
      <c r="L90" s="577"/>
      <c r="M90" s="577"/>
      <c r="N90" s="577"/>
      <c r="O90" s="577"/>
    </row>
    <row r="91" customFormat="false" ht="12.75" hidden="false" customHeight="false" outlineLevel="0" collapsed="false">
      <c r="C91" s="577"/>
      <c r="D91" s="577"/>
      <c r="E91" s="577"/>
      <c r="F91" s="577"/>
      <c r="G91" s="577"/>
      <c r="H91" s="577"/>
      <c r="I91" s="577"/>
      <c r="J91" s="577"/>
      <c r="K91" s="577"/>
      <c r="L91" s="577"/>
      <c r="M91" s="577"/>
      <c r="N91" s="577"/>
      <c r="O91" s="577"/>
    </row>
    <row r="92" customFormat="false" ht="12.75" hidden="false" customHeight="false" outlineLevel="0" collapsed="false">
      <c r="C92" s="577"/>
      <c r="D92" s="577"/>
      <c r="E92" s="577"/>
      <c r="F92" s="577"/>
      <c r="G92" s="577"/>
      <c r="H92" s="577"/>
      <c r="I92" s="577"/>
      <c r="J92" s="577"/>
      <c r="K92" s="577"/>
      <c r="L92" s="577"/>
      <c r="M92" s="577"/>
      <c r="N92" s="577"/>
      <c r="O92" s="577"/>
    </row>
    <row r="93" customFormat="false" ht="12.75" hidden="false" customHeight="false" outlineLevel="0" collapsed="false">
      <c r="C93" s="577"/>
      <c r="D93" s="577"/>
      <c r="E93" s="577"/>
      <c r="F93" s="577"/>
      <c r="G93" s="577"/>
      <c r="H93" s="577"/>
      <c r="I93" s="577"/>
      <c r="J93" s="577"/>
      <c r="K93" s="577"/>
      <c r="L93" s="577"/>
      <c r="M93" s="577"/>
      <c r="N93" s="577"/>
      <c r="O93" s="577"/>
    </row>
    <row r="94" customFormat="false" ht="12.75" hidden="false" customHeight="false" outlineLevel="0" collapsed="false">
      <c r="C94" s="577"/>
      <c r="D94" s="577"/>
      <c r="E94" s="577"/>
      <c r="F94" s="577"/>
      <c r="G94" s="577"/>
      <c r="H94" s="577"/>
      <c r="I94" s="577"/>
      <c r="J94" s="577"/>
      <c r="K94" s="577"/>
      <c r="L94" s="577"/>
      <c r="M94" s="577"/>
      <c r="N94" s="577"/>
      <c r="O94" s="577"/>
    </row>
    <row r="95" customFormat="false" ht="12.75" hidden="false" customHeight="false" outlineLevel="0" collapsed="false">
      <c r="C95" s="577"/>
      <c r="D95" s="577"/>
      <c r="E95" s="577"/>
      <c r="F95" s="577"/>
      <c r="G95" s="577"/>
      <c r="H95" s="577"/>
      <c r="I95" s="577"/>
      <c r="J95" s="577"/>
      <c r="K95" s="577"/>
      <c r="L95" s="577"/>
      <c r="M95" s="577"/>
      <c r="N95" s="577"/>
      <c r="O95" s="577"/>
    </row>
    <row r="96" customFormat="false" ht="12.75" hidden="false" customHeight="false" outlineLevel="0" collapsed="false">
      <c r="C96" s="577"/>
      <c r="D96" s="577"/>
      <c r="E96" s="577"/>
      <c r="F96" s="577"/>
      <c r="G96" s="577"/>
      <c r="H96" s="577"/>
      <c r="I96" s="577"/>
      <c r="J96" s="577"/>
      <c r="K96" s="577"/>
      <c r="L96" s="577"/>
      <c r="M96" s="577"/>
      <c r="N96" s="577"/>
      <c r="O96" s="577"/>
    </row>
    <row r="97" customFormat="false" ht="12.75" hidden="false" customHeight="false" outlineLevel="0" collapsed="false">
      <c r="C97" s="577"/>
      <c r="D97" s="577"/>
      <c r="E97" s="577"/>
      <c r="F97" s="577"/>
      <c r="G97" s="577"/>
      <c r="H97" s="577"/>
      <c r="I97" s="577"/>
      <c r="J97" s="577"/>
      <c r="K97" s="577"/>
      <c r="L97" s="577"/>
      <c r="M97" s="577"/>
      <c r="N97" s="577"/>
      <c r="O97" s="577"/>
    </row>
    <row r="98" customFormat="false" ht="12.75" hidden="false" customHeight="false" outlineLevel="0" collapsed="false">
      <c r="C98" s="577"/>
      <c r="D98" s="577"/>
      <c r="E98" s="577"/>
      <c r="F98" s="577"/>
      <c r="G98" s="577"/>
      <c r="H98" s="577"/>
      <c r="I98" s="577"/>
      <c r="J98" s="577"/>
      <c r="K98" s="577"/>
      <c r="L98" s="577"/>
      <c r="M98" s="577"/>
      <c r="N98" s="577"/>
      <c r="O98" s="577"/>
    </row>
    <row r="99" customFormat="false" ht="12.75" hidden="false" customHeight="false" outlineLevel="0" collapsed="false">
      <c r="C99" s="577"/>
      <c r="D99" s="577"/>
      <c r="E99" s="577"/>
      <c r="F99" s="577"/>
      <c r="G99" s="577"/>
      <c r="H99" s="577"/>
      <c r="I99" s="577"/>
      <c r="J99" s="577"/>
      <c r="K99" s="577"/>
      <c r="L99" s="577"/>
      <c r="M99" s="577"/>
      <c r="N99" s="577"/>
      <c r="O99" s="577"/>
    </row>
    <row r="100" customFormat="false" ht="12.75" hidden="false" customHeight="false" outlineLevel="0" collapsed="false">
      <c r="C100" s="577"/>
      <c r="D100" s="577"/>
      <c r="E100" s="577"/>
      <c r="F100" s="577"/>
      <c r="G100" s="577"/>
      <c r="H100" s="577"/>
      <c r="I100" s="577"/>
      <c r="J100" s="577"/>
      <c r="K100" s="577"/>
      <c r="L100" s="577"/>
      <c r="M100" s="577"/>
      <c r="N100" s="577"/>
      <c r="O100" s="577"/>
    </row>
    <row r="101" customFormat="false" ht="12.75" hidden="false" customHeight="false" outlineLevel="0" collapsed="false">
      <c r="C101" s="577"/>
      <c r="D101" s="577"/>
      <c r="E101" s="577"/>
      <c r="F101" s="577"/>
      <c r="G101" s="577"/>
      <c r="H101" s="577"/>
      <c r="I101" s="577"/>
      <c r="J101" s="577"/>
      <c r="K101" s="577"/>
      <c r="L101" s="577"/>
      <c r="M101" s="577"/>
      <c r="N101" s="577"/>
      <c r="O101" s="577"/>
    </row>
    <row r="102" customFormat="false" ht="12.75" hidden="false" customHeight="false" outlineLevel="0" collapsed="false">
      <c r="C102" s="577"/>
      <c r="D102" s="577"/>
      <c r="E102" s="577"/>
      <c r="F102" s="577"/>
      <c r="G102" s="577"/>
      <c r="H102" s="577"/>
      <c r="I102" s="577"/>
      <c r="J102" s="577"/>
      <c r="K102" s="577"/>
      <c r="L102" s="577"/>
      <c r="M102" s="577"/>
      <c r="N102" s="577"/>
      <c r="O102" s="577"/>
    </row>
    <row r="103" customFormat="false" ht="12.75" hidden="false" customHeight="false" outlineLevel="0" collapsed="false">
      <c r="C103" s="577"/>
      <c r="D103" s="577"/>
      <c r="E103" s="577"/>
      <c r="F103" s="577"/>
      <c r="G103" s="577"/>
      <c r="H103" s="577"/>
      <c r="I103" s="577"/>
      <c r="J103" s="577"/>
      <c r="K103" s="577"/>
      <c r="L103" s="577"/>
      <c r="M103" s="577"/>
      <c r="N103" s="577"/>
      <c r="O103" s="577"/>
    </row>
    <row r="104" customFormat="false" ht="12.75" hidden="false" customHeight="false" outlineLevel="0" collapsed="false">
      <c r="C104" s="577"/>
      <c r="D104" s="577"/>
      <c r="E104" s="577"/>
      <c r="F104" s="577"/>
      <c r="G104" s="577"/>
      <c r="H104" s="577"/>
      <c r="I104" s="577"/>
      <c r="J104" s="577"/>
      <c r="K104" s="577"/>
      <c r="L104" s="577"/>
      <c r="M104" s="577"/>
      <c r="N104" s="577"/>
      <c r="O104" s="577"/>
    </row>
    <row r="105" customFormat="false" ht="12.75" hidden="false" customHeight="false" outlineLevel="0" collapsed="false">
      <c r="C105" s="577"/>
      <c r="D105" s="577"/>
      <c r="E105" s="577"/>
      <c r="F105" s="577"/>
      <c r="G105" s="577"/>
      <c r="H105" s="577"/>
      <c r="I105" s="577"/>
      <c r="J105" s="577"/>
      <c r="K105" s="577"/>
      <c r="L105" s="577"/>
      <c r="M105" s="577"/>
      <c r="N105" s="577"/>
      <c r="O105" s="577"/>
    </row>
    <row r="106" customFormat="false" ht="12.75" hidden="false" customHeight="false" outlineLevel="0" collapsed="false">
      <c r="C106" s="577"/>
      <c r="D106" s="577"/>
      <c r="E106" s="577"/>
      <c r="F106" s="577"/>
      <c r="G106" s="577"/>
      <c r="H106" s="577"/>
      <c r="I106" s="577"/>
      <c r="J106" s="577"/>
      <c r="K106" s="577"/>
      <c r="L106" s="577"/>
      <c r="M106" s="577"/>
      <c r="N106" s="577"/>
      <c r="O106" s="577"/>
    </row>
    <row r="107" customFormat="false" ht="12.75" hidden="false" customHeight="false" outlineLevel="0" collapsed="false">
      <c r="C107" s="577"/>
      <c r="D107" s="577"/>
      <c r="E107" s="577"/>
      <c r="F107" s="577"/>
      <c r="G107" s="577"/>
      <c r="H107" s="577"/>
      <c r="I107" s="577"/>
      <c r="J107" s="577"/>
      <c r="K107" s="577"/>
      <c r="L107" s="577"/>
      <c r="M107" s="577"/>
      <c r="N107" s="577"/>
      <c r="O107" s="577"/>
    </row>
    <row r="108" customFormat="false" ht="12.75" hidden="false" customHeight="false" outlineLevel="0" collapsed="false">
      <c r="C108" s="577"/>
      <c r="D108" s="577"/>
      <c r="E108" s="577"/>
      <c r="F108" s="577"/>
      <c r="G108" s="577"/>
      <c r="H108" s="577"/>
      <c r="I108" s="577"/>
      <c r="J108" s="577"/>
      <c r="K108" s="577"/>
      <c r="L108" s="577"/>
      <c r="M108" s="577"/>
      <c r="N108" s="577"/>
      <c r="O108" s="577"/>
    </row>
    <row r="109" customFormat="false" ht="12.75" hidden="false" customHeight="false" outlineLevel="0" collapsed="false">
      <c r="C109" s="577"/>
      <c r="D109" s="577"/>
      <c r="E109" s="577"/>
      <c r="F109" s="577"/>
      <c r="G109" s="577"/>
      <c r="H109" s="577"/>
      <c r="I109" s="577"/>
      <c r="J109" s="577"/>
      <c r="K109" s="577"/>
      <c r="L109" s="577"/>
      <c r="M109" s="577"/>
      <c r="N109" s="577"/>
      <c r="O109" s="577"/>
    </row>
    <row r="110" customFormat="false" ht="12.75" hidden="false" customHeight="false" outlineLevel="0" collapsed="false">
      <c r="C110" s="577"/>
      <c r="D110" s="577"/>
      <c r="E110" s="577"/>
      <c r="F110" s="577"/>
      <c r="G110" s="577"/>
      <c r="H110" s="577"/>
      <c r="I110" s="577"/>
      <c r="J110" s="577"/>
      <c r="K110" s="577"/>
      <c r="L110" s="577"/>
      <c r="M110" s="577"/>
      <c r="N110" s="577"/>
      <c r="O110" s="577"/>
    </row>
    <row r="111" customFormat="false" ht="12.75" hidden="false" customHeight="false" outlineLevel="0" collapsed="false">
      <c r="C111" s="577"/>
      <c r="D111" s="577"/>
      <c r="E111" s="577"/>
      <c r="F111" s="577"/>
      <c r="G111" s="577"/>
      <c r="H111" s="577"/>
      <c r="I111" s="577"/>
      <c r="J111" s="577"/>
      <c r="K111" s="577"/>
      <c r="L111" s="577"/>
      <c r="M111" s="577"/>
      <c r="N111" s="577"/>
      <c r="O111" s="577"/>
    </row>
    <row r="112" customFormat="false" ht="12.75" hidden="false" customHeight="false" outlineLevel="0" collapsed="false">
      <c r="C112" s="577"/>
      <c r="D112" s="577"/>
      <c r="E112" s="577"/>
      <c r="F112" s="577"/>
      <c r="G112" s="577"/>
      <c r="H112" s="577"/>
      <c r="I112" s="577"/>
      <c r="J112" s="577"/>
      <c r="K112" s="577"/>
      <c r="L112" s="577"/>
      <c r="M112" s="577"/>
      <c r="N112" s="577"/>
      <c r="O112" s="577"/>
    </row>
    <row r="113" customFormat="false" ht="12.75" hidden="false" customHeight="false" outlineLevel="0" collapsed="false">
      <c r="C113" s="577"/>
      <c r="D113" s="577"/>
      <c r="E113" s="577"/>
      <c r="F113" s="577"/>
      <c r="G113" s="577"/>
      <c r="H113" s="577"/>
      <c r="I113" s="577"/>
      <c r="J113" s="577"/>
      <c r="K113" s="577"/>
      <c r="L113" s="577"/>
      <c r="M113" s="577"/>
      <c r="N113" s="577"/>
      <c r="O113" s="577"/>
    </row>
    <row r="114" customFormat="false" ht="12.75" hidden="false" customHeight="false" outlineLevel="0" collapsed="false">
      <c r="C114" s="577"/>
      <c r="D114" s="577"/>
      <c r="E114" s="577"/>
      <c r="F114" s="577"/>
      <c r="G114" s="577"/>
      <c r="H114" s="577"/>
      <c r="I114" s="577"/>
      <c r="J114" s="577"/>
      <c r="K114" s="577"/>
      <c r="L114" s="577"/>
      <c r="M114" s="577"/>
      <c r="N114" s="577"/>
      <c r="O114" s="577"/>
    </row>
    <row r="115" customFormat="false" ht="12.75" hidden="false" customHeight="false" outlineLevel="0" collapsed="false">
      <c r="C115" s="577"/>
      <c r="D115" s="577"/>
      <c r="E115" s="577"/>
      <c r="F115" s="577"/>
      <c r="G115" s="577"/>
      <c r="H115" s="577"/>
      <c r="I115" s="577"/>
      <c r="J115" s="577"/>
      <c r="K115" s="577"/>
      <c r="L115" s="577"/>
      <c r="M115" s="577"/>
      <c r="N115" s="577"/>
      <c r="O115" s="577"/>
    </row>
    <row r="116" customFormat="false" ht="12.75" hidden="false" customHeight="false" outlineLevel="0" collapsed="false">
      <c r="C116" s="577"/>
      <c r="D116" s="577"/>
      <c r="E116" s="577"/>
      <c r="F116" s="577"/>
      <c r="G116" s="577"/>
      <c r="H116" s="577"/>
      <c r="I116" s="577"/>
      <c r="J116" s="577"/>
      <c r="K116" s="577"/>
      <c r="L116" s="577"/>
      <c r="M116" s="577"/>
      <c r="N116" s="577"/>
      <c r="O116" s="577"/>
    </row>
    <row r="117" customFormat="false" ht="12.75" hidden="false" customHeight="false" outlineLevel="0" collapsed="false">
      <c r="C117" s="577"/>
      <c r="D117" s="577"/>
      <c r="E117" s="577"/>
      <c r="F117" s="577"/>
      <c r="G117" s="577"/>
      <c r="H117" s="577"/>
      <c r="I117" s="577"/>
      <c r="J117" s="577"/>
      <c r="K117" s="577"/>
      <c r="L117" s="577"/>
      <c r="M117" s="577"/>
      <c r="N117" s="577"/>
      <c r="O117" s="577"/>
    </row>
    <row r="118" customFormat="false" ht="12.75" hidden="false" customHeight="false" outlineLevel="0" collapsed="false">
      <c r="C118" s="577"/>
      <c r="D118" s="577"/>
      <c r="E118" s="577"/>
      <c r="F118" s="577"/>
      <c r="G118" s="577"/>
      <c r="H118" s="577"/>
      <c r="I118" s="577"/>
      <c r="J118" s="577"/>
      <c r="K118" s="577"/>
      <c r="L118" s="577"/>
      <c r="M118" s="577"/>
      <c r="N118" s="577"/>
      <c r="O118" s="577"/>
    </row>
    <row r="119" customFormat="false" ht="12.75" hidden="false" customHeight="false" outlineLevel="0" collapsed="false">
      <c r="C119" s="577"/>
      <c r="D119" s="577"/>
      <c r="E119" s="577"/>
      <c r="F119" s="577"/>
      <c r="G119" s="577"/>
      <c r="H119" s="577"/>
      <c r="I119" s="577"/>
      <c r="J119" s="577"/>
      <c r="K119" s="577"/>
      <c r="L119" s="577"/>
      <c r="M119" s="577"/>
      <c r="N119" s="577"/>
      <c r="O119" s="577"/>
    </row>
    <row r="120" customFormat="false" ht="12.75" hidden="false" customHeight="false" outlineLevel="0" collapsed="false">
      <c r="C120" s="577"/>
      <c r="D120" s="577"/>
      <c r="E120" s="577"/>
      <c r="F120" s="577"/>
      <c r="G120" s="577"/>
      <c r="H120" s="577"/>
      <c r="I120" s="577"/>
      <c r="J120" s="577"/>
      <c r="K120" s="577"/>
      <c r="L120" s="577"/>
      <c r="M120" s="577"/>
      <c r="N120" s="577"/>
      <c r="O120" s="577"/>
    </row>
    <row r="121" customFormat="false" ht="12.75" hidden="false" customHeight="false" outlineLevel="0" collapsed="false">
      <c r="C121" s="577"/>
      <c r="D121" s="577"/>
      <c r="E121" s="577"/>
      <c r="F121" s="577"/>
      <c r="G121" s="577"/>
      <c r="H121" s="577"/>
      <c r="I121" s="577"/>
      <c r="J121" s="577"/>
      <c r="K121" s="577"/>
      <c r="L121" s="577"/>
      <c r="M121" s="577"/>
      <c r="N121" s="577"/>
      <c r="O121" s="577"/>
    </row>
    <row r="122" customFormat="false" ht="12.75" hidden="false" customHeight="false" outlineLevel="0" collapsed="false">
      <c r="C122" s="577"/>
      <c r="D122" s="577"/>
      <c r="E122" s="577"/>
      <c r="F122" s="577"/>
      <c r="G122" s="577"/>
      <c r="H122" s="577"/>
      <c r="I122" s="577"/>
      <c r="J122" s="577"/>
      <c r="K122" s="577"/>
      <c r="L122" s="577"/>
      <c r="M122" s="577"/>
      <c r="N122" s="577"/>
      <c r="O122" s="577"/>
    </row>
    <row r="123" customFormat="false" ht="12.75" hidden="false" customHeight="false" outlineLevel="0" collapsed="false">
      <c r="C123" s="577"/>
      <c r="D123" s="577"/>
      <c r="E123" s="577"/>
      <c r="F123" s="577"/>
      <c r="G123" s="577"/>
      <c r="H123" s="577"/>
      <c r="I123" s="577"/>
      <c r="J123" s="577"/>
      <c r="K123" s="577"/>
      <c r="L123" s="577"/>
      <c r="M123" s="577"/>
      <c r="N123" s="577"/>
      <c r="O123" s="577"/>
    </row>
    <row r="124" customFormat="false" ht="12.75" hidden="false" customHeight="false" outlineLevel="0" collapsed="false">
      <c r="C124" s="577"/>
      <c r="D124" s="577"/>
      <c r="E124" s="577"/>
      <c r="F124" s="577"/>
      <c r="G124" s="577"/>
      <c r="H124" s="577"/>
      <c r="I124" s="577"/>
      <c r="J124" s="577"/>
      <c r="K124" s="577"/>
      <c r="L124" s="577"/>
      <c r="M124" s="577"/>
      <c r="N124" s="577"/>
      <c r="O124" s="577"/>
    </row>
    <row r="125" customFormat="false" ht="12.75" hidden="false" customHeight="false" outlineLevel="0" collapsed="false">
      <c r="C125" s="577"/>
      <c r="D125" s="577"/>
      <c r="E125" s="577"/>
      <c r="F125" s="577"/>
      <c r="G125" s="577"/>
      <c r="H125" s="577"/>
      <c r="I125" s="577"/>
      <c r="J125" s="577"/>
      <c r="K125" s="577"/>
      <c r="L125" s="577"/>
      <c r="M125" s="577"/>
      <c r="N125" s="577"/>
      <c r="O125" s="577"/>
    </row>
    <row r="126" customFormat="false" ht="12.75" hidden="false" customHeight="false" outlineLevel="0" collapsed="false">
      <c r="C126" s="577"/>
      <c r="D126" s="577"/>
      <c r="E126" s="577"/>
      <c r="F126" s="577"/>
      <c r="G126" s="577"/>
      <c r="H126" s="577"/>
      <c r="I126" s="577"/>
      <c r="J126" s="577"/>
      <c r="K126" s="577"/>
      <c r="L126" s="577"/>
      <c r="M126" s="577"/>
      <c r="N126" s="577"/>
      <c r="O126" s="577"/>
    </row>
    <row r="127" customFormat="false" ht="12.75" hidden="false" customHeight="false" outlineLevel="0" collapsed="false">
      <c r="C127" s="577"/>
      <c r="D127" s="577"/>
      <c r="E127" s="577"/>
      <c r="F127" s="577"/>
      <c r="G127" s="577"/>
      <c r="H127" s="577"/>
      <c r="I127" s="577"/>
      <c r="J127" s="577"/>
      <c r="K127" s="577"/>
      <c r="L127" s="577"/>
      <c r="M127" s="577"/>
      <c r="N127" s="577"/>
      <c r="O127" s="577"/>
    </row>
    <row r="128" customFormat="false" ht="12.75" hidden="false" customHeight="false" outlineLevel="0" collapsed="false">
      <c r="C128" s="577"/>
      <c r="D128" s="577"/>
      <c r="E128" s="577"/>
      <c r="F128" s="577"/>
      <c r="G128" s="577"/>
      <c r="H128" s="577"/>
      <c r="I128" s="577"/>
      <c r="J128" s="577"/>
      <c r="K128" s="577"/>
      <c r="L128" s="577"/>
      <c r="M128" s="577"/>
      <c r="N128" s="577"/>
      <c r="O128" s="577"/>
    </row>
    <row r="129" customFormat="false" ht="12.75" hidden="false" customHeight="false" outlineLevel="0" collapsed="false">
      <c r="C129" s="577"/>
      <c r="D129" s="577"/>
      <c r="E129" s="577"/>
      <c r="F129" s="577"/>
      <c r="G129" s="577"/>
      <c r="H129" s="577"/>
      <c r="I129" s="577"/>
      <c r="J129" s="577"/>
      <c r="K129" s="577"/>
      <c r="L129" s="577"/>
      <c r="M129" s="577"/>
      <c r="N129" s="577"/>
      <c r="O129" s="577"/>
    </row>
    <row r="130" customFormat="false" ht="12.75" hidden="false" customHeight="false" outlineLevel="0" collapsed="false">
      <c r="C130" s="577"/>
      <c r="D130" s="577"/>
      <c r="E130" s="577"/>
      <c r="F130" s="577"/>
      <c r="G130" s="577"/>
      <c r="H130" s="577"/>
      <c r="I130" s="577"/>
      <c r="J130" s="577"/>
      <c r="K130" s="577"/>
      <c r="L130" s="577"/>
      <c r="M130" s="577"/>
      <c r="N130" s="577"/>
      <c r="O130" s="577"/>
    </row>
    <row r="131" customFormat="false" ht="12.75" hidden="false" customHeight="false" outlineLevel="0" collapsed="false">
      <c r="C131" s="577"/>
      <c r="D131" s="577"/>
      <c r="E131" s="577"/>
      <c r="F131" s="577"/>
      <c r="G131" s="577"/>
      <c r="H131" s="577"/>
      <c r="I131" s="577"/>
      <c r="J131" s="577"/>
      <c r="K131" s="577"/>
      <c r="L131" s="577"/>
      <c r="M131" s="577"/>
      <c r="N131" s="577"/>
      <c r="O131" s="577"/>
    </row>
    <row r="132" customFormat="false" ht="12.75" hidden="false" customHeight="false" outlineLevel="0" collapsed="false">
      <c r="C132" s="577"/>
      <c r="D132" s="577"/>
      <c r="E132" s="577"/>
      <c r="F132" s="577"/>
      <c r="G132" s="577"/>
      <c r="H132" s="577"/>
      <c r="I132" s="577"/>
      <c r="J132" s="577"/>
      <c r="K132" s="577"/>
      <c r="L132" s="577"/>
      <c r="M132" s="577"/>
      <c r="N132" s="577"/>
      <c r="O132" s="577"/>
    </row>
    <row r="133" customFormat="false" ht="12.75" hidden="false" customHeight="false" outlineLevel="0" collapsed="false">
      <c r="C133" s="577"/>
      <c r="D133" s="577"/>
      <c r="E133" s="577"/>
      <c r="F133" s="577"/>
      <c r="G133" s="577"/>
      <c r="H133" s="577"/>
      <c r="I133" s="577"/>
      <c r="J133" s="577"/>
      <c r="K133" s="577"/>
      <c r="L133" s="577"/>
      <c r="M133" s="577"/>
      <c r="N133" s="577"/>
      <c r="O133" s="577"/>
    </row>
    <row r="134" customFormat="false" ht="12.75" hidden="false" customHeight="false" outlineLevel="0" collapsed="false">
      <c r="C134" s="577"/>
      <c r="D134" s="577"/>
      <c r="E134" s="577"/>
      <c r="F134" s="577"/>
      <c r="G134" s="577"/>
      <c r="H134" s="577"/>
      <c r="I134" s="577"/>
      <c r="J134" s="577"/>
      <c r="K134" s="577"/>
      <c r="L134" s="577"/>
      <c r="M134" s="577"/>
      <c r="N134" s="577"/>
      <c r="O134" s="577"/>
    </row>
    <row r="135" customFormat="false" ht="12.75" hidden="false" customHeight="false" outlineLevel="0" collapsed="false">
      <c r="C135" s="577"/>
      <c r="D135" s="577"/>
      <c r="E135" s="577"/>
      <c r="F135" s="577"/>
      <c r="G135" s="577"/>
      <c r="H135" s="577"/>
      <c r="I135" s="577"/>
      <c r="J135" s="577"/>
      <c r="K135" s="577"/>
      <c r="L135" s="577"/>
      <c r="M135" s="577"/>
      <c r="N135" s="577"/>
      <c r="O135" s="577"/>
    </row>
    <row r="136" customFormat="false" ht="12.75" hidden="false" customHeight="false" outlineLevel="0" collapsed="false">
      <c r="C136" s="577"/>
      <c r="D136" s="577"/>
      <c r="E136" s="577"/>
      <c r="F136" s="577"/>
      <c r="G136" s="577"/>
      <c r="H136" s="577"/>
      <c r="I136" s="577"/>
      <c r="J136" s="577"/>
      <c r="K136" s="577"/>
      <c r="L136" s="577"/>
      <c r="M136" s="577"/>
      <c r="N136" s="577"/>
      <c r="O136" s="577"/>
    </row>
    <row r="137" customFormat="false" ht="12.75" hidden="false" customHeight="false" outlineLevel="0" collapsed="false">
      <c r="C137" s="577"/>
      <c r="D137" s="577"/>
      <c r="E137" s="577"/>
      <c r="F137" s="577"/>
      <c r="G137" s="577"/>
      <c r="H137" s="577"/>
      <c r="I137" s="577"/>
      <c r="J137" s="577"/>
      <c r="K137" s="577"/>
      <c r="L137" s="577"/>
      <c r="M137" s="577"/>
      <c r="N137" s="577"/>
      <c r="O137" s="577"/>
    </row>
    <row r="138" customFormat="false" ht="12.75" hidden="false" customHeight="false" outlineLevel="0" collapsed="false">
      <c r="C138" s="577"/>
      <c r="D138" s="577"/>
      <c r="E138" s="577"/>
      <c r="F138" s="577"/>
      <c r="G138" s="577"/>
      <c r="H138" s="577"/>
      <c r="I138" s="577"/>
      <c r="J138" s="577"/>
      <c r="K138" s="577"/>
      <c r="L138" s="577"/>
      <c r="M138" s="577"/>
      <c r="N138" s="577"/>
      <c r="O138" s="577"/>
    </row>
    <row r="139" customFormat="false" ht="12.75" hidden="false" customHeight="false" outlineLevel="0" collapsed="false">
      <c r="C139" s="577"/>
      <c r="D139" s="577"/>
      <c r="E139" s="577"/>
      <c r="F139" s="577"/>
      <c r="G139" s="577"/>
      <c r="H139" s="577"/>
      <c r="I139" s="577"/>
      <c r="J139" s="577"/>
      <c r="K139" s="577"/>
      <c r="L139" s="577"/>
      <c r="M139" s="577"/>
      <c r="N139" s="577"/>
      <c r="O139" s="577"/>
    </row>
    <row r="140" customFormat="false" ht="12.75" hidden="false" customHeight="false" outlineLevel="0" collapsed="false">
      <c r="C140" s="577"/>
      <c r="D140" s="577"/>
      <c r="E140" s="577"/>
      <c r="F140" s="577"/>
      <c r="G140" s="577"/>
      <c r="H140" s="577"/>
      <c r="I140" s="577"/>
      <c r="J140" s="577"/>
      <c r="K140" s="577"/>
      <c r="L140" s="577"/>
      <c r="M140" s="577"/>
      <c r="N140" s="577"/>
      <c r="O140" s="577"/>
    </row>
    <row r="141" customFormat="false" ht="12.75" hidden="false" customHeight="false" outlineLevel="0" collapsed="false">
      <c r="C141" s="577"/>
      <c r="D141" s="577"/>
      <c r="E141" s="577"/>
      <c r="F141" s="577"/>
      <c r="G141" s="577"/>
      <c r="H141" s="577"/>
      <c r="I141" s="577"/>
      <c r="J141" s="577"/>
      <c r="K141" s="577"/>
      <c r="L141" s="577"/>
      <c r="M141" s="577"/>
      <c r="N141" s="577"/>
      <c r="O141" s="577"/>
    </row>
    <row r="142" customFormat="false" ht="12.75" hidden="false" customHeight="false" outlineLevel="0" collapsed="false">
      <c r="C142" s="577"/>
      <c r="D142" s="577"/>
      <c r="E142" s="577"/>
      <c r="F142" s="577"/>
      <c r="G142" s="577"/>
      <c r="H142" s="577"/>
      <c r="I142" s="577"/>
      <c r="J142" s="577"/>
      <c r="K142" s="577"/>
      <c r="L142" s="577"/>
      <c r="M142" s="577"/>
      <c r="N142" s="577"/>
      <c r="O142" s="577"/>
    </row>
    <row r="143" customFormat="false" ht="12.75" hidden="false" customHeight="false" outlineLevel="0" collapsed="false">
      <c r="C143" s="577"/>
      <c r="D143" s="577"/>
      <c r="E143" s="577"/>
      <c r="F143" s="577"/>
      <c r="G143" s="577"/>
      <c r="H143" s="577"/>
      <c r="I143" s="577"/>
      <c r="J143" s="577"/>
      <c r="K143" s="577"/>
      <c r="L143" s="577"/>
      <c r="M143" s="577"/>
      <c r="N143" s="577"/>
      <c r="O143" s="577"/>
    </row>
    <row r="144" customFormat="false" ht="12.75" hidden="false" customHeight="false" outlineLevel="0" collapsed="false">
      <c r="C144" s="577"/>
      <c r="D144" s="577"/>
      <c r="E144" s="577"/>
      <c r="F144" s="577"/>
      <c r="G144" s="577"/>
      <c r="H144" s="577"/>
      <c r="I144" s="577"/>
      <c r="J144" s="577"/>
      <c r="K144" s="577"/>
      <c r="L144" s="577"/>
      <c r="M144" s="577"/>
      <c r="N144" s="577"/>
      <c r="O144" s="577"/>
    </row>
    <row r="145" customFormat="false" ht="12.75" hidden="false" customHeight="false" outlineLevel="0" collapsed="false">
      <c r="C145" s="577"/>
      <c r="D145" s="577"/>
      <c r="E145" s="577"/>
      <c r="F145" s="577"/>
      <c r="G145" s="577"/>
      <c r="H145" s="577"/>
      <c r="I145" s="577"/>
      <c r="J145" s="577"/>
      <c r="K145" s="577"/>
      <c r="L145" s="577"/>
      <c r="M145" s="577"/>
      <c r="N145" s="577"/>
      <c r="O145" s="577"/>
    </row>
    <row r="146" customFormat="false" ht="12.75" hidden="false" customHeight="false" outlineLevel="0" collapsed="false">
      <c r="C146" s="577"/>
      <c r="D146" s="577"/>
      <c r="E146" s="577"/>
      <c r="F146" s="577"/>
      <c r="G146" s="577"/>
      <c r="H146" s="577"/>
      <c r="I146" s="577"/>
      <c r="J146" s="577"/>
      <c r="K146" s="577"/>
      <c r="L146" s="577"/>
      <c r="M146" s="577"/>
      <c r="N146" s="577"/>
      <c r="O146" s="577"/>
    </row>
    <row r="147" customFormat="false" ht="12.75" hidden="false" customHeight="false" outlineLevel="0" collapsed="false">
      <c r="C147" s="577"/>
      <c r="D147" s="577"/>
      <c r="E147" s="577"/>
      <c r="F147" s="577"/>
      <c r="G147" s="577"/>
      <c r="H147" s="577"/>
      <c r="I147" s="577"/>
      <c r="J147" s="577"/>
      <c r="K147" s="577"/>
      <c r="L147" s="577"/>
      <c r="M147" s="577"/>
      <c r="N147" s="577"/>
      <c r="O147" s="577"/>
    </row>
    <row r="148" customFormat="false" ht="12.75" hidden="false" customHeight="false" outlineLevel="0" collapsed="false">
      <c r="C148" s="577"/>
      <c r="D148" s="577"/>
      <c r="E148" s="577"/>
      <c r="F148" s="577"/>
      <c r="G148" s="577"/>
      <c r="H148" s="577"/>
      <c r="I148" s="577"/>
      <c r="J148" s="577"/>
      <c r="K148" s="577"/>
      <c r="L148" s="577"/>
      <c r="M148" s="577"/>
      <c r="N148" s="577"/>
      <c r="O148" s="577"/>
    </row>
    <row r="149" customFormat="false" ht="12.75" hidden="false" customHeight="false" outlineLevel="0" collapsed="false">
      <c r="C149" s="577"/>
      <c r="D149" s="577"/>
      <c r="E149" s="577"/>
      <c r="F149" s="577"/>
      <c r="G149" s="577"/>
      <c r="H149" s="577"/>
      <c r="I149" s="577"/>
      <c r="J149" s="577"/>
      <c r="K149" s="577"/>
      <c r="L149" s="577"/>
      <c r="M149" s="577"/>
      <c r="N149" s="577"/>
      <c r="O149" s="577"/>
    </row>
    <row r="150" customFormat="false" ht="12.75" hidden="false" customHeight="false" outlineLevel="0" collapsed="false">
      <c r="C150" s="577"/>
      <c r="D150" s="577"/>
      <c r="E150" s="577"/>
      <c r="F150" s="577"/>
      <c r="G150" s="577"/>
      <c r="H150" s="577"/>
      <c r="I150" s="577"/>
      <c r="J150" s="577"/>
      <c r="K150" s="577"/>
      <c r="L150" s="577"/>
      <c r="M150" s="577"/>
      <c r="N150" s="577"/>
      <c r="O150" s="577"/>
    </row>
    <row r="151" customFormat="false" ht="12.75" hidden="false" customHeight="false" outlineLevel="0" collapsed="false">
      <c r="C151" s="577"/>
      <c r="D151" s="577"/>
      <c r="E151" s="577"/>
      <c r="F151" s="577"/>
      <c r="G151" s="577"/>
      <c r="H151" s="577"/>
      <c r="I151" s="577"/>
      <c r="J151" s="577"/>
      <c r="K151" s="577"/>
      <c r="L151" s="577"/>
      <c r="M151" s="577"/>
      <c r="N151" s="577"/>
      <c r="O151" s="5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8:X45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E25" activeCellId="0" sqref="E2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9.99"/>
    <col collapsed="false" customWidth="true" hidden="false" outlineLevel="0" max="3" min="3" style="1" width="9.28"/>
    <col collapsed="false" customWidth="true" hidden="false" outlineLevel="0" max="4" min="4" style="1" width="18.85"/>
    <col collapsed="false" customWidth="true" hidden="false" outlineLevel="0" max="5" min="5" style="1" width="16.84"/>
    <col collapsed="false" customWidth="true" hidden="false" outlineLevel="0" max="6" min="6" style="1" width="18.85"/>
    <col collapsed="false" customWidth="true" hidden="false" outlineLevel="0" max="7" min="7" style="1" width="15.28"/>
    <col collapsed="false" customWidth="true" hidden="false" outlineLevel="0" max="15" min="8" style="1" width="15.7"/>
    <col collapsed="false" customWidth="true" hidden="false" outlineLevel="0" max="16" min="16" style="1" width="9.7"/>
    <col collapsed="false" customWidth="true" hidden="false" outlineLevel="0" max="17" min="17" style="1" width="12.42"/>
    <col collapsed="false" customWidth="false" hidden="false" outlineLevel="0" max="257" min="18" style="1" width="9.14"/>
  </cols>
  <sheetData>
    <row r="8" customFormat="false" ht="12.75" hidden="false" customHeight="false" outlineLevel="0" collapsed="false">
      <c r="B8" s="524" t="s">
        <v>437</v>
      </c>
      <c r="C8" s="525"/>
      <c r="D8" s="525"/>
      <c r="E8" s="525"/>
    </row>
    <row r="10" customFormat="false" ht="12.75" hidden="false" customHeight="false" outlineLevel="0" collapsed="false">
      <c r="B10" s="562" t="s">
        <v>30</v>
      </c>
    </row>
    <row r="12" customFormat="false" ht="12.75" hidden="false" customHeight="false" outlineLevel="0" collapsed="false">
      <c r="B12" s="527" t="s">
        <v>373</v>
      </c>
    </row>
    <row r="13" customFormat="false" ht="12.75" hidden="false" customHeight="true" outlineLevel="0" collapsed="false">
      <c r="B13" s="528" t="s">
        <v>374</v>
      </c>
      <c r="C13" s="528" t="s">
        <v>375</v>
      </c>
      <c r="D13" s="528" t="s">
        <v>442</v>
      </c>
      <c r="E13" s="528" t="s">
        <v>377</v>
      </c>
    </row>
    <row r="14" customFormat="false" ht="12.75" hidden="false" customHeight="false" outlineLevel="0" collapsed="false">
      <c r="E14" s="118" t="s">
        <v>376</v>
      </c>
    </row>
    <row r="15" customFormat="false" ht="12.75" hidden="false" customHeight="false" outlineLevel="0" collapsed="false">
      <c r="C15" s="563" t="s">
        <v>378</v>
      </c>
    </row>
    <row r="16" customFormat="false" ht="12.75" hidden="false" customHeight="false" outlineLevel="0" collapsed="false">
      <c r="B16" s="1" t="s">
        <v>25</v>
      </c>
      <c r="C16" s="6" t="n">
        <v>49</v>
      </c>
      <c r="E16" s="596" t="n">
        <v>36</v>
      </c>
    </row>
    <row r="19" customFormat="false" ht="12.75" hidden="false" customHeight="false" outlineLevel="0" collapsed="false">
      <c r="B19" s="562" t="s">
        <v>369</v>
      </c>
    </row>
    <row r="21" customFormat="false" ht="12.75" hidden="false" customHeight="false" outlineLevel="0" collapsed="false">
      <c r="B21" s="527" t="s">
        <v>373</v>
      </c>
    </row>
    <row r="22" customFormat="false" ht="12.75" hidden="false" customHeight="true" outlineLevel="0" collapsed="false">
      <c r="B22" s="528" t="s">
        <v>442</v>
      </c>
    </row>
    <row r="24" customFormat="false" ht="12.75" hidden="false" customHeight="false" outlineLevel="0" collapsed="false">
      <c r="C24" s="563" t="s">
        <v>378</v>
      </c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  <c r="W24" s="563"/>
      <c r="X24" s="563"/>
    </row>
    <row r="25" customFormat="false" ht="12.75" hidden="false" customHeight="false" outlineLevel="0" collapsed="false">
      <c r="B25" s="1" t="s">
        <v>438</v>
      </c>
      <c r="C25" s="6" t="n">
        <v>53</v>
      </c>
      <c r="E25" s="596" t="n">
        <v>47</v>
      </c>
    </row>
    <row r="28" customFormat="false" ht="12.75" hidden="false" customHeight="false" outlineLevel="0" collapsed="false">
      <c r="B28" s="562" t="n">
        <v>2000</v>
      </c>
    </row>
    <row r="30" customFormat="false" ht="12.75" hidden="false" customHeight="false" outlineLevel="0" collapsed="false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customFormat="false" ht="12.75" hidden="false" customHeight="false" outlineLevel="0" collapsed="false">
      <c r="B31" s="147" t="s">
        <v>447</v>
      </c>
      <c r="C31" s="6"/>
      <c r="D31" s="6"/>
      <c r="E31" s="596" t="n">
        <v>40</v>
      </c>
      <c r="F31" s="6"/>
      <c r="G31" s="6"/>
      <c r="H31" s="6"/>
      <c r="I31" s="6"/>
      <c r="J31" s="6"/>
      <c r="K31" s="6"/>
      <c r="L31" s="6"/>
      <c r="M31" s="6"/>
      <c r="N31" s="6"/>
      <c r="O31" s="6"/>
    </row>
    <row r="32" customFormat="false" ht="12.75" hidden="false" customHeight="false" outlineLevel="0" collapsed="false">
      <c r="Q32" s="1" t="n">
        <f aca="false">E31</f>
        <v>40</v>
      </c>
    </row>
    <row r="45" customFormat="false" ht="12.75" hidden="false" customHeight="false" outlineLevel="0" collapsed="false">
      <c r="A45" s="1" t="str">
        <f aca="true">CELL("Filename")</f>
        <v>'file:///mnt/12tb/@roms/datasets/enron/EDRM Enron Email Data Set v2 XML/filtered-attachments/xls/2002_Plan_Budget_Pack___Legal_Group_021001_HCODE_.xls'#$Adaytum Headcount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F1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7.85"/>
    <col collapsed="false" customWidth="true" hidden="false" outlineLevel="0" max="3" min="3" style="1" width="22.56"/>
    <col collapsed="false" customWidth="true" hidden="false" outlineLevel="0" max="4" min="4" style="1" width="7.85"/>
    <col collapsed="false" customWidth="true" hidden="false" outlineLevel="0" max="5" min="5" style="1" width="36.99"/>
    <col collapsed="false" customWidth="true" hidden="false" outlineLevel="0" max="6" min="6" style="1" width="8.41"/>
    <col collapsed="false" customWidth="true" hidden="false" outlineLevel="0" max="7" min="7" style="1" width="22.56"/>
    <col collapsed="false" customWidth="true" hidden="false" outlineLevel="0" max="8" min="8" style="1" width="9.56"/>
    <col collapsed="false" customWidth="true" hidden="false" outlineLevel="0" max="9" min="9" style="1" width="21.99"/>
    <col collapsed="false" customWidth="true" hidden="false" outlineLevel="0" max="10" min="10" style="1" width="4.41"/>
    <col collapsed="false" customWidth="true" hidden="false" outlineLevel="0" max="11" min="11" style="1" width="90.28"/>
    <col collapsed="false" customWidth="true" hidden="false" outlineLevel="0" max="12" min="12" style="1" width="5.56"/>
    <col collapsed="false" customWidth="false" hidden="false" outlineLevel="0" max="23" min="13" style="1" width="9.14"/>
    <col collapsed="false" customWidth="true" hidden="false" outlineLevel="0" max="24" min="24" style="1" width="28.56"/>
    <col collapsed="false" customWidth="true" hidden="false" outlineLevel="0" max="25" min="25" style="1" width="12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customFormat="false" ht="37.5" hidden="false" customHeight="tru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customFormat="false" ht="16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customFormat="false" ht="12.75" hidden="false" customHeight="tru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customFormat="false" ht="13.5" hidden="false" customHeight="tru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customFormat="false" ht="21" hidden="false" customHeight="false" outlineLevel="0" collapsed="false">
      <c r="A7" s="101"/>
      <c r="B7" s="102"/>
      <c r="C7" s="103"/>
      <c r="D7" s="103"/>
      <c r="E7" s="104"/>
      <c r="F7" s="102"/>
      <c r="G7" s="103"/>
      <c r="H7" s="102"/>
      <c r="I7" s="105"/>
      <c r="J7" s="103"/>
      <c r="K7" s="103"/>
      <c r="L7" s="106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</row>
    <row r="8" customFormat="false" ht="22.5" hidden="false" customHeight="true" outlineLevel="0" collapsed="false">
      <c r="A8" s="5"/>
      <c r="B8" s="108"/>
      <c r="C8" s="109" t="n">
        <v>2001</v>
      </c>
      <c r="D8" s="103"/>
      <c r="E8" s="108"/>
      <c r="F8" s="108"/>
      <c r="G8" s="110" t="n">
        <v>2002</v>
      </c>
      <c r="H8" s="6"/>
      <c r="I8" s="111" t="s">
        <v>72</v>
      </c>
      <c r="J8" s="112"/>
      <c r="K8" s="113"/>
      <c r="L8" s="7"/>
    </row>
    <row r="9" customFormat="false" ht="14.25" hidden="false" customHeight="true" outlineLevel="0" collapsed="false">
      <c r="A9" s="114"/>
      <c r="B9" s="108"/>
      <c r="C9" s="109"/>
      <c r="D9" s="103"/>
      <c r="E9" s="108"/>
      <c r="F9" s="108"/>
      <c r="G9" s="110"/>
      <c r="H9" s="108"/>
      <c r="I9" s="111"/>
      <c r="J9" s="115"/>
      <c r="K9" s="116" t="s">
        <v>73</v>
      </c>
      <c r="L9" s="117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8"/>
      <c r="IW9" s="118"/>
    </row>
    <row r="10" customFormat="false" ht="12.75" hidden="false" customHeight="false" outlineLevel="0" collapsed="false">
      <c r="A10" s="119"/>
      <c r="B10" s="120"/>
      <c r="C10" s="121"/>
      <c r="D10" s="122"/>
      <c r="E10" s="120"/>
      <c r="F10" s="120"/>
      <c r="G10" s="123"/>
      <c r="H10" s="120"/>
      <c r="I10" s="124"/>
      <c r="J10" s="122"/>
      <c r="K10" s="125"/>
      <c r="L10" s="126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</row>
    <row r="11" customFormat="false" ht="15" hidden="false" customHeight="false" outlineLevel="0" collapsed="false">
      <c r="A11" s="119"/>
      <c r="B11" s="128"/>
      <c r="C11" s="129" t="n">
        <f aca="false">+'[1]Input Data'!H11</f>
        <v>0</v>
      </c>
      <c r="D11" s="130"/>
      <c r="E11" s="131" t="s">
        <v>74</v>
      </c>
      <c r="F11" s="132"/>
      <c r="G11" s="133" t="n">
        <f aca="false">+'[1]Input Data'!J11</f>
        <v>0</v>
      </c>
      <c r="H11" s="120"/>
      <c r="I11" s="134" t="n">
        <f aca="false">+C11-G11</f>
        <v>0</v>
      </c>
      <c r="J11" s="135"/>
      <c r="K11" s="136"/>
      <c r="L11" s="126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  <c r="IW11" s="127"/>
    </row>
    <row r="12" customFormat="false" ht="14.25" hidden="false" customHeight="false" outlineLevel="0" collapsed="false">
      <c r="A12" s="119"/>
      <c r="B12" s="120"/>
      <c r="C12" s="137"/>
      <c r="D12" s="122"/>
      <c r="E12" s="138"/>
      <c r="F12" s="120"/>
      <c r="G12" s="123"/>
      <c r="H12" s="120"/>
      <c r="I12" s="139"/>
      <c r="J12" s="130"/>
      <c r="K12" s="140"/>
      <c r="L12" s="126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  <c r="IV12" s="127"/>
      <c r="IW12" s="127"/>
    </row>
    <row r="13" customFormat="false" ht="15" hidden="false" customHeight="false" outlineLevel="0" collapsed="false">
      <c r="A13" s="141"/>
      <c r="B13" s="142"/>
      <c r="C13" s="139" t="n">
        <f aca="false">-'Adaytum by Month'!Q31</f>
        <v>-6425658.77462518</v>
      </c>
      <c r="D13" s="130"/>
      <c r="E13" s="143" t="s">
        <v>75</v>
      </c>
      <c r="F13" s="144"/>
      <c r="G13" s="145" t="n">
        <f aca="false">-'Adaytum  Detail 2002'!E26</f>
        <v>-4429889.46294246</v>
      </c>
      <c r="H13" s="144"/>
      <c r="I13" s="139" t="n">
        <f aca="false">+C13-G13</f>
        <v>-1995769.31168272</v>
      </c>
      <c r="J13" s="130"/>
      <c r="K13" s="140" t="s">
        <v>76</v>
      </c>
      <c r="L13" s="146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8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47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7"/>
      <c r="FG13" s="147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7"/>
      <c r="FV13" s="147"/>
      <c r="FW13" s="147"/>
      <c r="FX13" s="147"/>
      <c r="FY13" s="147"/>
      <c r="FZ13" s="147"/>
      <c r="GA13" s="147"/>
      <c r="GB13" s="147"/>
      <c r="GC13" s="147"/>
      <c r="GD13" s="147"/>
      <c r="GE13" s="147"/>
      <c r="GF13" s="147"/>
      <c r="GG13" s="147"/>
      <c r="GH13" s="147"/>
      <c r="GI13" s="147"/>
      <c r="GJ13" s="147"/>
      <c r="GK13" s="147"/>
      <c r="GL13" s="147"/>
      <c r="GM13" s="147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7"/>
      <c r="HE13" s="147"/>
      <c r="HF13" s="147"/>
      <c r="HG13" s="147"/>
      <c r="HH13" s="147"/>
      <c r="HI13" s="147"/>
      <c r="HJ13" s="147"/>
      <c r="HK13" s="147"/>
      <c r="HL13" s="147"/>
      <c r="HM13" s="147"/>
      <c r="HN13" s="147"/>
      <c r="HO13" s="147"/>
      <c r="HP13" s="147"/>
      <c r="HQ13" s="147"/>
      <c r="HR13" s="147"/>
      <c r="HS13" s="147"/>
      <c r="HT13" s="147"/>
      <c r="HU13" s="147"/>
      <c r="HV13" s="147"/>
      <c r="HW13" s="147"/>
      <c r="HX13" s="147"/>
      <c r="HY13" s="147"/>
      <c r="HZ13" s="147"/>
      <c r="IA13" s="147"/>
      <c r="IB13" s="147"/>
      <c r="IC13" s="147"/>
      <c r="ID13" s="147"/>
      <c r="IE13" s="147"/>
      <c r="IF13" s="147"/>
      <c r="IG13" s="147"/>
      <c r="IH13" s="147"/>
      <c r="II13" s="147"/>
      <c r="IJ13" s="147"/>
      <c r="IK13" s="147"/>
      <c r="IL13" s="147"/>
      <c r="IM13" s="147"/>
      <c r="IN13" s="147"/>
      <c r="IO13" s="147"/>
      <c r="IP13" s="147"/>
      <c r="IQ13" s="147"/>
      <c r="IR13" s="147"/>
      <c r="IS13" s="147"/>
      <c r="IT13" s="147"/>
      <c r="IU13" s="147"/>
      <c r="IV13" s="147"/>
      <c r="IW13" s="147"/>
    </row>
    <row r="14" customFormat="false" ht="14.25" hidden="false" customHeight="false" outlineLevel="0" collapsed="false">
      <c r="A14" s="141"/>
      <c r="B14" s="149"/>
      <c r="C14" s="150"/>
      <c r="D14" s="135"/>
      <c r="E14" s="151"/>
      <c r="F14" s="144"/>
      <c r="G14" s="145"/>
      <c r="H14" s="144"/>
      <c r="I14" s="139"/>
      <c r="J14" s="130"/>
      <c r="K14" s="140"/>
      <c r="L14" s="146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8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R14" s="147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7"/>
      <c r="FG14" s="147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7"/>
      <c r="FV14" s="147"/>
      <c r="FW14" s="147"/>
      <c r="FX14" s="147"/>
      <c r="FY14" s="147"/>
      <c r="FZ14" s="147"/>
      <c r="GA14" s="147"/>
      <c r="GB14" s="147"/>
      <c r="GC14" s="147"/>
      <c r="GD14" s="147"/>
      <c r="GE14" s="147"/>
      <c r="GF14" s="147"/>
      <c r="GG14" s="147"/>
      <c r="GH14" s="147"/>
      <c r="GI14" s="147"/>
      <c r="GJ14" s="147"/>
      <c r="GK14" s="147"/>
      <c r="GL14" s="147"/>
      <c r="GM14" s="147"/>
      <c r="GN14" s="147"/>
      <c r="GO14" s="147"/>
      <c r="GP14" s="147"/>
      <c r="GQ14" s="147"/>
      <c r="GR14" s="147"/>
      <c r="GS14" s="147"/>
      <c r="GT14" s="147"/>
      <c r="GU14" s="147"/>
      <c r="GV14" s="147"/>
      <c r="GW14" s="147"/>
      <c r="GX14" s="147"/>
      <c r="GY14" s="147"/>
      <c r="GZ14" s="147"/>
      <c r="HA14" s="147"/>
      <c r="HB14" s="147"/>
      <c r="HC14" s="147"/>
      <c r="HD14" s="147"/>
      <c r="HE14" s="147"/>
      <c r="HF14" s="147"/>
      <c r="HG14" s="147"/>
      <c r="HH14" s="147"/>
      <c r="HI14" s="147"/>
      <c r="HJ14" s="147"/>
      <c r="HK14" s="147"/>
      <c r="HL14" s="147"/>
      <c r="HM14" s="147"/>
      <c r="HN14" s="147"/>
      <c r="HO14" s="147"/>
      <c r="HP14" s="147"/>
      <c r="HQ14" s="147"/>
      <c r="HR14" s="147"/>
      <c r="HS14" s="147"/>
      <c r="HT14" s="147"/>
      <c r="HU14" s="147"/>
      <c r="HV14" s="147"/>
      <c r="HW14" s="147"/>
      <c r="HX14" s="147"/>
      <c r="HY14" s="147"/>
      <c r="HZ14" s="147"/>
      <c r="IA14" s="147"/>
      <c r="IB14" s="147"/>
      <c r="IC14" s="147"/>
      <c r="ID14" s="147"/>
      <c r="IE14" s="147"/>
      <c r="IF14" s="147"/>
      <c r="IG14" s="147"/>
      <c r="IH14" s="147"/>
      <c r="II14" s="147"/>
      <c r="IJ14" s="147"/>
      <c r="IK14" s="147"/>
      <c r="IL14" s="147"/>
      <c r="IM14" s="147"/>
      <c r="IN14" s="147"/>
      <c r="IO14" s="147"/>
      <c r="IP14" s="147"/>
      <c r="IQ14" s="147"/>
      <c r="IR14" s="147"/>
      <c r="IS14" s="147"/>
      <c r="IT14" s="147"/>
      <c r="IU14" s="147"/>
      <c r="IV14" s="147"/>
      <c r="IW14" s="147"/>
    </row>
    <row r="15" customFormat="false" ht="14.25" hidden="false" customHeight="false" outlineLevel="0" collapsed="false">
      <c r="A15" s="141"/>
      <c r="B15" s="149"/>
      <c r="C15" s="150"/>
      <c r="D15" s="135"/>
      <c r="E15" s="151"/>
      <c r="F15" s="144"/>
      <c r="G15" s="145"/>
      <c r="H15" s="144"/>
      <c r="I15" s="139"/>
      <c r="J15" s="130"/>
      <c r="K15" s="140"/>
      <c r="L15" s="146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8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7"/>
      <c r="FG15" s="147"/>
      <c r="FH15" s="147"/>
      <c r="FI15" s="147"/>
      <c r="FJ15" s="147"/>
      <c r="FK15" s="147"/>
      <c r="FL15" s="147"/>
      <c r="FM15" s="147"/>
      <c r="FN15" s="147"/>
      <c r="FO15" s="147"/>
      <c r="FP15" s="147"/>
      <c r="FQ15" s="147"/>
      <c r="FR15" s="147"/>
      <c r="FS15" s="147"/>
      <c r="FT15" s="147"/>
      <c r="FU15" s="147"/>
      <c r="FV15" s="147"/>
      <c r="FW15" s="147"/>
      <c r="FX15" s="147"/>
      <c r="FY15" s="147"/>
      <c r="FZ15" s="147"/>
      <c r="GA15" s="147"/>
      <c r="GB15" s="147"/>
      <c r="GC15" s="147"/>
      <c r="GD15" s="147"/>
      <c r="GE15" s="147"/>
      <c r="GF15" s="147"/>
      <c r="GG15" s="147"/>
      <c r="GH15" s="147"/>
      <c r="GI15" s="147"/>
      <c r="GJ15" s="147"/>
      <c r="GK15" s="147"/>
      <c r="GL15" s="147"/>
      <c r="GM15" s="147"/>
      <c r="GN15" s="147"/>
      <c r="GO15" s="147"/>
      <c r="GP15" s="147"/>
      <c r="GQ15" s="147"/>
      <c r="GR15" s="147"/>
      <c r="GS15" s="147"/>
      <c r="GT15" s="147"/>
      <c r="GU15" s="147"/>
      <c r="GV15" s="147"/>
      <c r="GW15" s="147"/>
      <c r="GX15" s="147"/>
      <c r="GY15" s="147"/>
      <c r="GZ15" s="147"/>
      <c r="HA15" s="147"/>
      <c r="HB15" s="147"/>
      <c r="HC15" s="147"/>
      <c r="HD15" s="147"/>
      <c r="HE15" s="147"/>
      <c r="HF15" s="147"/>
      <c r="HG15" s="147"/>
      <c r="HH15" s="147"/>
      <c r="HI15" s="147"/>
      <c r="HJ15" s="147"/>
      <c r="HK15" s="147"/>
      <c r="HL15" s="147"/>
      <c r="HM15" s="147"/>
      <c r="HN15" s="147"/>
      <c r="HO15" s="147"/>
      <c r="HP15" s="147"/>
      <c r="HQ15" s="147"/>
      <c r="HR15" s="147"/>
      <c r="HS15" s="147"/>
      <c r="HT15" s="147"/>
      <c r="HU15" s="147"/>
      <c r="HV15" s="147"/>
      <c r="HW15" s="147"/>
      <c r="HX15" s="147"/>
      <c r="HY15" s="147"/>
      <c r="HZ15" s="147"/>
      <c r="IA15" s="147"/>
      <c r="IB15" s="147"/>
      <c r="IC15" s="147"/>
      <c r="ID15" s="147"/>
      <c r="IE15" s="147"/>
      <c r="IF15" s="147"/>
      <c r="IG15" s="147"/>
      <c r="IH15" s="147"/>
      <c r="II15" s="147"/>
      <c r="IJ15" s="147"/>
      <c r="IK15" s="147"/>
      <c r="IL15" s="147"/>
      <c r="IM15" s="147"/>
      <c r="IN15" s="147"/>
      <c r="IO15" s="147"/>
      <c r="IP15" s="147"/>
      <c r="IQ15" s="147"/>
      <c r="IR15" s="147"/>
      <c r="IS15" s="147"/>
      <c r="IT15" s="147"/>
      <c r="IU15" s="147"/>
      <c r="IV15" s="147"/>
      <c r="IW15" s="147"/>
    </row>
    <row r="16" customFormat="false" ht="15" hidden="false" customHeight="false" outlineLevel="0" collapsed="false">
      <c r="A16" s="141"/>
      <c r="B16" s="142"/>
      <c r="C16" s="150"/>
      <c r="D16" s="135"/>
      <c r="E16" s="143"/>
      <c r="F16" s="144"/>
      <c r="G16" s="145"/>
      <c r="H16" s="144"/>
      <c r="I16" s="139"/>
      <c r="J16" s="130"/>
      <c r="K16" s="140"/>
      <c r="L16" s="146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8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7"/>
      <c r="FG16" s="147"/>
      <c r="FH16" s="147"/>
      <c r="FI16" s="147"/>
      <c r="FJ16" s="147"/>
      <c r="FK16" s="147"/>
      <c r="FL16" s="147"/>
      <c r="FM16" s="147"/>
      <c r="FN16" s="147"/>
      <c r="FO16" s="147"/>
      <c r="FP16" s="147"/>
      <c r="FQ16" s="147"/>
      <c r="FR16" s="147"/>
      <c r="FS16" s="147"/>
      <c r="FT16" s="147"/>
      <c r="FU16" s="147"/>
      <c r="FV16" s="147"/>
      <c r="FW16" s="147"/>
      <c r="FX16" s="147"/>
      <c r="FY16" s="147"/>
      <c r="FZ16" s="147"/>
      <c r="GA16" s="147"/>
      <c r="GB16" s="147"/>
      <c r="GC16" s="147"/>
      <c r="GD16" s="147"/>
      <c r="GE16" s="147"/>
      <c r="GF16" s="147"/>
      <c r="GG16" s="147"/>
      <c r="GH16" s="147"/>
      <c r="GI16" s="147"/>
      <c r="GJ16" s="147"/>
      <c r="GK16" s="147"/>
      <c r="GL16" s="147"/>
      <c r="GM16" s="147"/>
      <c r="GN16" s="147"/>
      <c r="GO16" s="147"/>
      <c r="GP16" s="147"/>
      <c r="GQ16" s="147"/>
      <c r="GR16" s="147"/>
      <c r="GS16" s="147"/>
      <c r="GT16" s="147"/>
      <c r="GU16" s="147"/>
      <c r="GV16" s="147"/>
      <c r="GW16" s="147"/>
      <c r="GX16" s="147"/>
      <c r="GY16" s="147"/>
      <c r="GZ16" s="147"/>
      <c r="HA16" s="147"/>
      <c r="HB16" s="147"/>
      <c r="HC16" s="147"/>
      <c r="HD16" s="147"/>
      <c r="HE16" s="147"/>
      <c r="HF16" s="147"/>
      <c r="HG16" s="147"/>
      <c r="HH16" s="147"/>
      <c r="HI16" s="147"/>
      <c r="HJ16" s="147"/>
      <c r="HK16" s="147"/>
      <c r="HL16" s="147"/>
      <c r="HM16" s="147"/>
      <c r="HN16" s="147"/>
      <c r="HO16" s="147"/>
      <c r="HP16" s="147"/>
      <c r="HQ16" s="147"/>
      <c r="HR16" s="147"/>
      <c r="HS16" s="147"/>
      <c r="HT16" s="147"/>
      <c r="HU16" s="147"/>
      <c r="HV16" s="147"/>
      <c r="HW16" s="147"/>
      <c r="HX16" s="147"/>
      <c r="HY16" s="147"/>
      <c r="HZ16" s="147"/>
      <c r="IA16" s="147"/>
      <c r="IB16" s="147"/>
      <c r="IC16" s="147"/>
      <c r="ID16" s="147"/>
      <c r="IE16" s="147"/>
      <c r="IF16" s="147"/>
      <c r="IG16" s="147"/>
      <c r="IH16" s="147"/>
      <c r="II16" s="147"/>
      <c r="IJ16" s="147"/>
      <c r="IK16" s="147"/>
      <c r="IL16" s="147"/>
      <c r="IM16" s="147"/>
      <c r="IN16" s="147"/>
      <c r="IO16" s="147"/>
      <c r="IP16" s="147"/>
      <c r="IQ16" s="147"/>
      <c r="IR16" s="147"/>
      <c r="IS16" s="147"/>
      <c r="IT16" s="147"/>
      <c r="IU16" s="147"/>
      <c r="IV16" s="147"/>
      <c r="IW16" s="147"/>
    </row>
    <row r="17" customFormat="false" ht="15" hidden="false" customHeight="false" outlineLevel="0" collapsed="false">
      <c r="A17" s="141"/>
      <c r="B17" s="142"/>
      <c r="C17" s="139" t="n">
        <f aca="false">-'Adaytum by Month'!Q32</f>
        <v>-465151.17</v>
      </c>
      <c r="D17" s="130"/>
      <c r="E17" s="143" t="s">
        <v>77</v>
      </c>
      <c r="F17" s="144"/>
      <c r="G17" s="145" t="n">
        <f aca="false">-'Adaytum  Detail 2002'!E33</f>
        <v>-230760</v>
      </c>
      <c r="H17" s="144"/>
      <c r="I17" s="139" t="n">
        <f aca="false">+C17-G17</f>
        <v>-234391.17</v>
      </c>
      <c r="J17" s="130"/>
      <c r="K17" s="140"/>
      <c r="L17" s="146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8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7"/>
      <c r="FG17" s="147"/>
      <c r="FH17" s="147"/>
      <c r="FI17" s="147"/>
      <c r="FJ17" s="147"/>
      <c r="FK17" s="147"/>
      <c r="FL17" s="147"/>
      <c r="FM17" s="147"/>
      <c r="FN17" s="147"/>
      <c r="FO17" s="147"/>
      <c r="FP17" s="147"/>
      <c r="FQ17" s="147"/>
      <c r="FR17" s="147"/>
      <c r="FS17" s="147"/>
      <c r="FT17" s="147"/>
      <c r="FU17" s="147"/>
      <c r="FV17" s="147"/>
      <c r="FW17" s="147"/>
      <c r="FX17" s="147"/>
      <c r="FY17" s="147"/>
      <c r="FZ17" s="147"/>
      <c r="GA17" s="147"/>
      <c r="GB17" s="147"/>
      <c r="GC17" s="147"/>
      <c r="GD17" s="147"/>
      <c r="GE17" s="147"/>
      <c r="GF17" s="147"/>
      <c r="GG17" s="147"/>
      <c r="GH17" s="147"/>
      <c r="GI17" s="147"/>
      <c r="GJ17" s="147"/>
      <c r="GK17" s="147"/>
      <c r="GL17" s="147"/>
      <c r="GM17" s="147"/>
      <c r="GN17" s="147"/>
      <c r="GO17" s="147"/>
      <c r="GP17" s="147"/>
      <c r="GQ17" s="147"/>
      <c r="GR17" s="147"/>
      <c r="GS17" s="147"/>
      <c r="GT17" s="147"/>
      <c r="GU17" s="147"/>
      <c r="GV17" s="147"/>
      <c r="GW17" s="147"/>
      <c r="GX17" s="147"/>
      <c r="GY17" s="147"/>
      <c r="GZ17" s="147"/>
      <c r="HA17" s="147"/>
      <c r="HB17" s="147"/>
      <c r="HC17" s="147"/>
      <c r="HD17" s="147"/>
      <c r="HE17" s="147"/>
      <c r="HF17" s="147"/>
      <c r="HG17" s="147"/>
      <c r="HH17" s="147"/>
      <c r="HI17" s="147"/>
      <c r="HJ17" s="147"/>
      <c r="HK17" s="147"/>
      <c r="HL17" s="147"/>
      <c r="HM17" s="147"/>
      <c r="HN17" s="147"/>
      <c r="HO17" s="147"/>
      <c r="HP17" s="147"/>
      <c r="HQ17" s="147"/>
      <c r="HR17" s="147"/>
      <c r="HS17" s="147"/>
      <c r="HT17" s="147"/>
      <c r="HU17" s="147"/>
      <c r="HV17" s="147"/>
      <c r="HW17" s="147"/>
      <c r="HX17" s="147"/>
      <c r="HY17" s="147"/>
      <c r="HZ17" s="147"/>
      <c r="IA17" s="147"/>
      <c r="IB17" s="147"/>
      <c r="IC17" s="147"/>
      <c r="ID17" s="147"/>
      <c r="IE17" s="147"/>
      <c r="IF17" s="147"/>
      <c r="IG17" s="147"/>
      <c r="IH17" s="147"/>
      <c r="II17" s="147"/>
      <c r="IJ17" s="147"/>
      <c r="IK17" s="147"/>
      <c r="IL17" s="147"/>
      <c r="IM17" s="147"/>
      <c r="IN17" s="147"/>
      <c r="IO17" s="147"/>
      <c r="IP17" s="147"/>
      <c r="IQ17" s="147"/>
      <c r="IR17" s="147"/>
      <c r="IS17" s="147"/>
      <c r="IT17" s="147"/>
      <c r="IU17" s="147"/>
      <c r="IV17" s="147"/>
      <c r="IW17" s="147"/>
    </row>
    <row r="18" customFormat="false" ht="14.25" hidden="false" customHeight="false" outlineLevel="0" collapsed="false">
      <c r="A18" s="141"/>
      <c r="B18" s="149"/>
      <c r="C18" s="150"/>
      <c r="D18" s="135"/>
      <c r="E18" s="151" t="s">
        <v>78</v>
      </c>
      <c r="F18" s="144"/>
      <c r="G18" s="152" t="n">
        <v>-89820</v>
      </c>
      <c r="H18" s="144"/>
      <c r="I18" s="139"/>
      <c r="J18" s="130"/>
      <c r="K18" s="140" t="s">
        <v>79</v>
      </c>
      <c r="L18" s="146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8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147"/>
      <c r="FE18" s="147"/>
      <c r="FF18" s="147"/>
      <c r="FG18" s="147"/>
      <c r="FH18" s="147"/>
      <c r="FI18" s="147"/>
      <c r="FJ18" s="147"/>
      <c r="FK18" s="147"/>
      <c r="FL18" s="147"/>
      <c r="FM18" s="147"/>
      <c r="FN18" s="147"/>
      <c r="FO18" s="147"/>
      <c r="FP18" s="147"/>
      <c r="FQ18" s="147"/>
      <c r="FR18" s="147"/>
      <c r="FS18" s="147"/>
      <c r="FT18" s="147"/>
      <c r="FU18" s="147"/>
      <c r="FV18" s="147"/>
      <c r="FW18" s="147"/>
      <c r="FX18" s="147"/>
      <c r="FY18" s="147"/>
      <c r="FZ18" s="147"/>
      <c r="GA18" s="147"/>
      <c r="GB18" s="147"/>
      <c r="GC18" s="147"/>
      <c r="GD18" s="147"/>
      <c r="GE18" s="147"/>
      <c r="GF18" s="147"/>
      <c r="GG18" s="147"/>
      <c r="GH18" s="147"/>
      <c r="GI18" s="147"/>
      <c r="GJ18" s="147"/>
      <c r="GK18" s="147"/>
      <c r="GL18" s="147"/>
      <c r="GM18" s="147"/>
      <c r="GN18" s="147"/>
      <c r="GO18" s="147"/>
      <c r="GP18" s="147"/>
      <c r="GQ18" s="147"/>
      <c r="GR18" s="147"/>
      <c r="GS18" s="147"/>
      <c r="GT18" s="147"/>
      <c r="GU18" s="147"/>
      <c r="GV18" s="147"/>
      <c r="GW18" s="147"/>
      <c r="GX18" s="147"/>
      <c r="GY18" s="147"/>
      <c r="GZ18" s="147"/>
      <c r="HA18" s="147"/>
      <c r="HB18" s="147"/>
      <c r="HC18" s="147"/>
      <c r="HD18" s="147"/>
      <c r="HE18" s="147"/>
      <c r="HF18" s="147"/>
      <c r="HG18" s="147"/>
      <c r="HH18" s="147"/>
      <c r="HI18" s="147"/>
      <c r="HJ18" s="147"/>
      <c r="HK18" s="147"/>
      <c r="HL18" s="147"/>
      <c r="HM18" s="147"/>
      <c r="HN18" s="147"/>
      <c r="HO18" s="147"/>
      <c r="HP18" s="147"/>
      <c r="HQ18" s="147"/>
      <c r="HR18" s="147"/>
      <c r="HS18" s="147"/>
      <c r="HT18" s="147"/>
      <c r="HU18" s="147"/>
      <c r="HV18" s="147"/>
      <c r="HW18" s="147"/>
      <c r="HX18" s="147"/>
      <c r="HY18" s="147"/>
      <c r="HZ18" s="147"/>
      <c r="IA18" s="147"/>
      <c r="IB18" s="147"/>
      <c r="IC18" s="147"/>
      <c r="ID18" s="147"/>
      <c r="IE18" s="147"/>
      <c r="IF18" s="147"/>
      <c r="IG18" s="147"/>
      <c r="IH18" s="147"/>
      <c r="II18" s="147"/>
      <c r="IJ18" s="147"/>
      <c r="IK18" s="147"/>
      <c r="IL18" s="147"/>
      <c r="IM18" s="147"/>
      <c r="IN18" s="147"/>
      <c r="IO18" s="147"/>
      <c r="IP18" s="147"/>
      <c r="IQ18" s="147"/>
      <c r="IR18" s="147"/>
      <c r="IS18" s="147"/>
      <c r="IT18" s="147"/>
      <c r="IU18" s="147"/>
      <c r="IV18" s="147"/>
      <c r="IW18" s="147"/>
    </row>
    <row r="19" customFormat="false" ht="14.25" hidden="false" customHeight="false" outlineLevel="0" collapsed="false">
      <c r="A19" s="141"/>
      <c r="B19" s="149"/>
      <c r="C19" s="150"/>
      <c r="D19" s="135"/>
      <c r="E19" s="151" t="s">
        <v>80</v>
      </c>
      <c r="F19" s="144"/>
      <c r="G19" s="152" t="n">
        <f aca="false">-59460</f>
        <v>-59460</v>
      </c>
      <c r="H19" s="144"/>
      <c r="I19" s="139"/>
      <c r="J19" s="130"/>
      <c r="K19" s="140" t="s">
        <v>81</v>
      </c>
      <c r="L19" s="146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8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47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7"/>
      <c r="HH19" s="147"/>
      <c r="HI19" s="147"/>
      <c r="HJ19" s="147"/>
      <c r="HK19" s="147"/>
      <c r="HL19" s="147"/>
      <c r="HM19" s="147"/>
      <c r="HN19" s="147"/>
      <c r="HO19" s="147"/>
      <c r="HP19" s="147"/>
      <c r="HQ19" s="147"/>
      <c r="HR19" s="147"/>
      <c r="HS19" s="147"/>
      <c r="HT19" s="147"/>
      <c r="HU19" s="147"/>
      <c r="HV19" s="147"/>
      <c r="HW19" s="147"/>
      <c r="HX19" s="147"/>
      <c r="HY19" s="147"/>
      <c r="HZ19" s="147"/>
      <c r="IA19" s="147"/>
      <c r="IB19" s="147"/>
      <c r="IC19" s="147"/>
      <c r="ID19" s="147"/>
      <c r="IE19" s="147"/>
      <c r="IF19" s="147"/>
      <c r="IG19" s="147"/>
      <c r="IH19" s="147"/>
      <c r="II19" s="147"/>
      <c r="IJ19" s="147"/>
      <c r="IK19" s="147"/>
      <c r="IL19" s="147"/>
      <c r="IM19" s="147"/>
      <c r="IN19" s="147"/>
      <c r="IO19" s="147"/>
      <c r="IP19" s="147"/>
      <c r="IQ19" s="147"/>
      <c r="IR19" s="147"/>
      <c r="IS19" s="147"/>
      <c r="IT19" s="147"/>
      <c r="IU19" s="147"/>
      <c r="IV19" s="147"/>
      <c r="IW19" s="147"/>
    </row>
    <row r="20" customFormat="false" ht="14.25" hidden="false" customHeight="false" outlineLevel="0" collapsed="false">
      <c r="A20" s="141"/>
      <c r="B20" s="149"/>
      <c r="C20" s="150"/>
      <c r="D20" s="135"/>
      <c r="E20" s="151" t="s">
        <v>82</v>
      </c>
      <c r="F20" s="144"/>
      <c r="G20" s="152" t="n">
        <v>-40140</v>
      </c>
      <c r="H20" s="144"/>
      <c r="I20" s="139"/>
      <c r="J20" s="130"/>
      <c r="K20" s="140" t="s">
        <v>83</v>
      </c>
      <c r="L20" s="146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8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47"/>
      <c r="FX20" s="147"/>
      <c r="FY20" s="147"/>
      <c r="FZ20" s="147"/>
      <c r="GA20" s="147"/>
      <c r="GB20" s="147"/>
      <c r="GC20" s="147"/>
      <c r="GD20" s="147"/>
      <c r="GE20" s="147"/>
      <c r="GF20" s="147"/>
      <c r="GG20" s="147"/>
      <c r="GH20" s="147"/>
      <c r="GI20" s="147"/>
      <c r="GJ20" s="147"/>
      <c r="GK20" s="147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7"/>
      <c r="HI20" s="147"/>
      <c r="HJ20" s="147"/>
      <c r="HK20" s="147"/>
      <c r="HL20" s="147"/>
      <c r="HM20" s="147"/>
      <c r="HN20" s="147"/>
      <c r="HO20" s="147"/>
      <c r="HP20" s="147"/>
      <c r="HQ20" s="147"/>
      <c r="HR20" s="147"/>
      <c r="HS20" s="147"/>
      <c r="HT20" s="147"/>
      <c r="HU20" s="147"/>
      <c r="HV20" s="147"/>
      <c r="HW20" s="147"/>
      <c r="HX20" s="147"/>
      <c r="HY20" s="147"/>
      <c r="HZ20" s="147"/>
      <c r="IA20" s="147"/>
      <c r="IB20" s="147"/>
      <c r="IC20" s="147"/>
      <c r="ID20" s="147"/>
      <c r="IE20" s="147"/>
      <c r="IF20" s="147"/>
      <c r="IG20" s="147"/>
      <c r="IH20" s="147"/>
      <c r="II20" s="147"/>
      <c r="IJ20" s="147"/>
      <c r="IK20" s="147"/>
      <c r="IL20" s="147"/>
      <c r="IM20" s="147"/>
      <c r="IN20" s="147"/>
      <c r="IO20" s="147"/>
      <c r="IP20" s="147"/>
      <c r="IQ20" s="147"/>
      <c r="IR20" s="147"/>
      <c r="IS20" s="147"/>
      <c r="IT20" s="147"/>
      <c r="IU20" s="147"/>
      <c r="IV20" s="147"/>
      <c r="IW20" s="147"/>
    </row>
    <row r="21" customFormat="false" ht="14.25" hidden="false" customHeight="false" outlineLevel="0" collapsed="false">
      <c r="A21" s="141"/>
      <c r="B21" s="149"/>
      <c r="C21" s="150"/>
      <c r="D21" s="135"/>
      <c r="E21" s="151" t="s">
        <v>84</v>
      </c>
      <c r="F21" s="144"/>
      <c r="G21" s="152" t="n">
        <f aca="false">-27324-14016</f>
        <v>-41340</v>
      </c>
      <c r="H21" s="144"/>
      <c r="I21" s="139"/>
      <c r="J21" s="130"/>
      <c r="K21" s="140" t="s">
        <v>85</v>
      </c>
      <c r="L21" s="146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8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7"/>
      <c r="FG21" s="147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7"/>
      <c r="GK21" s="147"/>
      <c r="GL21" s="147"/>
      <c r="GM21" s="147"/>
      <c r="GN21" s="147"/>
      <c r="GO21" s="147"/>
      <c r="GP21" s="147"/>
      <c r="GQ21" s="147"/>
      <c r="GR21" s="147"/>
      <c r="GS21" s="147"/>
      <c r="GT21" s="147"/>
      <c r="GU21" s="147"/>
      <c r="GV21" s="147"/>
      <c r="GW21" s="147"/>
      <c r="GX21" s="147"/>
      <c r="GY21" s="147"/>
      <c r="GZ21" s="147"/>
      <c r="HA21" s="147"/>
      <c r="HB21" s="147"/>
      <c r="HC21" s="147"/>
      <c r="HD21" s="147"/>
      <c r="HE21" s="147"/>
      <c r="HF21" s="147"/>
      <c r="HG21" s="147"/>
      <c r="HH21" s="147"/>
      <c r="HI21" s="147"/>
      <c r="HJ21" s="147"/>
      <c r="HK21" s="147"/>
      <c r="HL21" s="147"/>
      <c r="HM21" s="147"/>
      <c r="HN21" s="147"/>
      <c r="HO21" s="147"/>
      <c r="HP21" s="147"/>
      <c r="HQ21" s="147"/>
      <c r="HR21" s="147"/>
      <c r="HS21" s="147"/>
      <c r="HT21" s="147"/>
      <c r="HU21" s="147"/>
      <c r="HV21" s="147"/>
      <c r="HW21" s="147"/>
      <c r="HX21" s="147"/>
      <c r="HY21" s="147"/>
      <c r="HZ21" s="147"/>
      <c r="IA21" s="147"/>
      <c r="IB21" s="147"/>
      <c r="IC21" s="147"/>
      <c r="ID21" s="147"/>
      <c r="IE21" s="147"/>
      <c r="IF21" s="147"/>
      <c r="IG21" s="147"/>
      <c r="IH21" s="147"/>
      <c r="II21" s="147"/>
      <c r="IJ21" s="147"/>
      <c r="IK21" s="147"/>
      <c r="IL21" s="147"/>
      <c r="IM21" s="147"/>
      <c r="IN21" s="147"/>
      <c r="IO21" s="147"/>
      <c r="IP21" s="147"/>
      <c r="IQ21" s="147"/>
      <c r="IR21" s="147"/>
      <c r="IS21" s="147"/>
      <c r="IT21" s="147"/>
      <c r="IU21" s="147"/>
      <c r="IV21" s="147"/>
      <c r="IW21" s="147"/>
    </row>
    <row r="22" customFormat="false" ht="14.25" hidden="false" customHeight="false" outlineLevel="0" collapsed="false">
      <c r="A22" s="141"/>
      <c r="B22" s="149"/>
      <c r="C22" s="150"/>
      <c r="D22" s="135"/>
      <c r="E22" s="153"/>
      <c r="F22" s="144"/>
      <c r="G22" s="145"/>
      <c r="H22" s="144"/>
      <c r="I22" s="139"/>
      <c r="J22" s="130"/>
      <c r="K22" s="140"/>
      <c r="L22" s="146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7"/>
      <c r="FG22" s="147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7"/>
      <c r="FV22" s="147"/>
      <c r="FW22" s="147"/>
      <c r="FX22" s="147"/>
      <c r="FY22" s="147"/>
      <c r="FZ22" s="147"/>
      <c r="GA22" s="147"/>
      <c r="GB22" s="147"/>
      <c r="GC22" s="147"/>
      <c r="GD22" s="147"/>
      <c r="GE22" s="147"/>
      <c r="GF22" s="147"/>
      <c r="GG22" s="147"/>
      <c r="GH22" s="147"/>
      <c r="GI22" s="147"/>
      <c r="GJ22" s="147"/>
      <c r="GK22" s="147"/>
      <c r="GL22" s="147"/>
      <c r="GM22" s="147"/>
      <c r="GN22" s="147"/>
      <c r="GO22" s="147"/>
      <c r="GP22" s="147"/>
      <c r="GQ22" s="147"/>
      <c r="GR22" s="147"/>
      <c r="GS22" s="147"/>
      <c r="GT22" s="147"/>
      <c r="GU22" s="147"/>
      <c r="GV22" s="147"/>
      <c r="GW22" s="147"/>
      <c r="GX22" s="147"/>
      <c r="GY22" s="147"/>
      <c r="GZ22" s="147"/>
      <c r="HA22" s="147"/>
      <c r="HB22" s="147"/>
      <c r="HC22" s="147"/>
      <c r="HD22" s="147"/>
      <c r="HE22" s="147"/>
      <c r="HF22" s="147"/>
      <c r="HG22" s="147"/>
      <c r="HH22" s="147"/>
      <c r="HI22" s="147"/>
      <c r="HJ22" s="147"/>
      <c r="HK22" s="147"/>
      <c r="HL22" s="147"/>
      <c r="HM22" s="147"/>
      <c r="HN22" s="147"/>
      <c r="HO22" s="147"/>
      <c r="HP22" s="147"/>
      <c r="HQ22" s="147"/>
      <c r="HR22" s="147"/>
      <c r="HS22" s="147"/>
      <c r="HT22" s="147"/>
      <c r="HU22" s="147"/>
      <c r="HV22" s="147"/>
      <c r="HW22" s="147"/>
      <c r="HX22" s="147"/>
      <c r="HY22" s="147"/>
      <c r="HZ22" s="147"/>
      <c r="IA22" s="147"/>
      <c r="IB22" s="147"/>
      <c r="IC22" s="147"/>
      <c r="ID22" s="147"/>
      <c r="IE22" s="147"/>
      <c r="IF22" s="147"/>
      <c r="IG22" s="147"/>
      <c r="IH22" s="147"/>
      <c r="II22" s="147"/>
      <c r="IJ22" s="147"/>
      <c r="IK22" s="147"/>
      <c r="IL22" s="147"/>
      <c r="IM22" s="147"/>
      <c r="IN22" s="147"/>
      <c r="IO22" s="147"/>
      <c r="IP22" s="147"/>
      <c r="IQ22" s="147"/>
      <c r="IR22" s="147"/>
      <c r="IS22" s="147"/>
      <c r="IT22" s="147"/>
      <c r="IU22" s="147"/>
      <c r="IV22" s="147"/>
      <c r="IW22" s="147"/>
    </row>
    <row r="23" customFormat="false" ht="15" hidden="false" customHeight="false" outlineLevel="0" collapsed="false">
      <c r="A23" s="141"/>
      <c r="B23" s="142"/>
      <c r="C23" s="139" t="n">
        <f aca="false">-'Adaytum by Month'!Q33</f>
        <v>-73975.12</v>
      </c>
      <c r="D23" s="130"/>
      <c r="E23" s="143" t="s">
        <v>86</v>
      </c>
      <c r="F23" s="144"/>
      <c r="G23" s="145" t="n">
        <f aca="false">-'Adaytum  Detail 2002'!E46</f>
        <v>-59220</v>
      </c>
      <c r="H23" s="144"/>
      <c r="I23" s="139" t="n">
        <f aca="false">+C23-G23</f>
        <v>-14755.12</v>
      </c>
      <c r="J23" s="130"/>
      <c r="K23" s="140" t="s">
        <v>87</v>
      </c>
      <c r="L23" s="146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8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7"/>
      <c r="ER23" s="147"/>
      <c r="ES23" s="147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147"/>
      <c r="FE23" s="147"/>
      <c r="FF23" s="147"/>
      <c r="FG23" s="147"/>
      <c r="FH23" s="147"/>
      <c r="FI23" s="147"/>
      <c r="FJ23" s="147"/>
      <c r="FK23" s="147"/>
      <c r="FL23" s="147"/>
      <c r="FM23" s="147"/>
      <c r="FN23" s="147"/>
      <c r="FO23" s="147"/>
      <c r="FP23" s="147"/>
      <c r="FQ23" s="147"/>
      <c r="FR23" s="147"/>
      <c r="FS23" s="147"/>
      <c r="FT23" s="147"/>
      <c r="FU23" s="147"/>
      <c r="FV23" s="147"/>
      <c r="FW23" s="147"/>
      <c r="FX23" s="147"/>
      <c r="FY23" s="147"/>
      <c r="FZ23" s="147"/>
      <c r="GA23" s="147"/>
      <c r="GB23" s="147"/>
      <c r="GC23" s="147"/>
      <c r="GD23" s="147"/>
      <c r="GE23" s="147"/>
      <c r="GF23" s="147"/>
      <c r="GG23" s="147"/>
      <c r="GH23" s="147"/>
      <c r="GI23" s="147"/>
      <c r="GJ23" s="147"/>
      <c r="GK23" s="147"/>
      <c r="GL23" s="147"/>
      <c r="GM23" s="147"/>
      <c r="GN23" s="147"/>
      <c r="GO23" s="147"/>
      <c r="GP23" s="147"/>
      <c r="GQ23" s="147"/>
      <c r="GR23" s="147"/>
      <c r="GS23" s="147"/>
      <c r="GT23" s="147"/>
      <c r="GU23" s="147"/>
      <c r="GV23" s="147"/>
      <c r="GW23" s="147"/>
      <c r="GX23" s="147"/>
      <c r="GY23" s="147"/>
      <c r="GZ23" s="147"/>
      <c r="HA23" s="147"/>
      <c r="HB23" s="147"/>
      <c r="HC23" s="147"/>
      <c r="HD23" s="147"/>
      <c r="HE23" s="147"/>
      <c r="HF23" s="147"/>
      <c r="HG23" s="147"/>
      <c r="HH23" s="147"/>
      <c r="HI23" s="147"/>
      <c r="HJ23" s="147"/>
      <c r="HK23" s="147"/>
      <c r="HL23" s="147"/>
      <c r="HM23" s="147"/>
      <c r="HN23" s="147"/>
      <c r="HO23" s="147"/>
      <c r="HP23" s="147"/>
      <c r="HQ23" s="147"/>
      <c r="HR23" s="147"/>
      <c r="HS23" s="147"/>
      <c r="HT23" s="147"/>
      <c r="HU23" s="147"/>
      <c r="HV23" s="147"/>
      <c r="HW23" s="147"/>
      <c r="HX23" s="147"/>
      <c r="HY23" s="147"/>
      <c r="HZ23" s="147"/>
      <c r="IA23" s="147"/>
      <c r="IB23" s="147"/>
      <c r="IC23" s="147"/>
      <c r="ID23" s="147"/>
      <c r="IE23" s="147"/>
      <c r="IF23" s="147"/>
      <c r="IG23" s="147"/>
      <c r="IH23" s="147"/>
      <c r="II23" s="147"/>
      <c r="IJ23" s="147"/>
      <c r="IK23" s="147"/>
      <c r="IL23" s="147"/>
      <c r="IM23" s="147"/>
      <c r="IN23" s="147"/>
      <c r="IO23" s="147"/>
      <c r="IP23" s="147"/>
      <c r="IQ23" s="147"/>
      <c r="IR23" s="147"/>
      <c r="IS23" s="147"/>
      <c r="IT23" s="147"/>
      <c r="IU23" s="147"/>
      <c r="IV23" s="147"/>
      <c r="IW23" s="147"/>
    </row>
    <row r="24" customFormat="false" ht="14.25" hidden="false" customHeight="false" outlineLevel="0" collapsed="false">
      <c r="A24" s="141"/>
      <c r="B24" s="149"/>
      <c r="C24" s="150"/>
      <c r="D24" s="135"/>
      <c r="E24" s="151"/>
      <c r="F24" s="144"/>
      <c r="G24" s="145"/>
      <c r="H24" s="144"/>
      <c r="I24" s="139"/>
      <c r="J24" s="130"/>
      <c r="K24" s="140"/>
      <c r="L24" s="146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7"/>
      <c r="FG24" s="147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7"/>
      <c r="FV24" s="147"/>
      <c r="FW24" s="147"/>
      <c r="FX24" s="147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7"/>
      <c r="HE24" s="147"/>
      <c r="HF24" s="147"/>
      <c r="HG24" s="147"/>
      <c r="HH24" s="147"/>
      <c r="HI24" s="147"/>
      <c r="HJ24" s="147"/>
      <c r="HK24" s="147"/>
      <c r="HL24" s="147"/>
      <c r="HM24" s="147"/>
      <c r="HN24" s="147"/>
      <c r="HO24" s="147"/>
      <c r="HP24" s="147"/>
      <c r="HQ24" s="147"/>
      <c r="HR24" s="147"/>
      <c r="HS24" s="147"/>
      <c r="HT24" s="147"/>
      <c r="HU24" s="147"/>
      <c r="HV24" s="147"/>
      <c r="HW24" s="147"/>
      <c r="HX24" s="147"/>
      <c r="HY24" s="147"/>
      <c r="HZ24" s="147"/>
      <c r="IA24" s="147"/>
      <c r="IB24" s="147"/>
      <c r="IC24" s="147"/>
      <c r="ID24" s="147"/>
      <c r="IE24" s="147"/>
      <c r="IF24" s="147"/>
      <c r="IG24" s="147"/>
      <c r="IH24" s="147"/>
      <c r="II24" s="147"/>
      <c r="IJ24" s="147"/>
      <c r="IK24" s="147"/>
      <c r="IL24" s="147"/>
      <c r="IM24" s="147"/>
      <c r="IN24" s="147"/>
      <c r="IO24" s="147"/>
      <c r="IP24" s="147"/>
      <c r="IQ24" s="147"/>
      <c r="IR24" s="147"/>
      <c r="IS24" s="147"/>
      <c r="IT24" s="147"/>
      <c r="IU24" s="147"/>
      <c r="IV24" s="147"/>
      <c r="IW24" s="147"/>
    </row>
    <row r="25" customFormat="false" ht="14.25" hidden="false" customHeight="false" outlineLevel="0" collapsed="false">
      <c r="A25" s="141"/>
      <c r="B25" s="149"/>
      <c r="C25" s="150"/>
      <c r="D25" s="135"/>
      <c r="E25" s="151"/>
      <c r="F25" s="144"/>
      <c r="G25" s="145"/>
      <c r="H25" s="144"/>
      <c r="I25" s="139"/>
      <c r="J25" s="130"/>
      <c r="K25" s="140"/>
      <c r="L25" s="146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8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7"/>
      <c r="FG25" s="147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7"/>
      <c r="FV25" s="147"/>
      <c r="FW25" s="147"/>
      <c r="FX25" s="147"/>
      <c r="FY25" s="147"/>
      <c r="FZ25" s="147"/>
      <c r="GA25" s="147"/>
      <c r="GB25" s="147"/>
      <c r="GC25" s="147"/>
      <c r="GD25" s="147"/>
      <c r="GE25" s="147"/>
      <c r="GF25" s="147"/>
      <c r="GG25" s="147"/>
      <c r="GH25" s="147"/>
      <c r="GI25" s="147"/>
      <c r="GJ25" s="147"/>
      <c r="GK25" s="147"/>
      <c r="GL25" s="147"/>
      <c r="GM25" s="147"/>
      <c r="GN25" s="147"/>
      <c r="GO25" s="147"/>
      <c r="GP25" s="147"/>
      <c r="GQ25" s="147"/>
      <c r="GR25" s="147"/>
      <c r="GS25" s="147"/>
      <c r="GT25" s="147"/>
      <c r="GU25" s="147"/>
      <c r="GV25" s="147"/>
      <c r="GW25" s="147"/>
      <c r="GX25" s="147"/>
      <c r="GY25" s="147"/>
      <c r="GZ25" s="147"/>
      <c r="HA25" s="147"/>
      <c r="HB25" s="147"/>
      <c r="HC25" s="147"/>
      <c r="HD25" s="147"/>
      <c r="HE25" s="147"/>
      <c r="HF25" s="147"/>
      <c r="HG25" s="147"/>
      <c r="HH25" s="147"/>
      <c r="HI25" s="147"/>
      <c r="HJ25" s="147"/>
      <c r="HK25" s="147"/>
      <c r="HL25" s="147"/>
      <c r="HM25" s="147"/>
      <c r="HN25" s="147"/>
      <c r="HO25" s="147"/>
      <c r="HP25" s="147"/>
      <c r="HQ25" s="147"/>
      <c r="HR25" s="147"/>
      <c r="HS25" s="147"/>
      <c r="HT25" s="147"/>
      <c r="HU25" s="147"/>
      <c r="HV25" s="147"/>
      <c r="HW25" s="147"/>
      <c r="HX25" s="147"/>
      <c r="HY25" s="147"/>
      <c r="HZ25" s="147"/>
      <c r="IA25" s="147"/>
      <c r="IB25" s="147"/>
      <c r="IC25" s="147"/>
      <c r="ID25" s="147"/>
      <c r="IE25" s="147"/>
      <c r="IF25" s="147"/>
      <c r="IG25" s="147"/>
      <c r="IH25" s="147"/>
      <c r="II25" s="147"/>
      <c r="IJ25" s="147"/>
      <c r="IK25" s="147"/>
      <c r="IL25" s="147"/>
      <c r="IM25" s="147"/>
      <c r="IN25" s="147"/>
      <c r="IO25" s="147"/>
      <c r="IP25" s="147"/>
      <c r="IQ25" s="147"/>
      <c r="IR25" s="147"/>
      <c r="IS25" s="147"/>
      <c r="IT25" s="147"/>
      <c r="IU25" s="147"/>
      <c r="IV25" s="147"/>
      <c r="IW25" s="147"/>
    </row>
    <row r="26" customFormat="false" ht="14.25" hidden="false" customHeight="false" outlineLevel="0" collapsed="false">
      <c r="A26" s="141"/>
      <c r="B26" s="149"/>
      <c r="C26" s="150"/>
      <c r="D26" s="135"/>
      <c r="E26" s="153"/>
      <c r="F26" s="144"/>
      <c r="G26" s="145"/>
      <c r="H26" s="144"/>
      <c r="I26" s="139"/>
      <c r="J26" s="130"/>
      <c r="K26" s="140"/>
      <c r="L26" s="146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8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7"/>
      <c r="HM26" s="147"/>
      <c r="HN26" s="147"/>
      <c r="HO26" s="147"/>
      <c r="HP26" s="147"/>
      <c r="HQ26" s="147"/>
      <c r="HR26" s="147"/>
      <c r="HS26" s="147"/>
      <c r="HT26" s="147"/>
      <c r="HU26" s="147"/>
      <c r="HV26" s="147"/>
      <c r="HW26" s="147"/>
      <c r="HX26" s="147"/>
      <c r="HY26" s="147"/>
      <c r="HZ26" s="147"/>
      <c r="IA26" s="147"/>
      <c r="IB26" s="147"/>
      <c r="IC26" s="147"/>
      <c r="ID26" s="147"/>
      <c r="IE26" s="147"/>
      <c r="IF26" s="147"/>
      <c r="IG26" s="147"/>
      <c r="IH26" s="147"/>
      <c r="II26" s="147"/>
      <c r="IJ26" s="147"/>
      <c r="IK26" s="147"/>
      <c r="IL26" s="147"/>
      <c r="IM26" s="147"/>
      <c r="IN26" s="147"/>
      <c r="IO26" s="147"/>
      <c r="IP26" s="147"/>
      <c r="IQ26" s="147"/>
      <c r="IR26" s="147"/>
      <c r="IS26" s="147"/>
      <c r="IT26" s="147"/>
      <c r="IU26" s="147"/>
      <c r="IV26" s="147"/>
      <c r="IW26" s="147"/>
    </row>
    <row r="27" customFormat="false" ht="15" hidden="false" customHeight="false" outlineLevel="0" collapsed="false">
      <c r="A27" s="141"/>
      <c r="B27" s="142"/>
      <c r="C27" s="139" t="n">
        <f aca="false">-'Adaytum by Month'!Q34</f>
        <v>-537421.3</v>
      </c>
      <c r="D27" s="130"/>
      <c r="E27" s="143" t="s">
        <v>88</v>
      </c>
      <c r="F27" s="144"/>
      <c r="G27" s="145" t="n">
        <f aca="false">-'Adaytum  Detail 2002'!E60</f>
        <v>-69060</v>
      </c>
      <c r="H27" s="144"/>
      <c r="I27" s="139" t="n">
        <f aca="false">+C27-G27</f>
        <v>-468361.3</v>
      </c>
      <c r="J27" s="130"/>
      <c r="K27" s="140"/>
      <c r="L27" s="146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8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7"/>
      <c r="FG27" s="147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7"/>
      <c r="FV27" s="147"/>
      <c r="FW27" s="147"/>
      <c r="FX27" s="147"/>
      <c r="FY27" s="147"/>
      <c r="FZ27" s="147"/>
      <c r="GA27" s="147"/>
      <c r="GB27" s="147"/>
      <c r="GC27" s="147"/>
      <c r="GD27" s="147"/>
      <c r="GE27" s="147"/>
      <c r="GF27" s="147"/>
      <c r="GG27" s="147"/>
      <c r="GH27" s="147"/>
      <c r="GI27" s="147"/>
      <c r="GJ27" s="147"/>
      <c r="GK27" s="147"/>
      <c r="GL27" s="147"/>
      <c r="GM27" s="147"/>
      <c r="GN27" s="147"/>
      <c r="GO27" s="147"/>
      <c r="GP27" s="147"/>
      <c r="GQ27" s="147"/>
      <c r="GR27" s="147"/>
      <c r="GS27" s="147"/>
      <c r="GT27" s="147"/>
      <c r="GU27" s="147"/>
      <c r="GV27" s="147"/>
      <c r="GW27" s="147"/>
      <c r="GX27" s="147"/>
      <c r="GY27" s="147"/>
      <c r="GZ27" s="147"/>
      <c r="HA27" s="147"/>
      <c r="HB27" s="147"/>
      <c r="HC27" s="147"/>
      <c r="HD27" s="147"/>
      <c r="HE27" s="147"/>
      <c r="HF27" s="147"/>
      <c r="HG27" s="147"/>
      <c r="HH27" s="147"/>
      <c r="HI27" s="147"/>
      <c r="HJ27" s="147"/>
      <c r="HK27" s="147"/>
      <c r="HL27" s="147"/>
      <c r="HM27" s="147"/>
      <c r="HN27" s="147"/>
      <c r="HO27" s="147"/>
      <c r="HP27" s="147"/>
      <c r="HQ27" s="147"/>
      <c r="HR27" s="147"/>
      <c r="HS27" s="147"/>
      <c r="HT27" s="147"/>
      <c r="HU27" s="147"/>
      <c r="HV27" s="147"/>
      <c r="HW27" s="147"/>
      <c r="HX27" s="147"/>
      <c r="HY27" s="147"/>
      <c r="HZ27" s="147"/>
      <c r="IA27" s="147"/>
      <c r="IB27" s="147"/>
      <c r="IC27" s="147"/>
      <c r="ID27" s="147"/>
      <c r="IE27" s="147"/>
      <c r="IF27" s="147"/>
      <c r="IG27" s="147"/>
      <c r="IH27" s="147"/>
      <c r="II27" s="147"/>
      <c r="IJ27" s="147"/>
      <c r="IK27" s="147"/>
      <c r="IL27" s="147"/>
      <c r="IM27" s="147"/>
      <c r="IN27" s="147"/>
      <c r="IO27" s="147"/>
      <c r="IP27" s="147"/>
      <c r="IQ27" s="147"/>
      <c r="IR27" s="147"/>
      <c r="IS27" s="147"/>
      <c r="IT27" s="147"/>
      <c r="IU27" s="147"/>
      <c r="IV27" s="147"/>
      <c r="IW27" s="147"/>
    </row>
    <row r="28" customFormat="false" ht="14.25" hidden="false" customHeight="false" outlineLevel="0" collapsed="false">
      <c r="A28" s="5"/>
      <c r="B28" s="149"/>
      <c r="C28" s="150"/>
      <c r="D28" s="135"/>
      <c r="E28" s="151" t="s">
        <v>89</v>
      </c>
      <c r="F28" s="132"/>
      <c r="G28" s="152" t="n">
        <v>-10008</v>
      </c>
      <c r="H28" s="132"/>
      <c r="I28" s="150"/>
      <c r="J28" s="135"/>
      <c r="K28" s="140" t="s">
        <v>90</v>
      </c>
      <c r="L28" s="7"/>
      <c r="W28" s="154"/>
    </row>
    <row r="29" customFormat="false" ht="14.25" hidden="false" customHeight="false" outlineLevel="0" collapsed="false">
      <c r="A29" s="5"/>
      <c r="B29" s="149"/>
      <c r="C29" s="150"/>
      <c r="D29" s="135"/>
      <c r="E29" s="151" t="s">
        <v>91</v>
      </c>
      <c r="F29" s="132"/>
      <c r="G29" s="155" t="n">
        <v>-49992</v>
      </c>
      <c r="H29" s="132"/>
      <c r="I29" s="150"/>
      <c r="J29" s="135"/>
      <c r="K29" s="140" t="s">
        <v>92</v>
      </c>
      <c r="L29" s="7"/>
      <c r="W29" s="154"/>
    </row>
    <row r="30" customFormat="false" ht="14.25" hidden="false" customHeight="false" outlineLevel="0" collapsed="false">
      <c r="A30" s="5"/>
      <c r="B30" s="149"/>
      <c r="C30" s="150"/>
      <c r="D30" s="135"/>
      <c r="E30" s="151" t="s">
        <v>93</v>
      </c>
      <c r="F30" s="132"/>
      <c r="G30" s="155" t="n">
        <v>-9060</v>
      </c>
      <c r="H30" s="132"/>
      <c r="I30" s="150"/>
      <c r="J30" s="135"/>
      <c r="K30" s="140" t="s">
        <v>94</v>
      </c>
      <c r="L30" s="7"/>
      <c r="W30" s="154"/>
    </row>
    <row r="31" customFormat="false" ht="14.25" hidden="false" customHeight="false" outlineLevel="0" collapsed="false">
      <c r="A31" s="5"/>
      <c r="B31" s="149"/>
      <c r="C31" s="150"/>
      <c r="D31" s="135"/>
      <c r="E31" s="151"/>
      <c r="F31" s="132"/>
      <c r="G31" s="155"/>
      <c r="H31" s="132"/>
      <c r="I31" s="150"/>
      <c r="J31" s="135"/>
      <c r="K31" s="140"/>
      <c r="L31" s="7"/>
      <c r="W31" s="154"/>
    </row>
    <row r="32" customFormat="false" ht="14.25" hidden="false" customHeight="false" outlineLevel="0" collapsed="false">
      <c r="A32" s="5"/>
      <c r="B32" s="149"/>
      <c r="C32" s="150"/>
      <c r="D32" s="135"/>
      <c r="E32" s="153"/>
      <c r="F32" s="132"/>
      <c r="G32" s="155"/>
      <c r="H32" s="132"/>
      <c r="I32" s="150"/>
      <c r="J32" s="135"/>
      <c r="K32" s="140"/>
      <c r="L32" s="7"/>
      <c r="W32" s="154"/>
    </row>
    <row r="33" customFormat="false" ht="15" hidden="false" customHeight="false" outlineLevel="0" collapsed="false">
      <c r="A33" s="141"/>
      <c r="B33" s="142"/>
      <c r="C33" s="139" t="n">
        <f aca="false">-'Adaytum by Month'!Q35</f>
        <v>-17081533.64</v>
      </c>
      <c r="D33" s="130"/>
      <c r="E33" s="143" t="s">
        <v>95</v>
      </c>
      <c r="F33" s="144"/>
      <c r="G33" s="145" t="n">
        <f aca="false">-'Adaytum  Detail 2002'!E75</f>
        <v>-13135980</v>
      </c>
      <c r="H33" s="144"/>
      <c r="I33" s="139" t="n">
        <f aca="false">+C33-G33</f>
        <v>-3945553.64</v>
      </c>
      <c r="J33" s="130"/>
      <c r="K33" s="140" t="s">
        <v>96</v>
      </c>
      <c r="L33" s="146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8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7"/>
      <c r="DN33" s="147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R33" s="147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7"/>
      <c r="FG33" s="147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7"/>
      <c r="FV33" s="147"/>
      <c r="FW33" s="147"/>
      <c r="FX33" s="147"/>
      <c r="FY33" s="147"/>
      <c r="FZ33" s="147"/>
      <c r="GA33" s="147"/>
      <c r="GB33" s="147"/>
      <c r="GC33" s="147"/>
      <c r="GD33" s="147"/>
      <c r="GE33" s="147"/>
      <c r="GF33" s="147"/>
      <c r="GG33" s="147"/>
      <c r="GH33" s="147"/>
      <c r="GI33" s="147"/>
      <c r="GJ33" s="147"/>
      <c r="GK33" s="147"/>
      <c r="GL33" s="147"/>
      <c r="GM33" s="147"/>
      <c r="GN33" s="147"/>
      <c r="GO33" s="147"/>
      <c r="GP33" s="147"/>
      <c r="GQ33" s="147"/>
      <c r="GR33" s="147"/>
      <c r="GS33" s="147"/>
      <c r="GT33" s="147"/>
      <c r="GU33" s="147"/>
      <c r="GV33" s="147"/>
      <c r="GW33" s="147"/>
      <c r="GX33" s="147"/>
      <c r="GY33" s="147"/>
      <c r="GZ33" s="147"/>
      <c r="HA33" s="147"/>
      <c r="HB33" s="147"/>
      <c r="HC33" s="147"/>
      <c r="HD33" s="147"/>
      <c r="HE33" s="147"/>
      <c r="HF33" s="147"/>
      <c r="HG33" s="147"/>
      <c r="HH33" s="147"/>
      <c r="HI33" s="147"/>
      <c r="HJ33" s="147"/>
      <c r="HK33" s="147"/>
      <c r="HL33" s="147"/>
      <c r="HM33" s="147"/>
      <c r="HN33" s="147"/>
      <c r="HO33" s="147"/>
      <c r="HP33" s="147"/>
      <c r="HQ33" s="147"/>
      <c r="HR33" s="147"/>
      <c r="HS33" s="147"/>
      <c r="HT33" s="147"/>
      <c r="HU33" s="147"/>
      <c r="HV33" s="147"/>
      <c r="HW33" s="147"/>
      <c r="HX33" s="147"/>
      <c r="HY33" s="147"/>
      <c r="HZ33" s="147"/>
      <c r="IA33" s="147"/>
      <c r="IB33" s="147"/>
      <c r="IC33" s="147"/>
      <c r="ID33" s="147"/>
      <c r="IE33" s="147"/>
      <c r="IF33" s="147"/>
      <c r="IG33" s="147"/>
      <c r="IH33" s="147"/>
      <c r="II33" s="147"/>
      <c r="IJ33" s="147"/>
      <c r="IK33" s="147"/>
      <c r="IL33" s="147"/>
      <c r="IM33" s="147"/>
      <c r="IN33" s="147"/>
      <c r="IO33" s="147"/>
      <c r="IP33" s="147"/>
      <c r="IQ33" s="147"/>
      <c r="IR33" s="147"/>
      <c r="IS33" s="147"/>
      <c r="IT33" s="147"/>
      <c r="IU33" s="147"/>
      <c r="IV33" s="147"/>
      <c r="IW33" s="147"/>
    </row>
    <row r="34" customFormat="false" ht="14.25" hidden="false" customHeight="false" outlineLevel="0" collapsed="false">
      <c r="A34" s="141"/>
      <c r="B34" s="142"/>
      <c r="C34" s="150"/>
      <c r="D34" s="135"/>
      <c r="E34" s="151"/>
      <c r="F34" s="144"/>
      <c r="G34" s="145"/>
      <c r="H34" s="144"/>
      <c r="I34" s="139"/>
      <c r="J34" s="130"/>
      <c r="K34" s="140"/>
      <c r="L34" s="146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8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7"/>
      <c r="HM34" s="147"/>
      <c r="HN34" s="147"/>
      <c r="HO34" s="147"/>
      <c r="HP34" s="147"/>
      <c r="HQ34" s="147"/>
      <c r="HR34" s="147"/>
      <c r="HS34" s="147"/>
      <c r="HT34" s="147"/>
      <c r="HU34" s="147"/>
      <c r="HV34" s="147"/>
      <c r="HW34" s="147"/>
      <c r="HX34" s="147"/>
      <c r="HY34" s="147"/>
      <c r="HZ34" s="147"/>
      <c r="IA34" s="147"/>
      <c r="IB34" s="147"/>
      <c r="IC34" s="147"/>
      <c r="ID34" s="147"/>
      <c r="IE34" s="147"/>
      <c r="IF34" s="147"/>
      <c r="IG34" s="147"/>
      <c r="IH34" s="147"/>
      <c r="II34" s="147"/>
      <c r="IJ34" s="147"/>
      <c r="IK34" s="147"/>
      <c r="IL34" s="147"/>
      <c r="IM34" s="147"/>
      <c r="IN34" s="147"/>
      <c r="IO34" s="147"/>
      <c r="IP34" s="147"/>
      <c r="IQ34" s="147"/>
      <c r="IR34" s="147"/>
      <c r="IS34" s="147"/>
      <c r="IT34" s="147"/>
      <c r="IU34" s="147"/>
      <c r="IV34" s="147"/>
      <c r="IW34" s="147"/>
    </row>
    <row r="35" customFormat="false" ht="14.25" hidden="false" customHeight="false" outlineLevel="0" collapsed="false">
      <c r="A35" s="141"/>
      <c r="B35" s="142"/>
      <c r="C35" s="150"/>
      <c r="D35" s="135"/>
      <c r="E35" s="151"/>
      <c r="F35" s="144"/>
      <c r="G35" s="145"/>
      <c r="H35" s="144"/>
      <c r="I35" s="139"/>
      <c r="J35" s="130"/>
      <c r="K35" s="140"/>
      <c r="L35" s="146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8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  <c r="DL35" s="147"/>
      <c r="DM35" s="147"/>
      <c r="DN35" s="147"/>
      <c r="DO35" s="147"/>
      <c r="DP35" s="147"/>
      <c r="DQ35" s="147"/>
      <c r="DR35" s="147"/>
      <c r="DS35" s="147"/>
      <c r="DT35" s="147"/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/>
      <c r="EJ35" s="147"/>
      <c r="EK35" s="147"/>
      <c r="EL35" s="147"/>
      <c r="EM35" s="147"/>
      <c r="EN35" s="147"/>
      <c r="EO35" s="147"/>
      <c r="EP35" s="147"/>
      <c r="EQ35" s="147"/>
      <c r="ER35" s="147"/>
      <c r="ES35" s="147"/>
      <c r="ET35" s="147"/>
      <c r="EU35" s="147"/>
      <c r="EV35" s="147"/>
      <c r="EW35" s="147"/>
      <c r="EX35" s="147"/>
      <c r="EY35" s="147"/>
      <c r="EZ35" s="147"/>
      <c r="FA35" s="147"/>
      <c r="FB35" s="147"/>
      <c r="FC35" s="147"/>
      <c r="FD35" s="147"/>
      <c r="FE35" s="147"/>
      <c r="FF35" s="147"/>
      <c r="FG35" s="147"/>
      <c r="FH35" s="147"/>
      <c r="FI35" s="147"/>
      <c r="FJ35" s="147"/>
      <c r="FK35" s="147"/>
      <c r="FL35" s="147"/>
      <c r="FM35" s="147"/>
      <c r="FN35" s="147"/>
      <c r="FO35" s="147"/>
      <c r="FP35" s="147"/>
      <c r="FQ35" s="147"/>
      <c r="FR35" s="147"/>
      <c r="FS35" s="147"/>
      <c r="FT35" s="147"/>
      <c r="FU35" s="147"/>
      <c r="FV35" s="147"/>
      <c r="FW35" s="147"/>
      <c r="FX35" s="147"/>
      <c r="FY35" s="147"/>
      <c r="FZ35" s="147"/>
      <c r="GA35" s="147"/>
      <c r="GB35" s="147"/>
      <c r="GC35" s="147"/>
      <c r="GD35" s="147"/>
      <c r="GE35" s="147"/>
      <c r="GF35" s="147"/>
      <c r="GG35" s="147"/>
      <c r="GH35" s="147"/>
      <c r="GI35" s="147"/>
      <c r="GJ35" s="147"/>
      <c r="GK35" s="147"/>
      <c r="GL35" s="147"/>
      <c r="GM35" s="147"/>
      <c r="GN35" s="147"/>
      <c r="GO35" s="147"/>
      <c r="GP35" s="147"/>
      <c r="GQ35" s="147"/>
      <c r="GR35" s="147"/>
      <c r="GS35" s="147"/>
      <c r="GT35" s="147"/>
      <c r="GU35" s="147"/>
      <c r="GV35" s="147"/>
      <c r="GW35" s="147"/>
      <c r="GX35" s="147"/>
      <c r="GY35" s="147"/>
      <c r="GZ35" s="147"/>
      <c r="HA35" s="147"/>
      <c r="HB35" s="147"/>
      <c r="HC35" s="147"/>
      <c r="HD35" s="147"/>
      <c r="HE35" s="147"/>
      <c r="HF35" s="147"/>
      <c r="HG35" s="147"/>
      <c r="HH35" s="147"/>
      <c r="HI35" s="147"/>
      <c r="HJ35" s="147"/>
      <c r="HK35" s="147"/>
      <c r="HL35" s="147"/>
      <c r="HM35" s="147"/>
      <c r="HN35" s="147"/>
      <c r="HO35" s="147"/>
      <c r="HP35" s="147"/>
      <c r="HQ35" s="147"/>
      <c r="HR35" s="147"/>
      <c r="HS35" s="147"/>
      <c r="HT35" s="147"/>
      <c r="HU35" s="147"/>
      <c r="HV35" s="147"/>
      <c r="HW35" s="147"/>
      <c r="HX35" s="147"/>
      <c r="HY35" s="147"/>
      <c r="HZ35" s="147"/>
      <c r="IA35" s="147"/>
      <c r="IB35" s="147"/>
      <c r="IC35" s="147"/>
      <c r="ID35" s="147"/>
      <c r="IE35" s="147"/>
      <c r="IF35" s="147"/>
      <c r="IG35" s="147"/>
      <c r="IH35" s="147"/>
      <c r="II35" s="147"/>
      <c r="IJ35" s="147"/>
      <c r="IK35" s="147"/>
      <c r="IL35" s="147"/>
      <c r="IM35" s="147"/>
      <c r="IN35" s="147"/>
      <c r="IO35" s="147"/>
      <c r="IP35" s="147"/>
      <c r="IQ35" s="147"/>
      <c r="IR35" s="147"/>
      <c r="IS35" s="147"/>
      <c r="IT35" s="147"/>
      <c r="IU35" s="147"/>
      <c r="IV35" s="147"/>
      <c r="IW35" s="147"/>
    </row>
    <row r="36" customFormat="false" ht="14.25" hidden="false" customHeight="false" outlineLevel="0" collapsed="false">
      <c r="A36" s="141"/>
      <c r="B36" s="142"/>
      <c r="C36" s="150"/>
      <c r="D36" s="135"/>
      <c r="E36" s="151"/>
      <c r="F36" s="144"/>
      <c r="G36" s="145"/>
      <c r="H36" s="144"/>
      <c r="I36" s="139"/>
      <c r="J36" s="130"/>
      <c r="K36" s="140"/>
      <c r="L36" s="146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8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/>
      <c r="ER36" s="147"/>
      <c r="ES36" s="147"/>
      <c r="ET36" s="147"/>
      <c r="EU36" s="147"/>
      <c r="EV36" s="147"/>
      <c r="EW36" s="147"/>
      <c r="EX36" s="147"/>
      <c r="EY36" s="147"/>
      <c r="EZ36" s="147"/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/>
      <c r="FP36" s="147"/>
      <c r="FQ36" s="147"/>
      <c r="FR36" s="147"/>
      <c r="FS36" s="147"/>
      <c r="FT36" s="147"/>
      <c r="FU36" s="147"/>
      <c r="FV36" s="147"/>
      <c r="FW36" s="147"/>
      <c r="FX36" s="147"/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47"/>
      <c r="GJ36" s="147"/>
      <c r="GK36" s="147"/>
      <c r="GL36" s="147"/>
      <c r="GM36" s="147"/>
      <c r="GN36" s="147"/>
      <c r="GO36" s="147"/>
      <c r="GP36" s="147"/>
      <c r="GQ36" s="147"/>
      <c r="GR36" s="147"/>
      <c r="GS36" s="147"/>
      <c r="GT36" s="147"/>
      <c r="GU36" s="147"/>
      <c r="GV36" s="147"/>
      <c r="GW36" s="147"/>
      <c r="GX36" s="147"/>
      <c r="GY36" s="147"/>
      <c r="GZ36" s="147"/>
      <c r="HA36" s="147"/>
      <c r="HB36" s="147"/>
      <c r="HC36" s="147"/>
      <c r="HD36" s="147"/>
      <c r="HE36" s="147"/>
      <c r="HF36" s="147"/>
      <c r="HG36" s="147"/>
      <c r="HH36" s="147"/>
      <c r="HI36" s="147"/>
      <c r="HJ36" s="147"/>
      <c r="HK36" s="147"/>
      <c r="HL36" s="147"/>
      <c r="HM36" s="147"/>
      <c r="HN36" s="147"/>
      <c r="HO36" s="147"/>
      <c r="HP36" s="147"/>
      <c r="HQ36" s="147"/>
      <c r="HR36" s="147"/>
      <c r="HS36" s="147"/>
      <c r="HT36" s="147"/>
      <c r="HU36" s="147"/>
      <c r="HV36" s="147"/>
      <c r="HW36" s="147"/>
      <c r="HX36" s="147"/>
      <c r="HY36" s="147"/>
      <c r="HZ36" s="147"/>
      <c r="IA36" s="147"/>
      <c r="IB36" s="147"/>
      <c r="IC36" s="147"/>
      <c r="ID36" s="147"/>
      <c r="IE36" s="147"/>
      <c r="IF36" s="147"/>
      <c r="IG36" s="147"/>
      <c r="IH36" s="147"/>
      <c r="II36" s="147"/>
      <c r="IJ36" s="147"/>
      <c r="IK36" s="147"/>
      <c r="IL36" s="147"/>
      <c r="IM36" s="147"/>
      <c r="IN36" s="147"/>
      <c r="IO36" s="147"/>
      <c r="IP36" s="147"/>
      <c r="IQ36" s="147"/>
      <c r="IR36" s="147"/>
      <c r="IS36" s="147"/>
      <c r="IT36" s="147"/>
      <c r="IU36" s="147"/>
      <c r="IV36" s="147"/>
      <c r="IW36" s="147"/>
    </row>
    <row r="37" customFormat="false" ht="14.25" hidden="false" customHeight="false" outlineLevel="0" collapsed="false">
      <c r="A37" s="141"/>
      <c r="B37" s="142"/>
      <c r="C37" s="150"/>
      <c r="D37" s="135"/>
      <c r="E37" s="151"/>
      <c r="F37" s="144"/>
      <c r="G37" s="145"/>
      <c r="H37" s="144"/>
      <c r="I37" s="139"/>
      <c r="J37" s="130"/>
      <c r="K37" s="140"/>
      <c r="L37" s="146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8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/>
      <c r="DT37" s="147"/>
      <c r="DU37" s="147"/>
      <c r="DV37" s="147"/>
      <c r="DW37" s="147"/>
      <c r="DX37" s="147"/>
      <c r="DY37" s="147"/>
      <c r="DZ37" s="147"/>
      <c r="EA37" s="147"/>
      <c r="EB37" s="147"/>
      <c r="EC37" s="147"/>
      <c r="ED37" s="147"/>
      <c r="EE37" s="147"/>
      <c r="EF37" s="147"/>
      <c r="EG37" s="147"/>
      <c r="EH37" s="147"/>
      <c r="EI37" s="147"/>
      <c r="EJ37" s="147"/>
      <c r="EK37" s="147"/>
      <c r="EL37" s="147"/>
      <c r="EM37" s="147"/>
      <c r="EN37" s="147"/>
      <c r="EO37" s="147"/>
      <c r="EP37" s="147"/>
      <c r="EQ37" s="147"/>
      <c r="ER37" s="147"/>
      <c r="ES37" s="147"/>
      <c r="ET37" s="147"/>
      <c r="EU37" s="147"/>
      <c r="EV37" s="147"/>
      <c r="EW37" s="147"/>
      <c r="EX37" s="147"/>
      <c r="EY37" s="147"/>
      <c r="EZ37" s="147"/>
      <c r="FA37" s="147"/>
      <c r="FB37" s="147"/>
      <c r="FC37" s="147"/>
      <c r="FD37" s="147"/>
      <c r="FE37" s="147"/>
      <c r="FF37" s="147"/>
      <c r="FG37" s="147"/>
      <c r="FH37" s="147"/>
      <c r="FI37" s="147"/>
      <c r="FJ37" s="147"/>
      <c r="FK37" s="147"/>
      <c r="FL37" s="147"/>
      <c r="FM37" s="147"/>
      <c r="FN37" s="147"/>
      <c r="FO37" s="147"/>
      <c r="FP37" s="147"/>
      <c r="FQ37" s="147"/>
      <c r="FR37" s="147"/>
      <c r="FS37" s="147"/>
      <c r="FT37" s="147"/>
      <c r="FU37" s="147"/>
      <c r="FV37" s="147"/>
      <c r="FW37" s="147"/>
      <c r="FX37" s="147"/>
      <c r="FY37" s="147"/>
      <c r="FZ37" s="147"/>
      <c r="GA37" s="147"/>
      <c r="GB37" s="147"/>
      <c r="GC37" s="147"/>
      <c r="GD37" s="147"/>
      <c r="GE37" s="147"/>
      <c r="GF37" s="147"/>
      <c r="GG37" s="147"/>
      <c r="GH37" s="147"/>
      <c r="GI37" s="147"/>
      <c r="GJ37" s="147"/>
      <c r="GK37" s="147"/>
      <c r="GL37" s="147"/>
      <c r="GM37" s="147"/>
      <c r="GN37" s="147"/>
      <c r="GO37" s="147"/>
      <c r="GP37" s="147"/>
      <c r="GQ37" s="147"/>
      <c r="GR37" s="147"/>
      <c r="GS37" s="147"/>
      <c r="GT37" s="147"/>
      <c r="GU37" s="147"/>
      <c r="GV37" s="147"/>
      <c r="GW37" s="147"/>
      <c r="GX37" s="147"/>
      <c r="GY37" s="147"/>
      <c r="GZ37" s="147"/>
      <c r="HA37" s="147"/>
      <c r="HB37" s="147"/>
      <c r="HC37" s="147"/>
      <c r="HD37" s="147"/>
      <c r="HE37" s="147"/>
      <c r="HF37" s="147"/>
      <c r="HG37" s="147"/>
      <c r="HH37" s="147"/>
      <c r="HI37" s="147"/>
      <c r="HJ37" s="147"/>
      <c r="HK37" s="147"/>
      <c r="HL37" s="147"/>
      <c r="HM37" s="147"/>
      <c r="HN37" s="147"/>
      <c r="HO37" s="147"/>
      <c r="HP37" s="147"/>
      <c r="HQ37" s="147"/>
      <c r="HR37" s="147"/>
      <c r="HS37" s="147"/>
      <c r="HT37" s="147"/>
      <c r="HU37" s="147"/>
      <c r="HV37" s="147"/>
      <c r="HW37" s="147"/>
      <c r="HX37" s="147"/>
      <c r="HY37" s="147"/>
      <c r="HZ37" s="147"/>
      <c r="IA37" s="147"/>
      <c r="IB37" s="147"/>
      <c r="IC37" s="147"/>
      <c r="ID37" s="147"/>
      <c r="IE37" s="147"/>
      <c r="IF37" s="147"/>
      <c r="IG37" s="147"/>
      <c r="IH37" s="147"/>
      <c r="II37" s="147"/>
      <c r="IJ37" s="147"/>
      <c r="IK37" s="147"/>
      <c r="IL37" s="147"/>
      <c r="IM37" s="147"/>
      <c r="IN37" s="147"/>
      <c r="IO37" s="147"/>
      <c r="IP37" s="147"/>
      <c r="IQ37" s="147"/>
      <c r="IR37" s="147"/>
      <c r="IS37" s="147"/>
      <c r="IT37" s="147"/>
      <c r="IU37" s="147"/>
      <c r="IV37" s="147"/>
      <c r="IW37" s="147"/>
    </row>
    <row r="38" customFormat="false" ht="15" hidden="false" customHeight="false" outlineLevel="0" collapsed="false">
      <c r="A38" s="141"/>
      <c r="B38" s="142"/>
      <c r="C38" s="150"/>
      <c r="D38" s="135"/>
      <c r="E38" s="143"/>
      <c r="F38" s="144"/>
      <c r="G38" s="145"/>
      <c r="H38" s="144"/>
      <c r="I38" s="139"/>
      <c r="J38" s="130"/>
      <c r="K38" s="140"/>
      <c r="L38" s="146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8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47"/>
      <c r="GJ38" s="147"/>
      <c r="GK38" s="147"/>
      <c r="GL38" s="147"/>
      <c r="GM38" s="147"/>
      <c r="GN38" s="147"/>
      <c r="GO38" s="147"/>
      <c r="GP38" s="147"/>
      <c r="GQ38" s="147"/>
      <c r="GR38" s="147"/>
      <c r="GS38" s="147"/>
      <c r="GT38" s="147"/>
      <c r="GU38" s="147"/>
      <c r="GV38" s="147"/>
      <c r="GW38" s="147"/>
      <c r="GX38" s="147"/>
      <c r="GY38" s="147"/>
      <c r="GZ38" s="147"/>
      <c r="HA38" s="147"/>
      <c r="HB38" s="147"/>
      <c r="HC38" s="147"/>
      <c r="HD38" s="147"/>
      <c r="HE38" s="147"/>
      <c r="HF38" s="147"/>
      <c r="HG38" s="147"/>
      <c r="HH38" s="147"/>
      <c r="HI38" s="147"/>
      <c r="HJ38" s="147"/>
      <c r="HK38" s="147"/>
      <c r="HL38" s="147"/>
      <c r="HM38" s="147"/>
      <c r="HN38" s="147"/>
      <c r="HO38" s="147"/>
      <c r="HP38" s="147"/>
      <c r="HQ38" s="147"/>
      <c r="HR38" s="147"/>
      <c r="HS38" s="147"/>
      <c r="HT38" s="147"/>
      <c r="HU38" s="147"/>
      <c r="HV38" s="147"/>
      <c r="HW38" s="147"/>
      <c r="HX38" s="147"/>
      <c r="HY38" s="147"/>
      <c r="HZ38" s="147"/>
      <c r="IA38" s="147"/>
      <c r="IB38" s="147"/>
      <c r="IC38" s="147"/>
      <c r="ID38" s="147"/>
      <c r="IE38" s="147"/>
      <c r="IF38" s="147"/>
      <c r="IG38" s="147"/>
      <c r="IH38" s="147"/>
      <c r="II38" s="147"/>
      <c r="IJ38" s="147"/>
      <c r="IK38" s="147"/>
      <c r="IL38" s="147"/>
      <c r="IM38" s="147"/>
      <c r="IN38" s="147"/>
      <c r="IO38" s="147"/>
      <c r="IP38" s="147"/>
      <c r="IQ38" s="147"/>
      <c r="IR38" s="147"/>
      <c r="IS38" s="147"/>
      <c r="IT38" s="147"/>
      <c r="IU38" s="147"/>
      <c r="IV38" s="147"/>
      <c r="IW38" s="147"/>
    </row>
    <row r="39" customFormat="false" ht="15" hidden="false" customHeight="false" outlineLevel="0" collapsed="false">
      <c r="A39" s="141"/>
      <c r="B39" s="156"/>
      <c r="C39" s="139" t="n">
        <f aca="false">-'Adaytum by Month'!Q36</f>
        <v>-0</v>
      </c>
      <c r="D39" s="130"/>
      <c r="E39" s="157" t="s">
        <v>97</v>
      </c>
      <c r="F39" s="144"/>
      <c r="G39" s="145" t="n">
        <f aca="false">-'Adaytum  Detail 2002'!E68</f>
        <v>-0</v>
      </c>
      <c r="H39" s="144"/>
      <c r="I39" s="139" t="n">
        <f aca="false">+C39-G39</f>
        <v>0</v>
      </c>
      <c r="J39" s="130"/>
      <c r="K39" s="140"/>
      <c r="L39" s="146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8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7"/>
      <c r="FI39" s="147"/>
      <c r="FJ39" s="147"/>
      <c r="FK39" s="147"/>
      <c r="FL39" s="147"/>
      <c r="FM39" s="147"/>
      <c r="FN39" s="147"/>
      <c r="FO39" s="147"/>
      <c r="FP39" s="147"/>
      <c r="FQ39" s="147"/>
      <c r="FR39" s="147"/>
      <c r="FS39" s="147"/>
      <c r="FT39" s="147"/>
      <c r="FU39" s="147"/>
      <c r="FV39" s="147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7"/>
      <c r="GI39" s="147"/>
      <c r="GJ39" s="147"/>
      <c r="GK39" s="147"/>
      <c r="GL39" s="147"/>
      <c r="GM39" s="147"/>
      <c r="GN39" s="147"/>
      <c r="GO39" s="147"/>
      <c r="GP39" s="147"/>
      <c r="GQ39" s="147"/>
      <c r="GR39" s="147"/>
      <c r="GS39" s="147"/>
      <c r="GT39" s="147"/>
      <c r="GU39" s="147"/>
      <c r="GV39" s="147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7"/>
      <c r="HI39" s="147"/>
      <c r="HJ39" s="147"/>
      <c r="HK39" s="147"/>
      <c r="HL39" s="147"/>
      <c r="HM39" s="147"/>
      <c r="HN39" s="147"/>
      <c r="HO39" s="147"/>
      <c r="HP39" s="147"/>
      <c r="HQ39" s="147"/>
      <c r="HR39" s="147"/>
      <c r="HS39" s="147"/>
      <c r="HT39" s="147"/>
      <c r="HU39" s="147"/>
      <c r="HV39" s="147"/>
      <c r="HW39" s="147"/>
      <c r="HX39" s="147"/>
      <c r="HY39" s="147"/>
      <c r="HZ39" s="147"/>
      <c r="IA39" s="147"/>
      <c r="IB39" s="147"/>
      <c r="IC39" s="147"/>
      <c r="ID39" s="147"/>
      <c r="IE39" s="147"/>
      <c r="IF39" s="147"/>
      <c r="IG39" s="147"/>
      <c r="IH39" s="147"/>
      <c r="II39" s="147"/>
      <c r="IJ39" s="147"/>
      <c r="IK39" s="147"/>
      <c r="IL39" s="147"/>
      <c r="IM39" s="147"/>
      <c r="IN39" s="147"/>
      <c r="IO39" s="147"/>
      <c r="IP39" s="147"/>
      <c r="IQ39" s="147"/>
      <c r="IR39" s="147"/>
      <c r="IS39" s="147"/>
      <c r="IT39" s="147"/>
      <c r="IU39" s="147"/>
      <c r="IV39" s="147"/>
      <c r="IW39" s="147"/>
    </row>
    <row r="40" customFormat="false" ht="14.25" hidden="false" customHeight="false" outlineLevel="0" collapsed="false">
      <c r="A40" s="5"/>
      <c r="B40" s="158"/>
      <c r="C40" s="159"/>
      <c r="D40" s="160"/>
      <c r="E40" s="161"/>
      <c r="F40" s="162"/>
      <c r="G40" s="155"/>
      <c r="H40" s="132"/>
      <c r="I40" s="150"/>
      <c r="J40" s="135"/>
      <c r="K40" s="140"/>
      <c r="L40" s="7"/>
      <c r="W40" s="154"/>
    </row>
    <row r="41" customFormat="false" ht="15" hidden="false" customHeight="false" outlineLevel="0" collapsed="false">
      <c r="A41" s="141"/>
      <c r="B41" s="142"/>
      <c r="C41" s="139" t="n">
        <f aca="false">-'Adaytum by Month'!Q37</f>
        <v>-367789.44</v>
      </c>
      <c r="D41" s="130"/>
      <c r="E41" s="143" t="s">
        <v>98</v>
      </c>
      <c r="F41" s="144"/>
      <c r="G41" s="145" t="n">
        <f aca="false">-'Adaytum  Detail 2002'!E84</f>
        <v>-431856</v>
      </c>
      <c r="H41" s="144"/>
      <c r="I41" s="139" t="n">
        <f aca="false">+C41-G41</f>
        <v>64066.56</v>
      </c>
      <c r="J41" s="130"/>
      <c r="K41" s="140" t="s">
        <v>99</v>
      </c>
      <c r="L41" s="146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8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  <c r="EK41" s="147"/>
      <c r="EL41" s="147"/>
      <c r="EM41" s="147"/>
      <c r="EN41" s="147"/>
      <c r="EO41" s="147"/>
      <c r="EP41" s="147"/>
      <c r="EQ41" s="147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47"/>
      <c r="GJ41" s="147"/>
      <c r="GK41" s="147"/>
      <c r="GL41" s="147"/>
      <c r="GM41" s="147"/>
      <c r="GN41" s="147"/>
      <c r="GO41" s="147"/>
      <c r="GP41" s="147"/>
      <c r="GQ41" s="147"/>
      <c r="GR41" s="147"/>
      <c r="GS41" s="147"/>
      <c r="GT41" s="147"/>
      <c r="GU41" s="147"/>
      <c r="GV41" s="147"/>
      <c r="GW41" s="147"/>
      <c r="GX41" s="147"/>
      <c r="GY41" s="147"/>
      <c r="GZ41" s="147"/>
      <c r="HA41" s="147"/>
      <c r="HB41" s="147"/>
      <c r="HC41" s="147"/>
      <c r="HD41" s="147"/>
      <c r="HE41" s="147"/>
      <c r="HF41" s="147"/>
      <c r="HG41" s="147"/>
      <c r="HH41" s="147"/>
      <c r="HI41" s="147"/>
      <c r="HJ41" s="147"/>
      <c r="HK41" s="147"/>
      <c r="HL41" s="147"/>
      <c r="HM41" s="147"/>
      <c r="HN41" s="147"/>
      <c r="HO41" s="147"/>
      <c r="HP41" s="147"/>
      <c r="HQ41" s="147"/>
      <c r="HR41" s="147"/>
      <c r="HS41" s="147"/>
      <c r="HT41" s="147"/>
      <c r="HU41" s="147"/>
      <c r="HV41" s="147"/>
      <c r="HW41" s="147"/>
      <c r="HX41" s="147"/>
      <c r="HY41" s="147"/>
      <c r="HZ41" s="147"/>
      <c r="IA41" s="147"/>
      <c r="IB41" s="147"/>
      <c r="IC41" s="147"/>
      <c r="ID41" s="147"/>
      <c r="IE41" s="147"/>
      <c r="IF41" s="147"/>
      <c r="IG41" s="147"/>
      <c r="IH41" s="147"/>
      <c r="II41" s="147"/>
      <c r="IJ41" s="147"/>
      <c r="IK41" s="147"/>
      <c r="IL41" s="147"/>
      <c r="IM41" s="147"/>
      <c r="IN41" s="147"/>
      <c r="IO41" s="147"/>
      <c r="IP41" s="147"/>
      <c r="IQ41" s="147"/>
      <c r="IR41" s="147"/>
      <c r="IS41" s="147"/>
      <c r="IT41" s="147"/>
      <c r="IU41" s="147"/>
      <c r="IV41" s="147"/>
      <c r="IW41" s="147"/>
    </row>
    <row r="42" customFormat="false" ht="14.25" hidden="false" customHeight="false" outlineLevel="0" collapsed="false">
      <c r="A42" s="141"/>
      <c r="B42" s="142"/>
      <c r="C42" s="139"/>
      <c r="D42" s="130"/>
      <c r="E42" s="151" t="s">
        <v>100</v>
      </c>
      <c r="F42" s="144"/>
      <c r="G42" s="152" t="n">
        <v>-224000</v>
      </c>
      <c r="H42" s="144"/>
      <c r="I42" s="139"/>
      <c r="J42" s="130"/>
      <c r="K42" s="140"/>
      <c r="L42" s="146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8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  <c r="EK42" s="147"/>
      <c r="EL42" s="147"/>
      <c r="EM42" s="147"/>
      <c r="EN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  <c r="FF42" s="147"/>
      <c r="FG42" s="147"/>
      <c r="FH42" s="147"/>
      <c r="FI42" s="147"/>
      <c r="FJ42" s="147"/>
      <c r="FK42" s="147"/>
      <c r="FL42" s="147"/>
      <c r="FM42" s="147"/>
      <c r="FN42" s="147"/>
      <c r="FO42" s="147"/>
      <c r="FP42" s="147"/>
      <c r="FQ42" s="147"/>
      <c r="FR42" s="147"/>
      <c r="FS42" s="147"/>
      <c r="FT42" s="147"/>
      <c r="FU42" s="147"/>
      <c r="FV42" s="147"/>
      <c r="FW42" s="147"/>
      <c r="FX42" s="147"/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47"/>
      <c r="GJ42" s="147"/>
      <c r="GK42" s="147"/>
      <c r="GL42" s="147"/>
      <c r="GM42" s="147"/>
      <c r="GN42" s="147"/>
      <c r="GO42" s="147"/>
      <c r="GP42" s="147"/>
      <c r="GQ42" s="147"/>
      <c r="GR42" s="147"/>
      <c r="GS42" s="147"/>
      <c r="GT42" s="147"/>
      <c r="GU42" s="147"/>
      <c r="GV42" s="147"/>
      <c r="GW42" s="147"/>
      <c r="GX42" s="147"/>
      <c r="GY42" s="147"/>
      <c r="GZ42" s="147"/>
      <c r="HA42" s="147"/>
      <c r="HB42" s="147"/>
      <c r="HC42" s="147"/>
      <c r="HD42" s="147"/>
      <c r="HE42" s="147"/>
      <c r="HF42" s="147"/>
      <c r="HG42" s="147"/>
      <c r="HH42" s="147"/>
      <c r="HI42" s="147"/>
      <c r="HJ42" s="147"/>
      <c r="HK42" s="147"/>
      <c r="HL42" s="147"/>
      <c r="HM42" s="147"/>
      <c r="HN42" s="147"/>
      <c r="HO42" s="147"/>
      <c r="HP42" s="147"/>
      <c r="HQ42" s="147"/>
      <c r="HR42" s="147"/>
      <c r="HS42" s="147"/>
      <c r="HT42" s="147"/>
      <c r="HU42" s="147"/>
      <c r="HV42" s="147"/>
      <c r="HW42" s="147"/>
      <c r="HX42" s="147"/>
      <c r="HY42" s="147"/>
      <c r="HZ42" s="147"/>
      <c r="IA42" s="147"/>
      <c r="IB42" s="147"/>
      <c r="IC42" s="147"/>
      <c r="ID42" s="147"/>
      <c r="IE42" s="147"/>
      <c r="IF42" s="147"/>
      <c r="IG42" s="147"/>
      <c r="IH42" s="147"/>
      <c r="II42" s="147"/>
      <c r="IJ42" s="147"/>
      <c r="IK42" s="147"/>
      <c r="IL42" s="147"/>
      <c r="IM42" s="147"/>
      <c r="IN42" s="147"/>
      <c r="IO42" s="147"/>
      <c r="IP42" s="147"/>
      <c r="IQ42" s="147"/>
      <c r="IR42" s="147"/>
      <c r="IS42" s="147"/>
      <c r="IT42" s="147"/>
      <c r="IU42" s="147"/>
      <c r="IV42" s="147"/>
      <c r="IW42" s="147"/>
    </row>
    <row r="43" customFormat="false" ht="14.25" hidden="false" customHeight="false" outlineLevel="0" collapsed="false">
      <c r="A43" s="141"/>
      <c r="B43" s="142"/>
      <c r="C43" s="139"/>
      <c r="D43" s="130"/>
      <c r="E43" s="151" t="s">
        <v>101</v>
      </c>
      <c r="F43" s="144"/>
      <c r="G43" s="152" t="n">
        <f aca="false">-380016+224000</f>
        <v>-156016</v>
      </c>
      <c r="H43" s="144"/>
      <c r="I43" s="139"/>
      <c r="J43" s="130"/>
      <c r="K43" s="140" t="s">
        <v>102</v>
      </c>
      <c r="L43" s="146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8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  <c r="EK43" s="147"/>
      <c r="EL43" s="147"/>
      <c r="EM43" s="147"/>
      <c r="EN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  <c r="GK43" s="147"/>
      <c r="GL43" s="147"/>
      <c r="GM43" s="147"/>
      <c r="GN43" s="147"/>
      <c r="GO43" s="147"/>
      <c r="GP43" s="147"/>
      <c r="GQ43" s="147"/>
      <c r="GR43" s="147"/>
      <c r="GS43" s="147"/>
      <c r="GT43" s="147"/>
      <c r="GU43" s="147"/>
      <c r="GV43" s="147"/>
      <c r="GW43" s="147"/>
      <c r="GX43" s="147"/>
      <c r="GY43" s="147"/>
      <c r="GZ43" s="147"/>
      <c r="HA43" s="147"/>
      <c r="HB43" s="147"/>
      <c r="HC43" s="147"/>
      <c r="HD43" s="147"/>
      <c r="HE43" s="147"/>
      <c r="HF43" s="147"/>
      <c r="HG43" s="147"/>
      <c r="HH43" s="147"/>
      <c r="HI43" s="147"/>
      <c r="HJ43" s="147"/>
      <c r="HK43" s="147"/>
      <c r="HL43" s="147"/>
      <c r="HM43" s="147"/>
      <c r="HN43" s="147"/>
      <c r="HO43" s="147"/>
      <c r="HP43" s="147"/>
      <c r="HQ43" s="147"/>
      <c r="HR43" s="147"/>
      <c r="HS43" s="147"/>
      <c r="HT43" s="147"/>
      <c r="HU43" s="147"/>
      <c r="HV43" s="147"/>
      <c r="HW43" s="147"/>
      <c r="HX43" s="147"/>
      <c r="HY43" s="147"/>
      <c r="HZ43" s="147"/>
      <c r="IA43" s="147"/>
      <c r="IB43" s="147"/>
      <c r="IC43" s="147"/>
      <c r="ID43" s="147"/>
      <c r="IE43" s="147"/>
      <c r="IF43" s="147"/>
      <c r="IG43" s="147"/>
      <c r="IH43" s="147"/>
      <c r="II43" s="147"/>
      <c r="IJ43" s="147"/>
      <c r="IK43" s="147"/>
      <c r="IL43" s="147"/>
      <c r="IM43" s="147"/>
      <c r="IN43" s="147"/>
      <c r="IO43" s="147"/>
      <c r="IP43" s="147"/>
      <c r="IQ43" s="147"/>
      <c r="IR43" s="147"/>
      <c r="IS43" s="147"/>
      <c r="IT43" s="147"/>
      <c r="IU43" s="147"/>
      <c r="IV43" s="147"/>
      <c r="IW43" s="147"/>
    </row>
    <row r="44" customFormat="false" ht="14.25" hidden="false" customHeight="false" outlineLevel="0" collapsed="false">
      <c r="A44" s="141"/>
      <c r="B44" s="142"/>
      <c r="C44" s="139"/>
      <c r="D44" s="130"/>
      <c r="E44" s="151" t="s">
        <v>103</v>
      </c>
      <c r="F44" s="144"/>
      <c r="G44" s="152" t="n">
        <v>-51840</v>
      </c>
      <c r="H44" s="144"/>
      <c r="I44" s="139"/>
      <c r="J44" s="130"/>
      <c r="K44" s="140" t="s">
        <v>104</v>
      </c>
      <c r="L44" s="146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8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  <c r="IA44" s="147"/>
      <c r="IB44" s="147"/>
      <c r="IC44" s="147"/>
      <c r="ID44" s="147"/>
      <c r="IE44" s="147"/>
      <c r="IF44" s="147"/>
      <c r="IG44" s="147"/>
      <c r="IH44" s="147"/>
      <c r="II44" s="147"/>
      <c r="IJ44" s="147"/>
      <c r="IK44" s="147"/>
      <c r="IL44" s="147"/>
      <c r="IM44" s="147"/>
      <c r="IN44" s="147"/>
      <c r="IO44" s="147"/>
      <c r="IP44" s="147"/>
      <c r="IQ44" s="147"/>
      <c r="IR44" s="147"/>
      <c r="IS44" s="147"/>
      <c r="IT44" s="147"/>
      <c r="IU44" s="147"/>
      <c r="IV44" s="147"/>
      <c r="IW44" s="147"/>
    </row>
    <row r="45" customFormat="false" ht="15" hidden="false" customHeight="false" outlineLevel="0" collapsed="false">
      <c r="A45" s="141"/>
      <c r="B45" s="142"/>
      <c r="C45" s="150"/>
      <c r="D45" s="135"/>
      <c r="E45" s="143"/>
      <c r="F45" s="144"/>
      <c r="G45" s="145"/>
      <c r="H45" s="144"/>
      <c r="I45" s="139"/>
      <c r="J45" s="130"/>
      <c r="K45" s="140"/>
      <c r="L45" s="146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8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7"/>
      <c r="CB45" s="147"/>
      <c r="CC45" s="147"/>
      <c r="CD45" s="147"/>
      <c r="CE45" s="147"/>
      <c r="CF45" s="147"/>
      <c r="CG45" s="147"/>
      <c r="CH45" s="147"/>
      <c r="CI45" s="147"/>
      <c r="CJ45" s="147"/>
      <c r="CK45" s="147"/>
      <c r="CL45" s="147"/>
      <c r="CM45" s="147"/>
      <c r="CN45" s="147"/>
      <c r="CO45" s="147"/>
      <c r="CP45" s="147"/>
      <c r="CQ45" s="147"/>
      <c r="CR45" s="147"/>
      <c r="CS45" s="147"/>
      <c r="CT45" s="147"/>
      <c r="CU45" s="147"/>
      <c r="CV45" s="147"/>
      <c r="CW45" s="147"/>
      <c r="CX45" s="147"/>
      <c r="CY45" s="147"/>
      <c r="CZ45" s="147"/>
      <c r="DA45" s="147"/>
      <c r="DB45" s="147"/>
      <c r="DC45" s="147"/>
      <c r="DD45" s="147"/>
      <c r="DE45" s="147"/>
      <c r="DF45" s="147"/>
      <c r="DG45" s="147"/>
      <c r="DH45" s="147"/>
      <c r="DI45" s="147"/>
      <c r="DJ45" s="147"/>
      <c r="DK45" s="147"/>
      <c r="DL45" s="147"/>
      <c r="DM45" s="147"/>
      <c r="DN45" s="147"/>
      <c r="DO45" s="147"/>
      <c r="DP45" s="147"/>
      <c r="DQ45" s="147"/>
      <c r="DR45" s="147"/>
      <c r="DS45" s="147"/>
      <c r="DT45" s="147"/>
      <c r="DU45" s="147"/>
      <c r="DV45" s="147"/>
      <c r="DW45" s="147"/>
      <c r="DX45" s="147"/>
      <c r="DY45" s="147"/>
      <c r="DZ45" s="147"/>
      <c r="EA45" s="147"/>
      <c r="EB45" s="147"/>
      <c r="EC45" s="147"/>
      <c r="ED45" s="147"/>
      <c r="EE45" s="147"/>
      <c r="EF45" s="147"/>
      <c r="EG45" s="147"/>
      <c r="EH45" s="147"/>
      <c r="EI45" s="147"/>
      <c r="EJ45" s="147"/>
      <c r="EK45" s="147"/>
      <c r="EL45" s="147"/>
      <c r="EM45" s="147"/>
      <c r="EN45" s="147"/>
      <c r="EO45" s="147"/>
      <c r="EP45" s="147"/>
      <c r="EQ45" s="147"/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147"/>
      <c r="FG45" s="147"/>
      <c r="FH45" s="147"/>
      <c r="FI45" s="147"/>
      <c r="FJ45" s="147"/>
      <c r="FK45" s="147"/>
      <c r="FL45" s="147"/>
      <c r="FM45" s="147"/>
      <c r="FN45" s="147"/>
      <c r="FO45" s="147"/>
      <c r="FP45" s="147"/>
      <c r="FQ45" s="147"/>
      <c r="FR45" s="147"/>
      <c r="FS45" s="147"/>
      <c r="FT45" s="147"/>
      <c r="FU45" s="147"/>
      <c r="FV45" s="147"/>
      <c r="FW45" s="147"/>
      <c r="FX45" s="147"/>
      <c r="FY45" s="147"/>
      <c r="FZ45" s="147"/>
      <c r="GA45" s="147"/>
      <c r="GB45" s="147"/>
      <c r="GC45" s="147"/>
      <c r="GD45" s="147"/>
      <c r="GE45" s="147"/>
      <c r="GF45" s="147"/>
      <c r="GG45" s="147"/>
      <c r="GH45" s="147"/>
      <c r="GI45" s="147"/>
      <c r="GJ45" s="147"/>
      <c r="GK45" s="147"/>
      <c r="GL45" s="147"/>
      <c r="GM45" s="147"/>
      <c r="GN45" s="147"/>
      <c r="GO45" s="147"/>
      <c r="GP45" s="147"/>
      <c r="GQ45" s="147"/>
      <c r="GR45" s="147"/>
      <c r="GS45" s="147"/>
      <c r="GT45" s="147"/>
      <c r="GU45" s="147"/>
      <c r="GV45" s="147"/>
      <c r="GW45" s="147"/>
      <c r="GX45" s="147"/>
      <c r="GY45" s="147"/>
      <c r="GZ45" s="147"/>
      <c r="HA45" s="147"/>
      <c r="HB45" s="147"/>
      <c r="HC45" s="147"/>
      <c r="HD45" s="147"/>
      <c r="HE45" s="147"/>
      <c r="HF45" s="147"/>
      <c r="HG45" s="147"/>
      <c r="HH45" s="147"/>
      <c r="HI45" s="147"/>
      <c r="HJ45" s="147"/>
      <c r="HK45" s="147"/>
      <c r="HL45" s="147"/>
      <c r="HM45" s="147"/>
      <c r="HN45" s="147"/>
      <c r="HO45" s="147"/>
      <c r="HP45" s="147"/>
      <c r="HQ45" s="147"/>
      <c r="HR45" s="147"/>
      <c r="HS45" s="147"/>
      <c r="HT45" s="147"/>
      <c r="HU45" s="147"/>
      <c r="HV45" s="147"/>
      <c r="HW45" s="147"/>
      <c r="HX45" s="147"/>
      <c r="HY45" s="147"/>
      <c r="HZ45" s="147"/>
      <c r="IA45" s="147"/>
      <c r="IB45" s="147"/>
      <c r="IC45" s="147"/>
      <c r="ID45" s="147"/>
      <c r="IE45" s="147"/>
      <c r="IF45" s="147"/>
      <c r="IG45" s="147"/>
      <c r="IH45" s="147"/>
      <c r="II45" s="147"/>
      <c r="IJ45" s="147"/>
      <c r="IK45" s="147"/>
      <c r="IL45" s="147"/>
      <c r="IM45" s="147"/>
      <c r="IN45" s="147"/>
      <c r="IO45" s="147"/>
      <c r="IP45" s="147"/>
      <c r="IQ45" s="147"/>
      <c r="IR45" s="147"/>
      <c r="IS45" s="147"/>
      <c r="IT45" s="147"/>
      <c r="IU45" s="147"/>
      <c r="IV45" s="147"/>
      <c r="IW45" s="147"/>
    </row>
    <row r="46" customFormat="false" ht="15" hidden="false" customHeight="false" outlineLevel="0" collapsed="false">
      <c r="A46" s="141"/>
      <c r="B46" s="142"/>
      <c r="C46" s="139" t="n">
        <f aca="false">-'Adaytum by Month'!Q38</f>
        <v>-57806.15</v>
      </c>
      <c r="D46" s="130"/>
      <c r="E46" s="143" t="s">
        <v>105</v>
      </c>
      <c r="F46" s="144"/>
      <c r="G46" s="145" t="n">
        <f aca="false">-'Adaytum  Detail 2002'!E86</f>
        <v>-90720</v>
      </c>
      <c r="H46" s="144"/>
      <c r="I46" s="139" t="n">
        <f aca="false">+C46-G46</f>
        <v>32913.85</v>
      </c>
      <c r="J46" s="130"/>
      <c r="K46" s="140" t="s">
        <v>106</v>
      </c>
      <c r="L46" s="146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8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7"/>
      <c r="CB46" s="147"/>
      <c r="CC46" s="147"/>
      <c r="CD46" s="147"/>
      <c r="CE46" s="147"/>
      <c r="CF46" s="147"/>
      <c r="CG46" s="147"/>
      <c r="CH46" s="147"/>
      <c r="CI46" s="147"/>
      <c r="CJ46" s="147"/>
      <c r="CK46" s="147"/>
      <c r="CL46" s="147"/>
      <c r="CM46" s="147"/>
      <c r="CN46" s="147"/>
      <c r="CO46" s="147"/>
      <c r="CP46" s="147"/>
      <c r="CQ46" s="147"/>
      <c r="CR46" s="147"/>
      <c r="CS46" s="147"/>
      <c r="CT46" s="147"/>
      <c r="CU46" s="147"/>
      <c r="CV46" s="147"/>
      <c r="CW46" s="147"/>
      <c r="CX46" s="147"/>
      <c r="CY46" s="147"/>
      <c r="CZ46" s="147"/>
      <c r="DA46" s="147"/>
      <c r="DB46" s="147"/>
      <c r="DC46" s="147"/>
      <c r="DD46" s="147"/>
      <c r="DE46" s="147"/>
      <c r="DF46" s="147"/>
      <c r="DG46" s="147"/>
      <c r="DH46" s="147"/>
      <c r="DI46" s="147"/>
      <c r="DJ46" s="147"/>
      <c r="DK46" s="147"/>
      <c r="DL46" s="147"/>
      <c r="DM46" s="147"/>
      <c r="DN46" s="147"/>
      <c r="DO46" s="147"/>
      <c r="DP46" s="147"/>
      <c r="DQ46" s="147"/>
      <c r="DR46" s="147"/>
      <c r="DS46" s="147"/>
      <c r="DT46" s="147"/>
      <c r="DU46" s="147"/>
      <c r="DV46" s="147"/>
      <c r="DW46" s="147"/>
      <c r="DX46" s="147"/>
      <c r="DY46" s="147"/>
      <c r="DZ46" s="147"/>
      <c r="EA46" s="147"/>
      <c r="EB46" s="147"/>
      <c r="EC46" s="147"/>
      <c r="ED46" s="147"/>
      <c r="EE46" s="147"/>
      <c r="EF46" s="147"/>
      <c r="EG46" s="147"/>
      <c r="EH46" s="147"/>
      <c r="EI46" s="147"/>
      <c r="EJ46" s="147"/>
      <c r="EK46" s="147"/>
      <c r="EL46" s="147"/>
      <c r="EM46" s="147"/>
      <c r="EN46" s="147"/>
      <c r="EO46" s="147"/>
      <c r="EP46" s="147"/>
      <c r="EQ46" s="147"/>
      <c r="ER46" s="147"/>
      <c r="ES46" s="147"/>
      <c r="ET46" s="147"/>
      <c r="EU46" s="147"/>
      <c r="EV46" s="147"/>
      <c r="EW46" s="147"/>
      <c r="EX46" s="147"/>
      <c r="EY46" s="147"/>
      <c r="EZ46" s="147"/>
      <c r="FA46" s="147"/>
      <c r="FB46" s="147"/>
      <c r="FC46" s="147"/>
      <c r="FD46" s="147"/>
      <c r="FE46" s="147"/>
      <c r="FF46" s="147"/>
      <c r="FG46" s="147"/>
      <c r="FH46" s="147"/>
      <c r="FI46" s="147"/>
      <c r="FJ46" s="147"/>
      <c r="FK46" s="147"/>
      <c r="FL46" s="147"/>
      <c r="FM46" s="147"/>
      <c r="FN46" s="147"/>
      <c r="FO46" s="147"/>
      <c r="FP46" s="147"/>
      <c r="FQ46" s="147"/>
      <c r="FR46" s="147"/>
      <c r="FS46" s="147"/>
      <c r="FT46" s="147"/>
      <c r="FU46" s="147"/>
      <c r="FV46" s="147"/>
      <c r="FW46" s="147"/>
      <c r="FX46" s="147"/>
      <c r="FY46" s="147"/>
      <c r="FZ46" s="147"/>
      <c r="GA46" s="147"/>
      <c r="GB46" s="147"/>
      <c r="GC46" s="147"/>
      <c r="GD46" s="147"/>
      <c r="GE46" s="147"/>
      <c r="GF46" s="147"/>
      <c r="GG46" s="147"/>
      <c r="GH46" s="147"/>
      <c r="GI46" s="147"/>
      <c r="GJ46" s="147"/>
      <c r="GK46" s="147"/>
      <c r="GL46" s="147"/>
      <c r="GM46" s="147"/>
      <c r="GN46" s="147"/>
      <c r="GO46" s="147"/>
      <c r="GP46" s="147"/>
      <c r="GQ46" s="147"/>
      <c r="GR46" s="147"/>
      <c r="GS46" s="147"/>
      <c r="GT46" s="147"/>
      <c r="GU46" s="147"/>
      <c r="GV46" s="147"/>
      <c r="GW46" s="147"/>
      <c r="GX46" s="147"/>
      <c r="GY46" s="147"/>
      <c r="GZ46" s="147"/>
      <c r="HA46" s="147"/>
      <c r="HB46" s="147"/>
      <c r="HC46" s="147"/>
      <c r="HD46" s="147"/>
      <c r="HE46" s="147"/>
      <c r="HF46" s="147"/>
      <c r="HG46" s="147"/>
      <c r="HH46" s="147"/>
      <c r="HI46" s="147"/>
      <c r="HJ46" s="147"/>
      <c r="HK46" s="147"/>
      <c r="HL46" s="147"/>
      <c r="HM46" s="147"/>
      <c r="HN46" s="147"/>
      <c r="HO46" s="147"/>
      <c r="HP46" s="147"/>
      <c r="HQ46" s="147"/>
      <c r="HR46" s="147"/>
      <c r="HS46" s="147"/>
      <c r="HT46" s="147"/>
      <c r="HU46" s="147"/>
      <c r="HV46" s="147"/>
      <c r="HW46" s="147"/>
      <c r="HX46" s="147"/>
      <c r="HY46" s="147"/>
      <c r="HZ46" s="147"/>
      <c r="IA46" s="147"/>
      <c r="IB46" s="147"/>
      <c r="IC46" s="147"/>
      <c r="ID46" s="147"/>
      <c r="IE46" s="147"/>
      <c r="IF46" s="147"/>
      <c r="IG46" s="147"/>
      <c r="IH46" s="147"/>
      <c r="II46" s="147"/>
      <c r="IJ46" s="147"/>
      <c r="IK46" s="147"/>
      <c r="IL46" s="147"/>
      <c r="IM46" s="147"/>
      <c r="IN46" s="147"/>
      <c r="IO46" s="147"/>
      <c r="IP46" s="147"/>
      <c r="IQ46" s="147"/>
      <c r="IR46" s="147"/>
      <c r="IS46" s="147"/>
      <c r="IT46" s="147"/>
      <c r="IU46" s="147"/>
      <c r="IV46" s="147"/>
      <c r="IW46" s="147"/>
    </row>
    <row r="47" customFormat="false" ht="15" hidden="false" customHeight="false" outlineLevel="0" collapsed="false">
      <c r="A47" s="141"/>
      <c r="B47" s="142"/>
      <c r="C47" s="139"/>
      <c r="D47" s="130"/>
      <c r="E47" s="143"/>
      <c r="F47" s="144"/>
      <c r="G47" s="145"/>
      <c r="H47" s="144"/>
      <c r="I47" s="139"/>
      <c r="J47" s="130"/>
      <c r="K47" s="140"/>
      <c r="L47" s="146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8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47"/>
      <c r="BQ47" s="147"/>
      <c r="BR47" s="147"/>
      <c r="BS47" s="147"/>
      <c r="BT47" s="147"/>
      <c r="BU47" s="147"/>
      <c r="BV47" s="147"/>
      <c r="BW47" s="147"/>
      <c r="BX47" s="147"/>
      <c r="BY47" s="147"/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/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E47" s="147"/>
      <c r="DF47" s="147"/>
      <c r="DG47" s="147"/>
      <c r="DH47" s="147"/>
      <c r="DI47" s="147"/>
      <c r="DJ47" s="147"/>
      <c r="DK47" s="147"/>
      <c r="DL47" s="147"/>
      <c r="DM47" s="147"/>
      <c r="DN47" s="147"/>
      <c r="DO47" s="147"/>
      <c r="DP47" s="147"/>
      <c r="DQ47" s="147"/>
      <c r="DR47" s="147"/>
      <c r="DS47" s="147"/>
      <c r="DT47" s="147"/>
      <c r="DU47" s="147"/>
      <c r="DV47" s="147"/>
      <c r="DW47" s="147"/>
      <c r="DX47" s="147"/>
      <c r="DY47" s="147"/>
      <c r="DZ47" s="147"/>
      <c r="EA47" s="147"/>
      <c r="EB47" s="147"/>
      <c r="EC47" s="147"/>
      <c r="ED47" s="147"/>
      <c r="EE47" s="147"/>
      <c r="EF47" s="147"/>
      <c r="EG47" s="147"/>
      <c r="EH47" s="147"/>
      <c r="EI47" s="147"/>
      <c r="EJ47" s="147"/>
      <c r="EK47" s="147"/>
      <c r="EL47" s="147"/>
      <c r="EM47" s="147"/>
      <c r="EN47" s="147"/>
      <c r="EO47" s="147"/>
      <c r="EP47" s="147"/>
      <c r="EQ47" s="147"/>
      <c r="ER47" s="147"/>
      <c r="ES47" s="147"/>
      <c r="ET47" s="147"/>
      <c r="EU47" s="147"/>
      <c r="EV47" s="147"/>
      <c r="EW47" s="147"/>
      <c r="EX47" s="147"/>
      <c r="EY47" s="147"/>
      <c r="EZ47" s="147"/>
      <c r="FA47" s="147"/>
      <c r="FB47" s="147"/>
      <c r="FC47" s="147"/>
      <c r="FD47" s="147"/>
      <c r="FE47" s="147"/>
      <c r="FF47" s="147"/>
      <c r="FG47" s="147"/>
      <c r="FH47" s="147"/>
      <c r="FI47" s="147"/>
      <c r="FJ47" s="147"/>
      <c r="FK47" s="147"/>
      <c r="FL47" s="147"/>
      <c r="FM47" s="147"/>
      <c r="FN47" s="147"/>
      <c r="FO47" s="147"/>
      <c r="FP47" s="147"/>
      <c r="FQ47" s="147"/>
      <c r="FR47" s="147"/>
      <c r="FS47" s="147"/>
      <c r="FT47" s="147"/>
      <c r="FU47" s="147"/>
      <c r="FV47" s="147"/>
      <c r="FW47" s="147"/>
      <c r="FX47" s="147"/>
      <c r="FY47" s="147"/>
      <c r="FZ47" s="147"/>
      <c r="GA47" s="147"/>
      <c r="GB47" s="147"/>
      <c r="GC47" s="147"/>
      <c r="GD47" s="147"/>
      <c r="GE47" s="147"/>
      <c r="GF47" s="147"/>
      <c r="GG47" s="147"/>
      <c r="GH47" s="147"/>
      <c r="GI47" s="147"/>
      <c r="GJ47" s="147"/>
      <c r="GK47" s="147"/>
      <c r="GL47" s="147"/>
      <c r="GM47" s="147"/>
      <c r="GN47" s="147"/>
      <c r="GO47" s="147"/>
      <c r="GP47" s="147"/>
      <c r="GQ47" s="147"/>
      <c r="GR47" s="147"/>
      <c r="GS47" s="147"/>
      <c r="GT47" s="147"/>
      <c r="GU47" s="147"/>
      <c r="GV47" s="147"/>
      <c r="GW47" s="147"/>
      <c r="GX47" s="147"/>
      <c r="GY47" s="147"/>
      <c r="GZ47" s="147"/>
      <c r="HA47" s="147"/>
      <c r="HB47" s="147"/>
      <c r="HC47" s="147"/>
      <c r="HD47" s="147"/>
      <c r="HE47" s="147"/>
      <c r="HF47" s="147"/>
      <c r="HG47" s="147"/>
      <c r="HH47" s="147"/>
      <c r="HI47" s="147"/>
      <c r="HJ47" s="147"/>
      <c r="HK47" s="147"/>
      <c r="HL47" s="147"/>
      <c r="HM47" s="147"/>
      <c r="HN47" s="147"/>
      <c r="HO47" s="147"/>
      <c r="HP47" s="147"/>
      <c r="HQ47" s="147"/>
      <c r="HR47" s="147"/>
      <c r="HS47" s="147"/>
      <c r="HT47" s="147"/>
      <c r="HU47" s="147"/>
      <c r="HV47" s="147"/>
      <c r="HW47" s="147"/>
      <c r="HX47" s="147"/>
      <c r="HY47" s="147"/>
      <c r="HZ47" s="147"/>
      <c r="IA47" s="147"/>
      <c r="IB47" s="147"/>
      <c r="IC47" s="147"/>
      <c r="ID47" s="147"/>
      <c r="IE47" s="147"/>
      <c r="IF47" s="147"/>
      <c r="IG47" s="147"/>
      <c r="IH47" s="147"/>
      <c r="II47" s="147"/>
      <c r="IJ47" s="147"/>
      <c r="IK47" s="147"/>
      <c r="IL47" s="147"/>
      <c r="IM47" s="147"/>
      <c r="IN47" s="147"/>
      <c r="IO47" s="147"/>
      <c r="IP47" s="147"/>
      <c r="IQ47" s="147"/>
      <c r="IR47" s="147"/>
      <c r="IS47" s="147"/>
      <c r="IT47" s="147"/>
      <c r="IU47" s="147"/>
      <c r="IV47" s="147"/>
      <c r="IW47" s="147"/>
    </row>
    <row r="48" customFormat="false" ht="15" hidden="false" customHeight="false" outlineLevel="0" collapsed="false">
      <c r="A48" s="141"/>
      <c r="B48" s="142"/>
      <c r="C48" s="150"/>
      <c r="D48" s="135"/>
      <c r="E48" s="143"/>
      <c r="F48" s="144"/>
      <c r="G48" s="145"/>
      <c r="H48" s="144"/>
      <c r="I48" s="139"/>
      <c r="J48" s="130"/>
      <c r="K48" s="140"/>
      <c r="L48" s="146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8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147"/>
      <c r="BQ48" s="147"/>
      <c r="BR48" s="147"/>
      <c r="BS48" s="147"/>
      <c r="BT48" s="147"/>
      <c r="BU48" s="147"/>
      <c r="BV48" s="147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  <c r="CO48" s="147"/>
      <c r="CP48" s="147"/>
      <c r="CQ48" s="147"/>
      <c r="CR48" s="147"/>
      <c r="CS48" s="147"/>
      <c r="CT48" s="147"/>
      <c r="CU48" s="147"/>
      <c r="CV48" s="147"/>
      <c r="CW48" s="147"/>
      <c r="CX48" s="147"/>
      <c r="CY48" s="147"/>
      <c r="CZ48" s="147"/>
      <c r="DA48" s="147"/>
      <c r="DB48" s="147"/>
      <c r="DC48" s="147"/>
      <c r="DD48" s="147"/>
      <c r="DE48" s="147"/>
      <c r="DF48" s="147"/>
      <c r="DG48" s="147"/>
      <c r="DH48" s="147"/>
      <c r="DI48" s="147"/>
      <c r="DJ48" s="147"/>
      <c r="DK48" s="147"/>
      <c r="DL48" s="147"/>
      <c r="DM48" s="147"/>
      <c r="DN48" s="147"/>
      <c r="DO48" s="147"/>
      <c r="DP48" s="147"/>
      <c r="DQ48" s="147"/>
      <c r="DR48" s="147"/>
      <c r="DS48" s="147"/>
      <c r="DT48" s="147"/>
      <c r="DU48" s="147"/>
      <c r="DV48" s="147"/>
      <c r="DW48" s="147"/>
      <c r="DX48" s="147"/>
      <c r="DY48" s="147"/>
      <c r="DZ48" s="147"/>
      <c r="EA48" s="147"/>
      <c r="EB48" s="147"/>
      <c r="EC48" s="147"/>
      <c r="ED48" s="147"/>
      <c r="EE48" s="147"/>
      <c r="EF48" s="147"/>
      <c r="EG48" s="147"/>
      <c r="EH48" s="147"/>
      <c r="EI48" s="147"/>
      <c r="EJ48" s="147"/>
      <c r="EK48" s="147"/>
      <c r="EL48" s="147"/>
      <c r="EM48" s="147"/>
      <c r="EN48" s="147"/>
      <c r="EO48" s="147"/>
      <c r="EP48" s="147"/>
      <c r="EQ48" s="147"/>
      <c r="ER48" s="147"/>
      <c r="ES48" s="147"/>
      <c r="ET48" s="147"/>
      <c r="EU48" s="147"/>
      <c r="EV48" s="147"/>
      <c r="EW48" s="147"/>
      <c r="EX48" s="147"/>
      <c r="EY48" s="147"/>
      <c r="EZ48" s="147"/>
      <c r="FA48" s="147"/>
      <c r="FB48" s="147"/>
      <c r="FC48" s="147"/>
      <c r="FD48" s="147"/>
      <c r="FE48" s="147"/>
      <c r="FF48" s="147"/>
      <c r="FG48" s="147"/>
      <c r="FH48" s="147"/>
      <c r="FI48" s="147"/>
      <c r="FJ48" s="147"/>
      <c r="FK48" s="147"/>
      <c r="FL48" s="147"/>
      <c r="FM48" s="147"/>
      <c r="FN48" s="147"/>
      <c r="FO48" s="147"/>
      <c r="FP48" s="147"/>
      <c r="FQ48" s="147"/>
      <c r="FR48" s="147"/>
      <c r="FS48" s="147"/>
      <c r="FT48" s="147"/>
      <c r="FU48" s="147"/>
      <c r="FV48" s="147"/>
      <c r="FW48" s="147"/>
      <c r="FX48" s="147"/>
      <c r="FY48" s="147"/>
      <c r="FZ48" s="147"/>
      <c r="GA48" s="147"/>
      <c r="GB48" s="147"/>
      <c r="GC48" s="147"/>
      <c r="GD48" s="147"/>
      <c r="GE48" s="147"/>
      <c r="GF48" s="147"/>
      <c r="GG48" s="147"/>
      <c r="GH48" s="147"/>
      <c r="GI48" s="147"/>
      <c r="GJ48" s="147"/>
      <c r="GK48" s="147"/>
      <c r="GL48" s="147"/>
      <c r="GM48" s="147"/>
      <c r="GN48" s="147"/>
      <c r="GO48" s="147"/>
      <c r="GP48" s="147"/>
      <c r="GQ48" s="147"/>
      <c r="GR48" s="147"/>
      <c r="GS48" s="147"/>
      <c r="GT48" s="147"/>
      <c r="GU48" s="147"/>
      <c r="GV48" s="147"/>
      <c r="GW48" s="147"/>
      <c r="GX48" s="147"/>
      <c r="GY48" s="147"/>
      <c r="GZ48" s="147"/>
      <c r="HA48" s="147"/>
      <c r="HB48" s="147"/>
      <c r="HC48" s="147"/>
      <c r="HD48" s="147"/>
      <c r="HE48" s="147"/>
      <c r="HF48" s="147"/>
      <c r="HG48" s="147"/>
      <c r="HH48" s="147"/>
      <c r="HI48" s="147"/>
      <c r="HJ48" s="147"/>
      <c r="HK48" s="147"/>
      <c r="HL48" s="147"/>
      <c r="HM48" s="147"/>
      <c r="HN48" s="147"/>
      <c r="HO48" s="147"/>
      <c r="HP48" s="147"/>
      <c r="HQ48" s="147"/>
      <c r="HR48" s="147"/>
      <c r="HS48" s="147"/>
      <c r="HT48" s="147"/>
      <c r="HU48" s="147"/>
      <c r="HV48" s="147"/>
      <c r="HW48" s="147"/>
      <c r="HX48" s="147"/>
      <c r="HY48" s="147"/>
      <c r="HZ48" s="147"/>
      <c r="IA48" s="147"/>
      <c r="IB48" s="147"/>
      <c r="IC48" s="147"/>
      <c r="ID48" s="147"/>
      <c r="IE48" s="147"/>
      <c r="IF48" s="147"/>
      <c r="IG48" s="147"/>
      <c r="IH48" s="147"/>
      <c r="II48" s="147"/>
      <c r="IJ48" s="147"/>
      <c r="IK48" s="147"/>
      <c r="IL48" s="147"/>
      <c r="IM48" s="147"/>
      <c r="IN48" s="147"/>
      <c r="IO48" s="147"/>
      <c r="IP48" s="147"/>
      <c r="IQ48" s="147"/>
      <c r="IR48" s="147"/>
      <c r="IS48" s="147"/>
      <c r="IT48" s="147"/>
      <c r="IU48" s="147"/>
      <c r="IV48" s="147"/>
      <c r="IW48" s="147"/>
    </row>
    <row r="49" customFormat="false" ht="15" hidden="false" customHeight="false" outlineLevel="0" collapsed="false">
      <c r="A49" s="141"/>
      <c r="B49" s="163"/>
      <c r="C49" s="139" t="n">
        <f aca="false">-'Adaytum by Month'!Q39</f>
        <v>-0</v>
      </c>
      <c r="D49" s="130"/>
      <c r="E49" s="164" t="s">
        <v>107</v>
      </c>
      <c r="F49" s="144"/>
      <c r="G49" s="145" t="n">
        <f aca="false">-'Adaytum  Detail 2002'!E88</f>
        <v>-0</v>
      </c>
      <c r="H49" s="144"/>
      <c r="I49" s="139" t="n">
        <f aca="false">+C49-G49</f>
        <v>0</v>
      </c>
      <c r="J49" s="130"/>
      <c r="K49" s="140"/>
      <c r="L49" s="146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8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/>
      <c r="BR49" s="147"/>
      <c r="BS49" s="147"/>
      <c r="BT49" s="147"/>
      <c r="BU49" s="147"/>
      <c r="BV49" s="147"/>
      <c r="BW49" s="147"/>
      <c r="BX49" s="147"/>
      <c r="BY49" s="147"/>
      <c r="BZ49" s="147"/>
      <c r="CA49" s="147"/>
      <c r="CB49" s="147"/>
      <c r="CC49" s="147"/>
      <c r="CD49" s="147"/>
      <c r="CE49" s="147"/>
      <c r="CF49" s="147"/>
      <c r="CG49" s="147"/>
      <c r="CH49" s="147"/>
      <c r="CI49" s="147"/>
      <c r="CJ49" s="147"/>
      <c r="CK49" s="147"/>
      <c r="CL49" s="147"/>
      <c r="CM49" s="147"/>
      <c r="CN49" s="147"/>
      <c r="CO49" s="147"/>
      <c r="CP49" s="147"/>
      <c r="CQ49" s="147"/>
      <c r="CR49" s="147"/>
      <c r="CS49" s="147"/>
      <c r="CT49" s="147"/>
      <c r="CU49" s="147"/>
      <c r="CV49" s="147"/>
      <c r="CW49" s="147"/>
      <c r="CX49" s="147"/>
      <c r="CY49" s="147"/>
      <c r="CZ49" s="147"/>
      <c r="DA49" s="147"/>
      <c r="DB49" s="147"/>
      <c r="DC49" s="147"/>
      <c r="DD49" s="147"/>
      <c r="DE49" s="147"/>
      <c r="DF49" s="147"/>
      <c r="DG49" s="147"/>
      <c r="DH49" s="147"/>
      <c r="DI49" s="147"/>
      <c r="DJ49" s="147"/>
      <c r="DK49" s="147"/>
      <c r="DL49" s="147"/>
      <c r="DM49" s="147"/>
      <c r="DN49" s="147"/>
      <c r="DO49" s="147"/>
      <c r="DP49" s="147"/>
      <c r="DQ49" s="147"/>
      <c r="DR49" s="147"/>
      <c r="DS49" s="147"/>
      <c r="DT49" s="147"/>
      <c r="DU49" s="147"/>
      <c r="DV49" s="147"/>
      <c r="DW49" s="147"/>
      <c r="DX49" s="147"/>
      <c r="DY49" s="147"/>
      <c r="DZ49" s="147"/>
      <c r="EA49" s="147"/>
      <c r="EB49" s="147"/>
      <c r="EC49" s="147"/>
      <c r="ED49" s="147"/>
      <c r="EE49" s="147"/>
      <c r="EF49" s="147"/>
      <c r="EG49" s="147"/>
      <c r="EH49" s="147"/>
      <c r="EI49" s="147"/>
      <c r="EJ49" s="147"/>
      <c r="EK49" s="147"/>
      <c r="EL49" s="147"/>
      <c r="EM49" s="147"/>
      <c r="EN49" s="147"/>
      <c r="EO49" s="147"/>
      <c r="EP49" s="147"/>
      <c r="EQ49" s="147"/>
      <c r="ER49" s="147"/>
      <c r="ES49" s="147"/>
      <c r="ET49" s="147"/>
      <c r="EU49" s="147"/>
      <c r="EV49" s="147"/>
      <c r="EW49" s="147"/>
      <c r="EX49" s="147"/>
      <c r="EY49" s="147"/>
      <c r="EZ49" s="147"/>
      <c r="FA49" s="147"/>
      <c r="FB49" s="147"/>
      <c r="FC49" s="147"/>
      <c r="FD49" s="147"/>
      <c r="FE49" s="147"/>
      <c r="FF49" s="147"/>
      <c r="FG49" s="147"/>
      <c r="FH49" s="147"/>
      <c r="FI49" s="147"/>
      <c r="FJ49" s="147"/>
      <c r="FK49" s="147"/>
      <c r="FL49" s="147"/>
      <c r="FM49" s="147"/>
      <c r="FN49" s="147"/>
      <c r="FO49" s="147"/>
      <c r="FP49" s="147"/>
      <c r="FQ49" s="147"/>
      <c r="FR49" s="147"/>
      <c r="FS49" s="147"/>
      <c r="FT49" s="147"/>
      <c r="FU49" s="147"/>
      <c r="FV49" s="147"/>
      <c r="FW49" s="147"/>
      <c r="FX49" s="147"/>
      <c r="FY49" s="147"/>
      <c r="FZ49" s="147"/>
      <c r="GA49" s="147"/>
      <c r="GB49" s="147"/>
      <c r="GC49" s="147"/>
      <c r="GD49" s="147"/>
      <c r="GE49" s="147"/>
      <c r="GF49" s="147"/>
      <c r="GG49" s="147"/>
      <c r="GH49" s="147"/>
      <c r="GI49" s="147"/>
      <c r="GJ49" s="147"/>
      <c r="GK49" s="147"/>
      <c r="GL49" s="147"/>
      <c r="GM49" s="147"/>
      <c r="GN49" s="147"/>
      <c r="GO49" s="147"/>
      <c r="GP49" s="147"/>
      <c r="GQ49" s="147"/>
      <c r="GR49" s="147"/>
      <c r="GS49" s="147"/>
      <c r="GT49" s="147"/>
      <c r="GU49" s="147"/>
      <c r="GV49" s="147"/>
      <c r="GW49" s="147"/>
      <c r="GX49" s="147"/>
      <c r="GY49" s="147"/>
      <c r="GZ49" s="147"/>
      <c r="HA49" s="147"/>
      <c r="HB49" s="147"/>
      <c r="HC49" s="147"/>
      <c r="HD49" s="147"/>
      <c r="HE49" s="147"/>
      <c r="HF49" s="147"/>
      <c r="HG49" s="147"/>
      <c r="HH49" s="147"/>
      <c r="HI49" s="147"/>
      <c r="HJ49" s="147"/>
      <c r="HK49" s="147"/>
      <c r="HL49" s="147"/>
      <c r="HM49" s="147"/>
      <c r="HN49" s="147"/>
      <c r="HO49" s="147"/>
      <c r="HP49" s="147"/>
      <c r="HQ49" s="147"/>
      <c r="HR49" s="147"/>
      <c r="HS49" s="147"/>
      <c r="HT49" s="147"/>
      <c r="HU49" s="147"/>
      <c r="HV49" s="147"/>
      <c r="HW49" s="147"/>
      <c r="HX49" s="147"/>
      <c r="HY49" s="147"/>
      <c r="HZ49" s="147"/>
      <c r="IA49" s="147"/>
      <c r="IB49" s="147"/>
      <c r="IC49" s="147"/>
      <c r="ID49" s="147"/>
      <c r="IE49" s="147"/>
      <c r="IF49" s="147"/>
      <c r="IG49" s="147"/>
      <c r="IH49" s="147"/>
      <c r="II49" s="147"/>
      <c r="IJ49" s="147"/>
      <c r="IK49" s="147"/>
      <c r="IL49" s="147"/>
      <c r="IM49" s="147"/>
      <c r="IN49" s="147"/>
      <c r="IO49" s="147"/>
      <c r="IP49" s="147"/>
      <c r="IQ49" s="147"/>
      <c r="IR49" s="147"/>
      <c r="IS49" s="147"/>
      <c r="IT49" s="147"/>
      <c r="IU49" s="147"/>
      <c r="IV49" s="147"/>
      <c r="IW49" s="147"/>
    </row>
    <row r="50" customFormat="false" ht="14.25" hidden="false" customHeight="false" outlineLevel="0" collapsed="false">
      <c r="A50" s="5"/>
      <c r="B50" s="165"/>
      <c r="C50" s="134"/>
      <c r="D50" s="135"/>
      <c r="E50" s="166"/>
      <c r="F50" s="132"/>
      <c r="G50" s="167"/>
      <c r="H50" s="132"/>
      <c r="I50" s="134"/>
      <c r="J50" s="135"/>
      <c r="K50" s="140"/>
      <c r="L50" s="7"/>
      <c r="W50" s="154"/>
    </row>
    <row r="51" customFormat="false" ht="15" hidden="false" customHeight="false" outlineLevel="0" collapsed="false">
      <c r="A51" s="168"/>
      <c r="B51" s="142"/>
      <c r="C51" s="150" t="n">
        <f aca="false">+C13+C17+C23+C27+C33+C39+C41+C46+C49</f>
        <v>-25009335.5946252</v>
      </c>
      <c r="D51" s="135"/>
      <c r="E51" s="143" t="s">
        <v>108</v>
      </c>
      <c r="F51" s="144"/>
      <c r="G51" s="150" t="n">
        <f aca="false">+G13+G17+G23+G27+G33+G39+G41+G46+G49</f>
        <v>-18447485.4629425</v>
      </c>
      <c r="H51" s="169"/>
      <c r="I51" s="150" t="n">
        <f aca="false">+I13+I17+I23+I27+I33+I39+I41+I46+I49</f>
        <v>-6561850.13168272</v>
      </c>
      <c r="J51" s="135"/>
      <c r="K51" s="140"/>
      <c r="L51" s="170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2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D51" s="171"/>
      <c r="CE51" s="171"/>
      <c r="CF51" s="171"/>
      <c r="CG51" s="171"/>
      <c r="CH51" s="171"/>
      <c r="CI51" s="171"/>
      <c r="CJ51" s="171"/>
      <c r="CK51" s="171"/>
      <c r="CL51" s="171"/>
      <c r="CM51" s="171"/>
      <c r="CN51" s="171"/>
      <c r="CO51" s="171"/>
      <c r="CP51" s="171"/>
      <c r="CQ51" s="171"/>
      <c r="CR51" s="171"/>
      <c r="CS51" s="171"/>
      <c r="CT51" s="171"/>
      <c r="CU51" s="171"/>
      <c r="CV51" s="171"/>
      <c r="CW51" s="171"/>
      <c r="CX51" s="171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1"/>
      <c r="DL51" s="171"/>
      <c r="DM51" s="171"/>
      <c r="DN51" s="171"/>
      <c r="DO51" s="171"/>
      <c r="DP51" s="171"/>
      <c r="DQ51" s="171"/>
      <c r="DR51" s="171"/>
      <c r="DS51" s="171"/>
      <c r="DT51" s="171"/>
      <c r="DU51" s="171"/>
      <c r="DV51" s="171"/>
      <c r="DW51" s="171"/>
      <c r="DX51" s="171"/>
      <c r="DY51" s="171"/>
      <c r="DZ51" s="171"/>
      <c r="EA51" s="171"/>
      <c r="EB51" s="171"/>
      <c r="EC51" s="171"/>
      <c r="ED51" s="171"/>
      <c r="EE51" s="171"/>
      <c r="EF51" s="171"/>
      <c r="EG51" s="171"/>
      <c r="EH51" s="171"/>
      <c r="EI51" s="171"/>
      <c r="EJ51" s="171"/>
      <c r="EK51" s="171"/>
      <c r="EL51" s="171"/>
      <c r="EM51" s="171"/>
      <c r="EN51" s="171"/>
      <c r="EO51" s="171"/>
      <c r="EP51" s="171"/>
      <c r="EQ51" s="171"/>
      <c r="ER51" s="171"/>
      <c r="ES51" s="171"/>
      <c r="ET51" s="171"/>
      <c r="EU51" s="171"/>
      <c r="EV51" s="171"/>
      <c r="EW51" s="171"/>
      <c r="EX51" s="171"/>
      <c r="EY51" s="171"/>
      <c r="EZ51" s="171"/>
      <c r="FA51" s="171"/>
      <c r="FB51" s="171"/>
      <c r="FC51" s="171"/>
      <c r="FD51" s="171"/>
      <c r="FE51" s="171"/>
      <c r="FF51" s="171"/>
      <c r="FG51" s="171"/>
      <c r="FH51" s="171"/>
      <c r="FI51" s="171"/>
      <c r="FJ51" s="171"/>
      <c r="FK51" s="171"/>
      <c r="FL51" s="171"/>
      <c r="FM51" s="171"/>
      <c r="FN51" s="171"/>
      <c r="FO51" s="171"/>
      <c r="FP51" s="171"/>
      <c r="FQ51" s="171"/>
      <c r="FR51" s="171"/>
      <c r="FS51" s="171"/>
      <c r="FT51" s="171"/>
      <c r="FU51" s="171"/>
      <c r="FV51" s="171"/>
      <c r="FW51" s="171"/>
      <c r="FX51" s="171"/>
      <c r="FY51" s="171"/>
      <c r="FZ51" s="171"/>
      <c r="GA51" s="171"/>
      <c r="GB51" s="171"/>
      <c r="GC51" s="171"/>
      <c r="GD51" s="171"/>
      <c r="GE51" s="171"/>
      <c r="GF51" s="171"/>
      <c r="GG51" s="171"/>
      <c r="GH51" s="171"/>
      <c r="GI51" s="171"/>
      <c r="GJ51" s="171"/>
      <c r="GK51" s="171"/>
      <c r="GL51" s="171"/>
      <c r="GM51" s="171"/>
      <c r="GN51" s="171"/>
      <c r="GO51" s="171"/>
      <c r="GP51" s="171"/>
      <c r="GQ51" s="171"/>
      <c r="GR51" s="171"/>
      <c r="GS51" s="171"/>
      <c r="GT51" s="171"/>
      <c r="GU51" s="171"/>
      <c r="GV51" s="171"/>
      <c r="GW51" s="171"/>
      <c r="GX51" s="171"/>
      <c r="GY51" s="171"/>
      <c r="GZ51" s="171"/>
      <c r="HA51" s="171"/>
      <c r="HB51" s="171"/>
      <c r="HC51" s="171"/>
      <c r="HD51" s="171"/>
      <c r="HE51" s="171"/>
      <c r="HF51" s="171"/>
      <c r="HG51" s="171"/>
      <c r="HH51" s="171"/>
      <c r="HI51" s="171"/>
      <c r="HJ51" s="171"/>
      <c r="HK51" s="171"/>
      <c r="HL51" s="171"/>
      <c r="HM51" s="171"/>
      <c r="HN51" s="171"/>
      <c r="HO51" s="171"/>
      <c r="HP51" s="171"/>
      <c r="HQ51" s="171"/>
      <c r="HR51" s="171"/>
      <c r="HS51" s="171"/>
      <c r="HT51" s="171"/>
      <c r="HU51" s="171"/>
      <c r="HV51" s="171"/>
      <c r="HW51" s="171"/>
      <c r="HX51" s="171"/>
      <c r="HY51" s="171"/>
      <c r="HZ51" s="171"/>
      <c r="IA51" s="171"/>
      <c r="IB51" s="171"/>
      <c r="IC51" s="171"/>
      <c r="ID51" s="171"/>
      <c r="IE51" s="171"/>
      <c r="IF51" s="171"/>
      <c r="IG51" s="171"/>
      <c r="IH51" s="171"/>
      <c r="II51" s="171"/>
      <c r="IJ51" s="171"/>
      <c r="IK51" s="171"/>
      <c r="IL51" s="171"/>
      <c r="IM51" s="171"/>
      <c r="IN51" s="171"/>
      <c r="IO51" s="171"/>
      <c r="IP51" s="171"/>
      <c r="IQ51" s="171"/>
      <c r="IR51" s="171"/>
      <c r="IS51" s="171"/>
      <c r="IT51" s="171"/>
      <c r="IU51" s="171"/>
      <c r="IV51" s="171"/>
      <c r="IW51" s="171"/>
    </row>
    <row r="52" customFormat="false" ht="15" hidden="false" customHeight="false" outlineLevel="0" collapsed="false">
      <c r="A52" s="168"/>
      <c r="B52" s="173"/>
      <c r="C52" s="174"/>
      <c r="D52" s="175"/>
      <c r="E52" s="173"/>
      <c r="F52" s="169"/>
      <c r="G52" s="176"/>
      <c r="H52" s="169"/>
      <c r="I52" s="174"/>
      <c r="J52" s="175"/>
      <c r="K52" s="140"/>
      <c r="L52" s="170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2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1"/>
      <c r="BR52" s="171"/>
      <c r="BS52" s="171"/>
      <c r="BT52" s="171"/>
      <c r="BU52" s="171"/>
      <c r="BV52" s="171"/>
      <c r="BW52" s="171"/>
      <c r="BX52" s="171"/>
      <c r="BY52" s="171"/>
      <c r="BZ52" s="171"/>
      <c r="CA52" s="171"/>
      <c r="CB52" s="171"/>
      <c r="CC52" s="171"/>
      <c r="CD52" s="171"/>
      <c r="CE52" s="171"/>
      <c r="CF52" s="171"/>
      <c r="CG52" s="171"/>
      <c r="CH52" s="171"/>
      <c r="CI52" s="171"/>
      <c r="CJ52" s="171"/>
      <c r="CK52" s="171"/>
      <c r="CL52" s="171"/>
      <c r="CM52" s="171"/>
      <c r="CN52" s="171"/>
      <c r="CO52" s="171"/>
      <c r="CP52" s="171"/>
      <c r="CQ52" s="171"/>
      <c r="CR52" s="171"/>
      <c r="CS52" s="171"/>
      <c r="CT52" s="171"/>
      <c r="CU52" s="171"/>
      <c r="CV52" s="171"/>
      <c r="CW52" s="171"/>
      <c r="CX52" s="171"/>
      <c r="CY52" s="171"/>
      <c r="CZ52" s="171"/>
      <c r="DA52" s="171"/>
      <c r="DB52" s="171"/>
      <c r="DC52" s="171"/>
      <c r="DD52" s="171"/>
      <c r="DE52" s="171"/>
      <c r="DF52" s="171"/>
      <c r="DG52" s="171"/>
      <c r="DH52" s="171"/>
      <c r="DI52" s="171"/>
      <c r="DJ52" s="171"/>
      <c r="DK52" s="171"/>
      <c r="DL52" s="171"/>
      <c r="DM52" s="171"/>
      <c r="DN52" s="171"/>
      <c r="DO52" s="171"/>
      <c r="DP52" s="171"/>
      <c r="DQ52" s="171"/>
      <c r="DR52" s="171"/>
      <c r="DS52" s="171"/>
      <c r="DT52" s="171"/>
      <c r="DU52" s="171"/>
      <c r="DV52" s="171"/>
      <c r="DW52" s="171"/>
      <c r="DX52" s="171"/>
      <c r="DY52" s="171"/>
      <c r="DZ52" s="171"/>
      <c r="EA52" s="171"/>
      <c r="EB52" s="171"/>
      <c r="EC52" s="171"/>
      <c r="ED52" s="171"/>
      <c r="EE52" s="171"/>
      <c r="EF52" s="171"/>
      <c r="EG52" s="171"/>
      <c r="EH52" s="171"/>
      <c r="EI52" s="171"/>
      <c r="EJ52" s="171"/>
      <c r="EK52" s="171"/>
      <c r="EL52" s="171"/>
      <c r="EM52" s="171"/>
      <c r="EN52" s="171"/>
      <c r="EO52" s="171"/>
      <c r="EP52" s="171"/>
      <c r="EQ52" s="171"/>
      <c r="ER52" s="171"/>
      <c r="ES52" s="171"/>
      <c r="ET52" s="171"/>
      <c r="EU52" s="171"/>
      <c r="EV52" s="171"/>
      <c r="EW52" s="171"/>
      <c r="EX52" s="171"/>
      <c r="EY52" s="171"/>
      <c r="EZ52" s="171"/>
      <c r="FA52" s="171"/>
      <c r="FB52" s="171"/>
      <c r="FC52" s="171"/>
      <c r="FD52" s="171"/>
      <c r="FE52" s="171"/>
      <c r="FF52" s="171"/>
      <c r="FG52" s="171"/>
      <c r="FH52" s="171"/>
      <c r="FI52" s="171"/>
      <c r="FJ52" s="171"/>
      <c r="FK52" s="171"/>
      <c r="FL52" s="171"/>
      <c r="FM52" s="171"/>
      <c r="FN52" s="171"/>
      <c r="FO52" s="171"/>
      <c r="FP52" s="171"/>
      <c r="FQ52" s="171"/>
      <c r="FR52" s="171"/>
      <c r="FS52" s="171"/>
      <c r="FT52" s="171"/>
      <c r="FU52" s="171"/>
      <c r="FV52" s="171"/>
      <c r="FW52" s="171"/>
      <c r="FX52" s="171"/>
      <c r="FY52" s="171"/>
      <c r="FZ52" s="171"/>
      <c r="GA52" s="171"/>
      <c r="GB52" s="171"/>
      <c r="GC52" s="171"/>
      <c r="GD52" s="171"/>
      <c r="GE52" s="171"/>
      <c r="GF52" s="171"/>
      <c r="GG52" s="171"/>
      <c r="GH52" s="171"/>
      <c r="GI52" s="171"/>
      <c r="GJ52" s="171"/>
      <c r="GK52" s="171"/>
      <c r="GL52" s="171"/>
      <c r="GM52" s="171"/>
      <c r="GN52" s="171"/>
      <c r="GO52" s="171"/>
      <c r="GP52" s="171"/>
      <c r="GQ52" s="171"/>
      <c r="GR52" s="171"/>
      <c r="GS52" s="171"/>
      <c r="GT52" s="171"/>
      <c r="GU52" s="171"/>
      <c r="GV52" s="171"/>
      <c r="GW52" s="171"/>
      <c r="GX52" s="171"/>
      <c r="GY52" s="171"/>
      <c r="GZ52" s="171"/>
      <c r="HA52" s="171"/>
      <c r="HB52" s="171"/>
      <c r="HC52" s="171"/>
      <c r="HD52" s="171"/>
      <c r="HE52" s="171"/>
      <c r="HF52" s="171"/>
      <c r="HG52" s="171"/>
      <c r="HH52" s="171"/>
      <c r="HI52" s="171"/>
      <c r="HJ52" s="171"/>
      <c r="HK52" s="171"/>
      <c r="HL52" s="171"/>
      <c r="HM52" s="171"/>
      <c r="HN52" s="171"/>
      <c r="HO52" s="171"/>
      <c r="HP52" s="171"/>
      <c r="HQ52" s="171"/>
      <c r="HR52" s="171"/>
      <c r="HS52" s="171"/>
      <c r="HT52" s="171"/>
      <c r="HU52" s="171"/>
      <c r="HV52" s="171"/>
      <c r="HW52" s="171"/>
      <c r="HX52" s="171"/>
      <c r="HY52" s="171"/>
      <c r="HZ52" s="171"/>
      <c r="IA52" s="171"/>
      <c r="IB52" s="171"/>
      <c r="IC52" s="171"/>
      <c r="ID52" s="171"/>
      <c r="IE52" s="171"/>
      <c r="IF52" s="171"/>
      <c r="IG52" s="171"/>
      <c r="IH52" s="171"/>
      <c r="II52" s="171"/>
      <c r="IJ52" s="171"/>
      <c r="IK52" s="171"/>
      <c r="IL52" s="171"/>
      <c r="IM52" s="171"/>
      <c r="IN52" s="171"/>
      <c r="IO52" s="171"/>
      <c r="IP52" s="171"/>
      <c r="IQ52" s="171"/>
      <c r="IR52" s="171"/>
      <c r="IS52" s="171"/>
      <c r="IT52" s="171"/>
      <c r="IU52" s="171"/>
      <c r="IV52" s="171"/>
      <c r="IW52" s="171"/>
    </row>
    <row r="53" customFormat="false" ht="15" hidden="false" customHeight="false" outlineLevel="0" collapsed="false">
      <c r="A53" s="168"/>
      <c r="B53" s="177"/>
      <c r="C53" s="150" t="n">
        <f aca="false">-'[1]Input Data'!H17</f>
        <v>-0</v>
      </c>
      <c r="D53" s="135"/>
      <c r="E53" s="177" t="s">
        <v>109</v>
      </c>
      <c r="F53" s="132"/>
      <c r="G53" s="155" t="n">
        <f aca="false">-'[1]Input Data'!J17</f>
        <v>-0</v>
      </c>
      <c r="H53" s="169"/>
      <c r="I53" s="139" t="n">
        <f aca="false">+C53-G53</f>
        <v>0</v>
      </c>
      <c r="J53" s="130"/>
      <c r="K53" s="140"/>
      <c r="L53" s="170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2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171"/>
      <c r="BZ53" s="171"/>
      <c r="CA53" s="171"/>
      <c r="CB53" s="171"/>
      <c r="CC53" s="171"/>
      <c r="CD53" s="171"/>
      <c r="CE53" s="171"/>
      <c r="CF53" s="171"/>
      <c r="CG53" s="171"/>
      <c r="CH53" s="171"/>
      <c r="CI53" s="171"/>
      <c r="CJ53" s="171"/>
      <c r="CK53" s="171"/>
      <c r="CL53" s="171"/>
      <c r="CM53" s="171"/>
      <c r="CN53" s="171"/>
      <c r="CO53" s="171"/>
      <c r="CP53" s="171"/>
      <c r="CQ53" s="171"/>
      <c r="CR53" s="171"/>
      <c r="CS53" s="171"/>
      <c r="CT53" s="171"/>
      <c r="CU53" s="171"/>
      <c r="CV53" s="171"/>
      <c r="CW53" s="171"/>
      <c r="CX53" s="171"/>
      <c r="CY53" s="171"/>
      <c r="CZ53" s="171"/>
      <c r="DA53" s="171"/>
      <c r="DB53" s="171"/>
      <c r="DC53" s="171"/>
      <c r="DD53" s="171"/>
      <c r="DE53" s="171"/>
      <c r="DF53" s="171"/>
      <c r="DG53" s="171"/>
      <c r="DH53" s="171"/>
      <c r="DI53" s="171"/>
      <c r="DJ53" s="171"/>
      <c r="DK53" s="171"/>
      <c r="DL53" s="171"/>
      <c r="DM53" s="171"/>
      <c r="DN53" s="171"/>
      <c r="DO53" s="171"/>
      <c r="DP53" s="171"/>
      <c r="DQ53" s="171"/>
      <c r="DR53" s="171"/>
      <c r="DS53" s="171"/>
      <c r="DT53" s="171"/>
      <c r="DU53" s="171"/>
      <c r="DV53" s="171"/>
      <c r="DW53" s="171"/>
      <c r="DX53" s="171"/>
      <c r="DY53" s="171"/>
      <c r="DZ53" s="171"/>
      <c r="EA53" s="171"/>
      <c r="EB53" s="171"/>
      <c r="EC53" s="171"/>
      <c r="ED53" s="171"/>
      <c r="EE53" s="171"/>
      <c r="EF53" s="171"/>
      <c r="EG53" s="171"/>
      <c r="EH53" s="171"/>
      <c r="EI53" s="171"/>
      <c r="EJ53" s="171"/>
      <c r="EK53" s="171"/>
      <c r="EL53" s="171"/>
      <c r="EM53" s="171"/>
      <c r="EN53" s="171"/>
      <c r="EO53" s="171"/>
      <c r="EP53" s="171"/>
      <c r="EQ53" s="171"/>
      <c r="ER53" s="171"/>
      <c r="ES53" s="171"/>
      <c r="ET53" s="171"/>
      <c r="EU53" s="171"/>
      <c r="EV53" s="171"/>
      <c r="EW53" s="171"/>
      <c r="EX53" s="171"/>
      <c r="EY53" s="171"/>
      <c r="EZ53" s="171"/>
      <c r="FA53" s="171"/>
      <c r="FB53" s="171"/>
      <c r="FC53" s="171"/>
      <c r="FD53" s="171"/>
      <c r="FE53" s="171"/>
      <c r="FF53" s="171"/>
      <c r="FG53" s="171"/>
      <c r="FH53" s="171"/>
      <c r="FI53" s="171"/>
      <c r="FJ53" s="171"/>
      <c r="FK53" s="171"/>
      <c r="FL53" s="171"/>
      <c r="FM53" s="171"/>
      <c r="FN53" s="171"/>
      <c r="FO53" s="171"/>
      <c r="FP53" s="171"/>
      <c r="FQ53" s="171"/>
      <c r="FR53" s="171"/>
      <c r="FS53" s="171"/>
      <c r="FT53" s="171"/>
      <c r="FU53" s="171"/>
      <c r="FV53" s="171"/>
      <c r="FW53" s="171"/>
      <c r="FX53" s="171"/>
      <c r="FY53" s="171"/>
      <c r="FZ53" s="171"/>
      <c r="GA53" s="171"/>
      <c r="GB53" s="171"/>
      <c r="GC53" s="171"/>
      <c r="GD53" s="171"/>
      <c r="GE53" s="171"/>
      <c r="GF53" s="171"/>
      <c r="GG53" s="171"/>
      <c r="GH53" s="171"/>
      <c r="GI53" s="171"/>
      <c r="GJ53" s="171"/>
      <c r="GK53" s="171"/>
      <c r="GL53" s="171"/>
      <c r="GM53" s="171"/>
      <c r="GN53" s="171"/>
      <c r="GO53" s="171"/>
      <c r="GP53" s="171"/>
      <c r="GQ53" s="171"/>
      <c r="GR53" s="171"/>
      <c r="GS53" s="171"/>
      <c r="GT53" s="171"/>
      <c r="GU53" s="171"/>
      <c r="GV53" s="171"/>
      <c r="GW53" s="171"/>
      <c r="GX53" s="171"/>
      <c r="GY53" s="171"/>
      <c r="GZ53" s="171"/>
      <c r="HA53" s="171"/>
      <c r="HB53" s="171"/>
      <c r="HC53" s="171"/>
      <c r="HD53" s="171"/>
      <c r="HE53" s="171"/>
      <c r="HF53" s="171"/>
      <c r="HG53" s="171"/>
      <c r="HH53" s="171"/>
      <c r="HI53" s="171"/>
      <c r="HJ53" s="171"/>
      <c r="HK53" s="171"/>
      <c r="HL53" s="171"/>
      <c r="HM53" s="171"/>
      <c r="HN53" s="171"/>
      <c r="HO53" s="171"/>
      <c r="HP53" s="171"/>
      <c r="HQ53" s="171"/>
      <c r="HR53" s="171"/>
      <c r="HS53" s="171"/>
      <c r="HT53" s="171"/>
      <c r="HU53" s="171"/>
      <c r="HV53" s="171"/>
      <c r="HW53" s="171"/>
      <c r="HX53" s="171"/>
      <c r="HY53" s="171"/>
      <c r="HZ53" s="171"/>
      <c r="IA53" s="171"/>
      <c r="IB53" s="171"/>
      <c r="IC53" s="171"/>
      <c r="ID53" s="171"/>
      <c r="IE53" s="171"/>
      <c r="IF53" s="171"/>
      <c r="IG53" s="171"/>
      <c r="IH53" s="171"/>
      <c r="II53" s="171"/>
      <c r="IJ53" s="171"/>
      <c r="IK53" s="171"/>
      <c r="IL53" s="171"/>
      <c r="IM53" s="171"/>
      <c r="IN53" s="171"/>
      <c r="IO53" s="171"/>
      <c r="IP53" s="171"/>
      <c r="IQ53" s="171"/>
      <c r="IR53" s="171"/>
      <c r="IS53" s="171"/>
      <c r="IT53" s="171"/>
      <c r="IU53" s="171"/>
      <c r="IV53" s="171"/>
      <c r="IW53" s="171"/>
    </row>
    <row r="54" customFormat="false" ht="15" hidden="false" customHeight="false" outlineLevel="0" collapsed="false">
      <c r="A54" s="168"/>
      <c r="B54" s="177"/>
      <c r="C54" s="150" t="n">
        <f aca="false">-'[1]Input Data'!H19</f>
        <v>-0</v>
      </c>
      <c r="D54" s="135"/>
      <c r="E54" s="177" t="s">
        <v>110</v>
      </c>
      <c r="F54" s="132"/>
      <c r="G54" s="155" t="n">
        <f aca="false">-'[1]Input Data'!J19</f>
        <v>-0</v>
      </c>
      <c r="H54" s="169"/>
      <c r="I54" s="139" t="n">
        <f aca="false">+C54-G54</f>
        <v>0</v>
      </c>
      <c r="J54" s="178"/>
      <c r="K54" s="140"/>
      <c r="L54" s="170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2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  <c r="BU54" s="171"/>
      <c r="BV54" s="171"/>
      <c r="BW54" s="171"/>
      <c r="BX54" s="171"/>
      <c r="BY54" s="171"/>
      <c r="BZ54" s="171"/>
      <c r="CA54" s="171"/>
      <c r="CB54" s="171"/>
      <c r="CC54" s="171"/>
      <c r="CD54" s="171"/>
      <c r="CE54" s="171"/>
      <c r="CF54" s="171"/>
      <c r="CG54" s="171"/>
      <c r="CH54" s="171"/>
      <c r="CI54" s="171"/>
      <c r="CJ54" s="171"/>
      <c r="CK54" s="171"/>
      <c r="CL54" s="171"/>
      <c r="CM54" s="171"/>
      <c r="CN54" s="171"/>
      <c r="CO54" s="171"/>
      <c r="CP54" s="171"/>
      <c r="CQ54" s="171"/>
      <c r="CR54" s="171"/>
      <c r="CS54" s="171"/>
      <c r="CT54" s="171"/>
      <c r="CU54" s="171"/>
      <c r="CV54" s="171"/>
      <c r="CW54" s="171"/>
      <c r="CX54" s="171"/>
      <c r="CY54" s="171"/>
      <c r="CZ54" s="171"/>
      <c r="DA54" s="171"/>
      <c r="DB54" s="171"/>
      <c r="DC54" s="171"/>
      <c r="DD54" s="171"/>
      <c r="DE54" s="171"/>
      <c r="DF54" s="171"/>
      <c r="DG54" s="171"/>
      <c r="DH54" s="171"/>
      <c r="DI54" s="171"/>
      <c r="DJ54" s="171"/>
      <c r="DK54" s="171"/>
      <c r="DL54" s="171"/>
      <c r="DM54" s="171"/>
      <c r="DN54" s="171"/>
      <c r="DO54" s="171"/>
      <c r="DP54" s="171"/>
      <c r="DQ54" s="171"/>
      <c r="DR54" s="171"/>
      <c r="DS54" s="171"/>
      <c r="DT54" s="171"/>
      <c r="DU54" s="171"/>
      <c r="DV54" s="171"/>
      <c r="DW54" s="171"/>
      <c r="DX54" s="171"/>
      <c r="DY54" s="171"/>
      <c r="DZ54" s="171"/>
      <c r="EA54" s="171"/>
      <c r="EB54" s="171"/>
      <c r="EC54" s="171"/>
      <c r="ED54" s="171"/>
      <c r="EE54" s="171"/>
      <c r="EF54" s="171"/>
      <c r="EG54" s="171"/>
      <c r="EH54" s="171"/>
      <c r="EI54" s="171"/>
      <c r="EJ54" s="171"/>
      <c r="EK54" s="171"/>
      <c r="EL54" s="171"/>
      <c r="EM54" s="171"/>
      <c r="EN54" s="171"/>
      <c r="EO54" s="171"/>
      <c r="EP54" s="171"/>
      <c r="EQ54" s="171"/>
      <c r="ER54" s="171"/>
      <c r="ES54" s="171"/>
      <c r="ET54" s="171"/>
      <c r="EU54" s="171"/>
      <c r="EV54" s="171"/>
      <c r="EW54" s="171"/>
      <c r="EX54" s="171"/>
      <c r="EY54" s="171"/>
      <c r="EZ54" s="171"/>
      <c r="FA54" s="171"/>
      <c r="FB54" s="171"/>
      <c r="FC54" s="171"/>
      <c r="FD54" s="171"/>
      <c r="FE54" s="171"/>
      <c r="FF54" s="171"/>
      <c r="FG54" s="171"/>
      <c r="FH54" s="171"/>
      <c r="FI54" s="171"/>
      <c r="FJ54" s="171"/>
      <c r="FK54" s="171"/>
      <c r="FL54" s="171"/>
      <c r="FM54" s="171"/>
      <c r="FN54" s="171"/>
      <c r="FO54" s="171"/>
      <c r="FP54" s="171"/>
      <c r="FQ54" s="171"/>
      <c r="FR54" s="171"/>
      <c r="FS54" s="171"/>
      <c r="FT54" s="171"/>
      <c r="FU54" s="171"/>
      <c r="FV54" s="171"/>
      <c r="FW54" s="171"/>
      <c r="FX54" s="171"/>
      <c r="FY54" s="171"/>
      <c r="FZ54" s="171"/>
      <c r="GA54" s="171"/>
      <c r="GB54" s="171"/>
      <c r="GC54" s="171"/>
      <c r="GD54" s="171"/>
      <c r="GE54" s="171"/>
      <c r="GF54" s="171"/>
      <c r="GG54" s="171"/>
      <c r="GH54" s="171"/>
      <c r="GI54" s="171"/>
      <c r="GJ54" s="171"/>
      <c r="GK54" s="171"/>
      <c r="GL54" s="171"/>
      <c r="GM54" s="171"/>
      <c r="GN54" s="171"/>
      <c r="GO54" s="171"/>
      <c r="GP54" s="171"/>
      <c r="GQ54" s="171"/>
      <c r="GR54" s="171"/>
      <c r="GS54" s="171"/>
      <c r="GT54" s="171"/>
      <c r="GU54" s="171"/>
      <c r="GV54" s="171"/>
      <c r="GW54" s="171"/>
      <c r="GX54" s="171"/>
      <c r="GY54" s="171"/>
      <c r="GZ54" s="171"/>
      <c r="HA54" s="171"/>
      <c r="HB54" s="171"/>
      <c r="HC54" s="171"/>
      <c r="HD54" s="171"/>
      <c r="HE54" s="171"/>
      <c r="HF54" s="171"/>
      <c r="HG54" s="171"/>
      <c r="HH54" s="171"/>
      <c r="HI54" s="171"/>
      <c r="HJ54" s="171"/>
      <c r="HK54" s="171"/>
      <c r="HL54" s="171"/>
      <c r="HM54" s="171"/>
      <c r="HN54" s="171"/>
      <c r="HO54" s="171"/>
      <c r="HP54" s="171"/>
      <c r="HQ54" s="171"/>
      <c r="HR54" s="171"/>
      <c r="HS54" s="171"/>
      <c r="HT54" s="171"/>
      <c r="HU54" s="171"/>
      <c r="HV54" s="171"/>
      <c r="HW54" s="171"/>
      <c r="HX54" s="171"/>
      <c r="HY54" s="171"/>
      <c r="HZ54" s="171"/>
      <c r="IA54" s="171"/>
      <c r="IB54" s="171"/>
      <c r="IC54" s="171"/>
      <c r="ID54" s="171"/>
      <c r="IE54" s="171"/>
      <c r="IF54" s="171"/>
      <c r="IG54" s="171"/>
      <c r="IH54" s="171"/>
      <c r="II54" s="171"/>
      <c r="IJ54" s="171"/>
      <c r="IK54" s="171"/>
      <c r="IL54" s="171"/>
      <c r="IM54" s="171"/>
      <c r="IN54" s="171"/>
      <c r="IO54" s="171"/>
      <c r="IP54" s="171"/>
      <c r="IQ54" s="171"/>
      <c r="IR54" s="171"/>
      <c r="IS54" s="171"/>
      <c r="IT54" s="171"/>
      <c r="IU54" s="171"/>
      <c r="IV54" s="171"/>
      <c r="IW54" s="171"/>
    </row>
    <row r="55" customFormat="false" ht="15" hidden="false" customHeight="false" outlineLevel="0" collapsed="false">
      <c r="A55" s="168"/>
      <c r="B55" s="177"/>
      <c r="C55" s="134"/>
      <c r="D55" s="135"/>
      <c r="E55" s="177"/>
      <c r="F55" s="132"/>
      <c r="G55" s="167"/>
      <c r="H55" s="169"/>
      <c r="I55" s="179"/>
      <c r="J55" s="178"/>
      <c r="K55" s="140"/>
      <c r="L55" s="170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2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  <c r="BK55" s="171"/>
      <c r="BL55" s="171"/>
      <c r="BM55" s="171"/>
      <c r="BN55" s="171"/>
      <c r="BO55" s="171"/>
      <c r="BP55" s="171"/>
      <c r="BQ55" s="171"/>
      <c r="BR55" s="171"/>
      <c r="BS55" s="171"/>
      <c r="BT55" s="171"/>
      <c r="BU55" s="171"/>
      <c r="BV55" s="171"/>
      <c r="BW55" s="171"/>
      <c r="BX55" s="171"/>
      <c r="BY55" s="171"/>
      <c r="BZ55" s="171"/>
      <c r="CA55" s="171"/>
      <c r="CB55" s="171"/>
      <c r="CC55" s="171"/>
      <c r="CD55" s="171"/>
      <c r="CE55" s="171"/>
      <c r="CF55" s="171"/>
      <c r="CG55" s="171"/>
      <c r="CH55" s="171"/>
      <c r="CI55" s="171"/>
      <c r="CJ55" s="171"/>
      <c r="CK55" s="171"/>
      <c r="CL55" s="171"/>
      <c r="CM55" s="171"/>
      <c r="CN55" s="171"/>
      <c r="CO55" s="171"/>
      <c r="CP55" s="171"/>
      <c r="CQ55" s="171"/>
      <c r="CR55" s="171"/>
      <c r="CS55" s="171"/>
      <c r="CT55" s="171"/>
      <c r="CU55" s="171"/>
      <c r="CV55" s="171"/>
      <c r="CW55" s="171"/>
      <c r="CX55" s="171"/>
      <c r="CY55" s="171"/>
      <c r="CZ55" s="171"/>
      <c r="DA55" s="171"/>
      <c r="DB55" s="171"/>
      <c r="DC55" s="171"/>
      <c r="DD55" s="171"/>
      <c r="DE55" s="171"/>
      <c r="DF55" s="171"/>
      <c r="DG55" s="171"/>
      <c r="DH55" s="171"/>
      <c r="DI55" s="171"/>
      <c r="DJ55" s="171"/>
      <c r="DK55" s="171"/>
      <c r="DL55" s="171"/>
      <c r="DM55" s="171"/>
      <c r="DN55" s="171"/>
      <c r="DO55" s="171"/>
      <c r="DP55" s="171"/>
      <c r="DQ55" s="171"/>
      <c r="DR55" s="171"/>
      <c r="DS55" s="171"/>
      <c r="DT55" s="171"/>
      <c r="DU55" s="171"/>
      <c r="DV55" s="171"/>
      <c r="DW55" s="171"/>
      <c r="DX55" s="171"/>
      <c r="DY55" s="171"/>
      <c r="DZ55" s="171"/>
      <c r="EA55" s="171"/>
      <c r="EB55" s="171"/>
      <c r="EC55" s="171"/>
      <c r="ED55" s="171"/>
      <c r="EE55" s="171"/>
      <c r="EF55" s="171"/>
      <c r="EG55" s="171"/>
      <c r="EH55" s="171"/>
      <c r="EI55" s="171"/>
      <c r="EJ55" s="171"/>
      <c r="EK55" s="171"/>
      <c r="EL55" s="171"/>
      <c r="EM55" s="171"/>
      <c r="EN55" s="171"/>
      <c r="EO55" s="171"/>
      <c r="EP55" s="171"/>
      <c r="EQ55" s="171"/>
      <c r="ER55" s="171"/>
      <c r="ES55" s="171"/>
      <c r="ET55" s="171"/>
      <c r="EU55" s="171"/>
      <c r="EV55" s="171"/>
      <c r="EW55" s="171"/>
      <c r="EX55" s="171"/>
      <c r="EY55" s="171"/>
      <c r="EZ55" s="171"/>
      <c r="FA55" s="171"/>
      <c r="FB55" s="171"/>
      <c r="FC55" s="171"/>
      <c r="FD55" s="171"/>
      <c r="FE55" s="171"/>
      <c r="FF55" s="171"/>
      <c r="FG55" s="171"/>
      <c r="FH55" s="171"/>
      <c r="FI55" s="171"/>
      <c r="FJ55" s="171"/>
      <c r="FK55" s="171"/>
      <c r="FL55" s="171"/>
      <c r="FM55" s="171"/>
      <c r="FN55" s="171"/>
      <c r="FO55" s="171"/>
      <c r="FP55" s="171"/>
      <c r="FQ55" s="171"/>
      <c r="FR55" s="171"/>
      <c r="FS55" s="171"/>
      <c r="FT55" s="171"/>
      <c r="FU55" s="171"/>
      <c r="FV55" s="171"/>
      <c r="FW55" s="171"/>
      <c r="FX55" s="171"/>
      <c r="FY55" s="171"/>
      <c r="FZ55" s="171"/>
      <c r="GA55" s="171"/>
      <c r="GB55" s="171"/>
      <c r="GC55" s="171"/>
      <c r="GD55" s="171"/>
      <c r="GE55" s="171"/>
      <c r="GF55" s="171"/>
      <c r="GG55" s="171"/>
      <c r="GH55" s="171"/>
      <c r="GI55" s="171"/>
      <c r="GJ55" s="171"/>
      <c r="GK55" s="171"/>
      <c r="GL55" s="171"/>
      <c r="GM55" s="171"/>
      <c r="GN55" s="171"/>
      <c r="GO55" s="171"/>
      <c r="GP55" s="171"/>
      <c r="GQ55" s="171"/>
      <c r="GR55" s="171"/>
      <c r="GS55" s="171"/>
      <c r="GT55" s="171"/>
      <c r="GU55" s="171"/>
      <c r="GV55" s="171"/>
      <c r="GW55" s="171"/>
      <c r="GX55" s="171"/>
      <c r="GY55" s="171"/>
      <c r="GZ55" s="171"/>
      <c r="HA55" s="171"/>
      <c r="HB55" s="171"/>
      <c r="HC55" s="171"/>
      <c r="HD55" s="171"/>
      <c r="HE55" s="171"/>
      <c r="HF55" s="171"/>
      <c r="HG55" s="171"/>
      <c r="HH55" s="171"/>
      <c r="HI55" s="171"/>
      <c r="HJ55" s="171"/>
      <c r="HK55" s="171"/>
      <c r="HL55" s="171"/>
      <c r="HM55" s="171"/>
      <c r="HN55" s="171"/>
      <c r="HO55" s="171"/>
      <c r="HP55" s="171"/>
      <c r="HQ55" s="171"/>
      <c r="HR55" s="171"/>
      <c r="HS55" s="171"/>
      <c r="HT55" s="171"/>
      <c r="HU55" s="171"/>
      <c r="HV55" s="171"/>
      <c r="HW55" s="171"/>
      <c r="HX55" s="171"/>
      <c r="HY55" s="171"/>
      <c r="HZ55" s="171"/>
      <c r="IA55" s="171"/>
      <c r="IB55" s="171"/>
      <c r="IC55" s="171"/>
      <c r="ID55" s="171"/>
      <c r="IE55" s="171"/>
      <c r="IF55" s="171"/>
      <c r="IG55" s="171"/>
      <c r="IH55" s="171"/>
      <c r="II55" s="171"/>
      <c r="IJ55" s="171"/>
      <c r="IK55" s="171"/>
      <c r="IL55" s="171"/>
      <c r="IM55" s="171"/>
      <c r="IN55" s="171"/>
      <c r="IO55" s="171"/>
      <c r="IP55" s="171"/>
      <c r="IQ55" s="171"/>
      <c r="IR55" s="171"/>
      <c r="IS55" s="171"/>
      <c r="IT55" s="171"/>
      <c r="IU55" s="171"/>
      <c r="IV55" s="171"/>
      <c r="IW55" s="171"/>
    </row>
    <row r="56" customFormat="false" ht="15" hidden="false" customHeight="false" outlineLevel="0" collapsed="false">
      <c r="A56" s="168"/>
      <c r="B56" s="173"/>
      <c r="C56" s="180" t="n">
        <f aca="false">SUM(C51:C55)</f>
        <v>-25009335.5946252</v>
      </c>
      <c r="D56" s="175"/>
      <c r="E56" s="173" t="s">
        <v>111</v>
      </c>
      <c r="F56" s="175"/>
      <c r="G56" s="181" t="n">
        <f aca="false">SUM(G51:G55)</f>
        <v>-18447485.4629425</v>
      </c>
      <c r="H56" s="169"/>
      <c r="I56" s="181" t="n">
        <f aca="false">SUM(I51:I55)</f>
        <v>-6561850.13168272</v>
      </c>
      <c r="J56" s="175"/>
      <c r="K56" s="140"/>
      <c r="L56" s="170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2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  <c r="BQ56" s="171"/>
      <c r="BR56" s="171"/>
      <c r="BS56" s="171"/>
      <c r="BT56" s="171"/>
      <c r="BU56" s="171"/>
      <c r="BV56" s="171"/>
      <c r="BW56" s="171"/>
      <c r="BX56" s="171"/>
      <c r="BY56" s="171"/>
      <c r="BZ56" s="171"/>
      <c r="CA56" s="171"/>
      <c r="CB56" s="171"/>
      <c r="CC56" s="171"/>
      <c r="CD56" s="171"/>
      <c r="CE56" s="171"/>
      <c r="CF56" s="171"/>
      <c r="CG56" s="171"/>
      <c r="CH56" s="171"/>
      <c r="CI56" s="171"/>
      <c r="CJ56" s="171"/>
      <c r="CK56" s="171"/>
      <c r="CL56" s="171"/>
      <c r="CM56" s="171"/>
      <c r="CN56" s="171"/>
      <c r="CO56" s="171"/>
      <c r="CP56" s="171"/>
      <c r="CQ56" s="171"/>
      <c r="CR56" s="171"/>
      <c r="CS56" s="171"/>
      <c r="CT56" s="171"/>
      <c r="CU56" s="171"/>
      <c r="CV56" s="171"/>
      <c r="CW56" s="171"/>
      <c r="CX56" s="171"/>
      <c r="CY56" s="171"/>
      <c r="CZ56" s="171"/>
      <c r="DA56" s="171"/>
      <c r="DB56" s="171"/>
      <c r="DC56" s="171"/>
      <c r="DD56" s="171"/>
      <c r="DE56" s="171"/>
      <c r="DF56" s="171"/>
      <c r="DG56" s="171"/>
      <c r="DH56" s="171"/>
      <c r="DI56" s="171"/>
      <c r="DJ56" s="171"/>
      <c r="DK56" s="171"/>
      <c r="DL56" s="171"/>
      <c r="DM56" s="171"/>
      <c r="DN56" s="171"/>
      <c r="DO56" s="171"/>
      <c r="DP56" s="171"/>
      <c r="DQ56" s="171"/>
      <c r="DR56" s="171"/>
      <c r="DS56" s="171"/>
      <c r="DT56" s="171"/>
      <c r="DU56" s="171"/>
      <c r="DV56" s="171"/>
      <c r="DW56" s="171"/>
      <c r="DX56" s="171"/>
      <c r="DY56" s="171"/>
      <c r="DZ56" s="171"/>
      <c r="EA56" s="171"/>
      <c r="EB56" s="171"/>
      <c r="EC56" s="171"/>
      <c r="ED56" s="171"/>
      <c r="EE56" s="171"/>
      <c r="EF56" s="171"/>
      <c r="EG56" s="171"/>
      <c r="EH56" s="171"/>
      <c r="EI56" s="171"/>
      <c r="EJ56" s="171"/>
      <c r="EK56" s="171"/>
      <c r="EL56" s="171"/>
      <c r="EM56" s="171"/>
      <c r="EN56" s="171"/>
      <c r="EO56" s="171"/>
      <c r="EP56" s="171"/>
      <c r="EQ56" s="171"/>
      <c r="ER56" s="171"/>
      <c r="ES56" s="171"/>
      <c r="ET56" s="171"/>
      <c r="EU56" s="171"/>
      <c r="EV56" s="171"/>
      <c r="EW56" s="171"/>
      <c r="EX56" s="171"/>
      <c r="EY56" s="171"/>
      <c r="EZ56" s="171"/>
      <c r="FA56" s="171"/>
      <c r="FB56" s="171"/>
      <c r="FC56" s="171"/>
      <c r="FD56" s="171"/>
      <c r="FE56" s="171"/>
      <c r="FF56" s="171"/>
      <c r="FG56" s="171"/>
      <c r="FH56" s="171"/>
      <c r="FI56" s="171"/>
      <c r="FJ56" s="171"/>
      <c r="FK56" s="171"/>
      <c r="FL56" s="171"/>
      <c r="FM56" s="171"/>
      <c r="FN56" s="171"/>
      <c r="FO56" s="171"/>
      <c r="FP56" s="171"/>
      <c r="FQ56" s="171"/>
      <c r="FR56" s="171"/>
      <c r="FS56" s="171"/>
      <c r="FT56" s="171"/>
      <c r="FU56" s="171"/>
      <c r="FV56" s="171"/>
      <c r="FW56" s="171"/>
      <c r="FX56" s="171"/>
      <c r="FY56" s="171"/>
      <c r="FZ56" s="171"/>
      <c r="GA56" s="171"/>
      <c r="GB56" s="171"/>
      <c r="GC56" s="171"/>
      <c r="GD56" s="171"/>
      <c r="GE56" s="171"/>
      <c r="GF56" s="171"/>
      <c r="GG56" s="171"/>
      <c r="GH56" s="171"/>
      <c r="GI56" s="171"/>
      <c r="GJ56" s="171"/>
      <c r="GK56" s="171"/>
      <c r="GL56" s="171"/>
      <c r="GM56" s="171"/>
      <c r="GN56" s="171"/>
      <c r="GO56" s="171"/>
      <c r="GP56" s="171"/>
      <c r="GQ56" s="171"/>
      <c r="GR56" s="171"/>
      <c r="GS56" s="171"/>
      <c r="GT56" s="171"/>
      <c r="GU56" s="171"/>
      <c r="GV56" s="171"/>
      <c r="GW56" s="171"/>
      <c r="GX56" s="171"/>
      <c r="GY56" s="171"/>
      <c r="GZ56" s="171"/>
      <c r="HA56" s="171"/>
      <c r="HB56" s="171"/>
      <c r="HC56" s="171"/>
      <c r="HD56" s="171"/>
      <c r="HE56" s="171"/>
      <c r="HF56" s="171"/>
      <c r="HG56" s="171"/>
      <c r="HH56" s="171"/>
      <c r="HI56" s="171"/>
      <c r="HJ56" s="171"/>
      <c r="HK56" s="171"/>
      <c r="HL56" s="171"/>
      <c r="HM56" s="171"/>
      <c r="HN56" s="171"/>
      <c r="HO56" s="171"/>
      <c r="HP56" s="171"/>
      <c r="HQ56" s="171"/>
      <c r="HR56" s="171"/>
      <c r="HS56" s="171"/>
      <c r="HT56" s="171"/>
      <c r="HU56" s="171"/>
      <c r="HV56" s="171"/>
      <c r="HW56" s="171"/>
      <c r="HX56" s="171"/>
      <c r="HY56" s="171"/>
      <c r="HZ56" s="171"/>
      <c r="IA56" s="171"/>
      <c r="IB56" s="171"/>
      <c r="IC56" s="171"/>
      <c r="ID56" s="171"/>
      <c r="IE56" s="171"/>
      <c r="IF56" s="171"/>
      <c r="IG56" s="171"/>
      <c r="IH56" s="171"/>
      <c r="II56" s="171"/>
      <c r="IJ56" s="171"/>
      <c r="IK56" s="171"/>
      <c r="IL56" s="171"/>
      <c r="IM56" s="171"/>
      <c r="IN56" s="171"/>
      <c r="IO56" s="171"/>
      <c r="IP56" s="171"/>
      <c r="IQ56" s="171"/>
      <c r="IR56" s="171"/>
      <c r="IS56" s="171"/>
      <c r="IT56" s="171"/>
      <c r="IU56" s="171"/>
      <c r="IV56" s="171"/>
      <c r="IW56" s="171"/>
    </row>
    <row r="57" customFormat="false" ht="15" hidden="false" customHeight="false" outlineLevel="0" collapsed="false">
      <c r="A57" s="168"/>
      <c r="B57" s="173"/>
      <c r="C57" s="174"/>
      <c r="D57" s="175"/>
      <c r="E57" s="173"/>
      <c r="F57" s="169"/>
      <c r="G57" s="176"/>
      <c r="H57" s="169"/>
      <c r="I57" s="174"/>
      <c r="J57" s="175"/>
      <c r="K57" s="140"/>
      <c r="L57" s="170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2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1"/>
      <c r="BR57" s="171"/>
      <c r="BS57" s="171"/>
      <c r="BT57" s="171"/>
      <c r="BU57" s="171"/>
      <c r="BV57" s="171"/>
      <c r="BW57" s="171"/>
      <c r="BX57" s="171"/>
      <c r="BY57" s="171"/>
      <c r="BZ57" s="171"/>
      <c r="CA57" s="171"/>
      <c r="CB57" s="171"/>
      <c r="CC57" s="171"/>
      <c r="CD57" s="171"/>
      <c r="CE57" s="171"/>
      <c r="CF57" s="171"/>
      <c r="CG57" s="171"/>
      <c r="CH57" s="171"/>
      <c r="CI57" s="171"/>
      <c r="CJ57" s="171"/>
      <c r="CK57" s="171"/>
      <c r="CL57" s="171"/>
      <c r="CM57" s="171"/>
      <c r="CN57" s="171"/>
      <c r="CO57" s="171"/>
      <c r="CP57" s="171"/>
      <c r="CQ57" s="171"/>
      <c r="CR57" s="171"/>
      <c r="CS57" s="171"/>
      <c r="CT57" s="171"/>
      <c r="CU57" s="171"/>
      <c r="CV57" s="171"/>
      <c r="CW57" s="171"/>
      <c r="CX57" s="171"/>
      <c r="CY57" s="171"/>
      <c r="CZ57" s="171"/>
      <c r="DA57" s="171"/>
      <c r="DB57" s="171"/>
      <c r="DC57" s="171"/>
      <c r="DD57" s="171"/>
      <c r="DE57" s="171"/>
      <c r="DF57" s="171"/>
      <c r="DG57" s="171"/>
      <c r="DH57" s="171"/>
      <c r="DI57" s="171"/>
      <c r="DJ57" s="171"/>
      <c r="DK57" s="171"/>
      <c r="DL57" s="171"/>
      <c r="DM57" s="171"/>
      <c r="DN57" s="171"/>
      <c r="DO57" s="171"/>
      <c r="DP57" s="171"/>
      <c r="DQ57" s="171"/>
      <c r="DR57" s="171"/>
      <c r="DS57" s="171"/>
      <c r="DT57" s="171"/>
      <c r="DU57" s="171"/>
      <c r="DV57" s="171"/>
      <c r="DW57" s="171"/>
      <c r="DX57" s="171"/>
      <c r="DY57" s="171"/>
      <c r="DZ57" s="171"/>
      <c r="EA57" s="171"/>
      <c r="EB57" s="171"/>
      <c r="EC57" s="171"/>
      <c r="ED57" s="171"/>
      <c r="EE57" s="171"/>
      <c r="EF57" s="171"/>
      <c r="EG57" s="171"/>
      <c r="EH57" s="171"/>
      <c r="EI57" s="171"/>
      <c r="EJ57" s="171"/>
      <c r="EK57" s="171"/>
      <c r="EL57" s="171"/>
      <c r="EM57" s="171"/>
      <c r="EN57" s="171"/>
      <c r="EO57" s="171"/>
      <c r="EP57" s="171"/>
      <c r="EQ57" s="171"/>
      <c r="ER57" s="171"/>
      <c r="ES57" s="171"/>
      <c r="ET57" s="171"/>
      <c r="EU57" s="171"/>
      <c r="EV57" s="171"/>
      <c r="EW57" s="171"/>
      <c r="EX57" s="171"/>
      <c r="EY57" s="171"/>
      <c r="EZ57" s="171"/>
      <c r="FA57" s="171"/>
      <c r="FB57" s="171"/>
      <c r="FC57" s="171"/>
      <c r="FD57" s="171"/>
      <c r="FE57" s="171"/>
      <c r="FF57" s="171"/>
      <c r="FG57" s="171"/>
      <c r="FH57" s="171"/>
      <c r="FI57" s="171"/>
      <c r="FJ57" s="171"/>
      <c r="FK57" s="171"/>
      <c r="FL57" s="171"/>
      <c r="FM57" s="171"/>
      <c r="FN57" s="171"/>
      <c r="FO57" s="171"/>
      <c r="FP57" s="171"/>
      <c r="FQ57" s="171"/>
      <c r="FR57" s="171"/>
      <c r="FS57" s="171"/>
      <c r="FT57" s="171"/>
      <c r="FU57" s="171"/>
      <c r="FV57" s="171"/>
      <c r="FW57" s="171"/>
      <c r="FX57" s="171"/>
      <c r="FY57" s="171"/>
      <c r="FZ57" s="171"/>
      <c r="GA57" s="171"/>
      <c r="GB57" s="171"/>
      <c r="GC57" s="171"/>
      <c r="GD57" s="171"/>
      <c r="GE57" s="171"/>
      <c r="GF57" s="171"/>
      <c r="GG57" s="171"/>
      <c r="GH57" s="171"/>
      <c r="GI57" s="171"/>
      <c r="GJ57" s="171"/>
      <c r="GK57" s="171"/>
      <c r="GL57" s="171"/>
      <c r="GM57" s="171"/>
      <c r="GN57" s="171"/>
      <c r="GO57" s="171"/>
      <c r="GP57" s="171"/>
      <c r="GQ57" s="171"/>
      <c r="GR57" s="171"/>
      <c r="GS57" s="171"/>
      <c r="GT57" s="171"/>
      <c r="GU57" s="171"/>
      <c r="GV57" s="171"/>
      <c r="GW57" s="171"/>
      <c r="GX57" s="171"/>
      <c r="GY57" s="171"/>
      <c r="GZ57" s="171"/>
      <c r="HA57" s="171"/>
      <c r="HB57" s="171"/>
      <c r="HC57" s="171"/>
      <c r="HD57" s="171"/>
      <c r="HE57" s="171"/>
      <c r="HF57" s="171"/>
      <c r="HG57" s="171"/>
      <c r="HH57" s="171"/>
      <c r="HI57" s="171"/>
      <c r="HJ57" s="171"/>
      <c r="HK57" s="171"/>
      <c r="HL57" s="171"/>
      <c r="HM57" s="171"/>
      <c r="HN57" s="171"/>
      <c r="HO57" s="171"/>
      <c r="HP57" s="171"/>
      <c r="HQ57" s="171"/>
      <c r="HR57" s="171"/>
      <c r="HS57" s="171"/>
      <c r="HT57" s="171"/>
      <c r="HU57" s="171"/>
      <c r="HV57" s="171"/>
      <c r="HW57" s="171"/>
      <c r="HX57" s="171"/>
      <c r="HY57" s="171"/>
      <c r="HZ57" s="171"/>
      <c r="IA57" s="171"/>
      <c r="IB57" s="171"/>
      <c r="IC57" s="171"/>
      <c r="ID57" s="171"/>
      <c r="IE57" s="171"/>
      <c r="IF57" s="171"/>
      <c r="IG57" s="171"/>
      <c r="IH57" s="171"/>
      <c r="II57" s="171"/>
      <c r="IJ57" s="171"/>
      <c r="IK57" s="171"/>
      <c r="IL57" s="171"/>
      <c r="IM57" s="171"/>
      <c r="IN57" s="171"/>
      <c r="IO57" s="171"/>
      <c r="IP57" s="171"/>
      <c r="IQ57" s="171"/>
      <c r="IR57" s="171"/>
      <c r="IS57" s="171"/>
      <c r="IT57" s="171"/>
      <c r="IU57" s="171"/>
      <c r="IV57" s="171"/>
      <c r="IW57" s="171"/>
    </row>
    <row r="58" customFormat="false" ht="15" hidden="false" customHeight="false" outlineLevel="0" collapsed="false">
      <c r="A58" s="168"/>
      <c r="B58" s="173"/>
      <c r="C58" s="150" t="n">
        <f aca="false">'[1]Input Data'!H13</f>
        <v>0</v>
      </c>
      <c r="D58" s="135"/>
      <c r="E58" s="173" t="s">
        <v>112</v>
      </c>
      <c r="F58" s="169"/>
      <c r="G58" s="155" t="n">
        <f aca="false">'[1]Input Data'!J13</f>
        <v>0</v>
      </c>
      <c r="H58" s="169"/>
      <c r="I58" s="139" t="n">
        <f aca="false">+C58-G58</f>
        <v>0</v>
      </c>
      <c r="J58" s="130"/>
      <c r="K58" s="140"/>
      <c r="L58" s="170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2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1"/>
      <c r="BY58" s="171"/>
      <c r="BZ58" s="171"/>
      <c r="CA58" s="171"/>
      <c r="CB58" s="171"/>
      <c r="CC58" s="171"/>
      <c r="CD58" s="171"/>
      <c r="CE58" s="171"/>
      <c r="CF58" s="171"/>
      <c r="CG58" s="171"/>
      <c r="CH58" s="171"/>
      <c r="CI58" s="171"/>
      <c r="CJ58" s="171"/>
      <c r="CK58" s="171"/>
      <c r="CL58" s="171"/>
      <c r="CM58" s="171"/>
      <c r="CN58" s="171"/>
      <c r="CO58" s="171"/>
      <c r="CP58" s="171"/>
      <c r="CQ58" s="171"/>
      <c r="CR58" s="171"/>
      <c r="CS58" s="171"/>
      <c r="CT58" s="171"/>
      <c r="CU58" s="171"/>
      <c r="CV58" s="171"/>
      <c r="CW58" s="171"/>
      <c r="CX58" s="171"/>
      <c r="CY58" s="171"/>
      <c r="CZ58" s="171"/>
      <c r="DA58" s="171"/>
      <c r="DB58" s="171"/>
      <c r="DC58" s="171"/>
      <c r="DD58" s="171"/>
      <c r="DE58" s="171"/>
      <c r="DF58" s="171"/>
      <c r="DG58" s="171"/>
      <c r="DH58" s="171"/>
      <c r="DI58" s="171"/>
      <c r="DJ58" s="171"/>
      <c r="DK58" s="171"/>
      <c r="DL58" s="171"/>
      <c r="DM58" s="171"/>
      <c r="DN58" s="171"/>
      <c r="DO58" s="171"/>
      <c r="DP58" s="171"/>
      <c r="DQ58" s="171"/>
      <c r="DR58" s="171"/>
      <c r="DS58" s="171"/>
      <c r="DT58" s="171"/>
      <c r="DU58" s="171"/>
      <c r="DV58" s="171"/>
      <c r="DW58" s="171"/>
      <c r="DX58" s="171"/>
      <c r="DY58" s="171"/>
      <c r="DZ58" s="171"/>
      <c r="EA58" s="171"/>
      <c r="EB58" s="171"/>
      <c r="EC58" s="171"/>
      <c r="ED58" s="171"/>
      <c r="EE58" s="171"/>
      <c r="EF58" s="171"/>
      <c r="EG58" s="171"/>
      <c r="EH58" s="171"/>
      <c r="EI58" s="171"/>
      <c r="EJ58" s="171"/>
      <c r="EK58" s="171"/>
      <c r="EL58" s="171"/>
      <c r="EM58" s="171"/>
      <c r="EN58" s="171"/>
      <c r="EO58" s="171"/>
      <c r="EP58" s="171"/>
      <c r="EQ58" s="171"/>
      <c r="ER58" s="171"/>
      <c r="ES58" s="171"/>
      <c r="ET58" s="171"/>
      <c r="EU58" s="171"/>
      <c r="EV58" s="171"/>
      <c r="EW58" s="171"/>
      <c r="EX58" s="171"/>
      <c r="EY58" s="171"/>
      <c r="EZ58" s="171"/>
      <c r="FA58" s="171"/>
      <c r="FB58" s="171"/>
      <c r="FC58" s="171"/>
      <c r="FD58" s="171"/>
      <c r="FE58" s="171"/>
      <c r="FF58" s="171"/>
      <c r="FG58" s="171"/>
      <c r="FH58" s="171"/>
      <c r="FI58" s="171"/>
      <c r="FJ58" s="171"/>
      <c r="FK58" s="171"/>
      <c r="FL58" s="171"/>
      <c r="FM58" s="171"/>
      <c r="FN58" s="171"/>
      <c r="FO58" s="171"/>
      <c r="FP58" s="171"/>
      <c r="FQ58" s="171"/>
      <c r="FR58" s="171"/>
      <c r="FS58" s="171"/>
      <c r="FT58" s="171"/>
      <c r="FU58" s="171"/>
      <c r="FV58" s="171"/>
      <c r="FW58" s="171"/>
      <c r="FX58" s="171"/>
      <c r="FY58" s="171"/>
      <c r="FZ58" s="171"/>
      <c r="GA58" s="171"/>
      <c r="GB58" s="171"/>
      <c r="GC58" s="171"/>
      <c r="GD58" s="171"/>
      <c r="GE58" s="171"/>
      <c r="GF58" s="171"/>
      <c r="GG58" s="171"/>
      <c r="GH58" s="171"/>
      <c r="GI58" s="171"/>
      <c r="GJ58" s="171"/>
      <c r="GK58" s="171"/>
      <c r="GL58" s="171"/>
      <c r="GM58" s="171"/>
      <c r="GN58" s="171"/>
      <c r="GO58" s="171"/>
      <c r="GP58" s="171"/>
      <c r="GQ58" s="171"/>
      <c r="GR58" s="171"/>
      <c r="GS58" s="171"/>
      <c r="GT58" s="171"/>
      <c r="GU58" s="171"/>
      <c r="GV58" s="171"/>
      <c r="GW58" s="171"/>
      <c r="GX58" s="171"/>
      <c r="GY58" s="171"/>
      <c r="GZ58" s="171"/>
      <c r="HA58" s="171"/>
      <c r="HB58" s="171"/>
      <c r="HC58" s="171"/>
      <c r="HD58" s="171"/>
      <c r="HE58" s="171"/>
      <c r="HF58" s="171"/>
      <c r="HG58" s="171"/>
      <c r="HH58" s="171"/>
      <c r="HI58" s="171"/>
      <c r="HJ58" s="171"/>
      <c r="HK58" s="171"/>
      <c r="HL58" s="171"/>
      <c r="HM58" s="171"/>
      <c r="HN58" s="171"/>
      <c r="HO58" s="171"/>
      <c r="HP58" s="171"/>
      <c r="HQ58" s="171"/>
      <c r="HR58" s="171"/>
      <c r="HS58" s="171"/>
      <c r="HT58" s="171"/>
      <c r="HU58" s="171"/>
      <c r="HV58" s="171"/>
      <c r="HW58" s="171"/>
      <c r="HX58" s="171"/>
      <c r="HY58" s="171"/>
      <c r="HZ58" s="171"/>
      <c r="IA58" s="171"/>
      <c r="IB58" s="171"/>
      <c r="IC58" s="171"/>
      <c r="ID58" s="171"/>
      <c r="IE58" s="171"/>
      <c r="IF58" s="171"/>
      <c r="IG58" s="171"/>
      <c r="IH58" s="171"/>
      <c r="II58" s="171"/>
      <c r="IJ58" s="171"/>
      <c r="IK58" s="171"/>
      <c r="IL58" s="171"/>
      <c r="IM58" s="171"/>
      <c r="IN58" s="171"/>
      <c r="IO58" s="171"/>
      <c r="IP58" s="171"/>
      <c r="IQ58" s="171"/>
      <c r="IR58" s="171"/>
      <c r="IS58" s="171"/>
      <c r="IT58" s="171"/>
      <c r="IU58" s="171"/>
      <c r="IV58" s="171"/>
      <c r="IW58" s="171"/>
    </row>
    <row r="59" customFormat="false" ht="15" hidden="false" customHeight="false" outlineLevel="0" collapsed="false">
      <c r="A59" s="5"/>
      <c r="B59" s="6"/>
      <c r="C59" s="155"/>
      <c r="D59" s="132"/>
      <c r="E59" s="182"/>
      <c r="F59" s="132"/>
      <c r="G59" s="155"/>
      <c r="H59" s="132"/>
      <c r="I59" s="155"/>
      <c r="J59" s="132"/>
      <c r="K59" s="183"/>
      <c r="L59" s="7"/>
      <c r="W59" s="154"/>
    </row>
    <row r="60" customFormat="false" ht="15.75" hidden="false" customHeight="false" outlineLevel="0" collapsed="false">
      <c r="A60" s="5"/>
      <c r="B60" s="173"/>
      <c r="C60" s="184" t="n">
        <f aca="false">+C11+C56+C58</f>
        <v>-25009335.5946252</v>
      </c>
      <c r="D60" s="144"/>
      <c r="E60" s="173" t="s">
        <v>113</v>
      </c>
      <c r="F60" s="144"/>
      <c r="G60" s="185" t="n">
        <f aca="false">+G11+G56+G58</f>
        <v>-18447485.4629425</v>
      </c>
      <c r="H60" s="132"/>
      <c r="I60" s="184" t="n">
        <f aca="false">+I11+I56+I58</f>
        <v>-6561850.13168272</v>
      </c>
      <c r="J60" s="144"/>
      <c r="K60" s="186"/>
      <c r="L60" s="7"/>
      <c r="W60" s="154"/>
    </row>
    <row r="61" customFormat="false" ht="12.75" hidden="false" customHeight="false" outlineLevel="0" collapsed="false">
      <c r="A61" s="5"/>
      <c r="B61" s="132"/>
      <c r="C61" s="163"/>
      <c r="D61" s="163"/>
      <c r="E61" s="132"/>
      <c r="F61" s="132"/>
      <c r="G61" s="132"/>
      <c r="H61" s="132"/>
      <c r="I61" s="6"/>
      <c r="J61" s="6"/>
      <c r="K61" s="6"/>
      <c r="L61" s="7"/>
      <c r="W61" s="154"/>
    </row>
    <row r="62" customFormat="false" ht="13.5" hidden="false" customHeight="false" outlineLevel="0" collapsed="false">
      <c r="A62" s="11"/>
      <c r="B62" s="187"/>
      <c r="C62" s="188"/>
      <c r="D62" s="188"/>
      <c r="E62" s="187"/>
      <c r="F62" s="187"/>
      <c r="G62" s="187"/>
      <c r="H62" s="12"/>
      <c r="I62" s="189"/>
      <c r="J62" s="189"/>
      <c r="K62" s="189"/>
      <c r="L62" s="15"/>
      <c r="W62" s="118"/>
    </row>
    <row r="63" customFormat="false" ht="12.75" hidden="false" customHeight="false" outlineLevel="0" collapsed="false">
      <c r="B63" s="190"/>
      <c r="C63" s="190"/>
      <c r="D63" s="190"/>
      <c r="E63" s="190"/>
      <c r="F63" s="190"/>
      <c r="G63" s="190"/>
      <c r="Z63" s="154"/>
    </row>
  </sheetData>
  <mergeCells count="3">
    <mergeCell ref="C8:C9"/>
    <mergeCell ref="G8:G9"/>
    <mergeCell ref="I8:I9"/>
  </mergeCells>
  <printOptions headings="false" gridLines="false" gridLinesSet="true" horizontalCentered="false" verticalCentered="false"/>
  <pageMargins left="0.240277777777778" right="0.157638888888889" top="0.429861111111111" bottom="0.590277777777778" header="0.511811023622047" footer="0.4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  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34.41"/>
    <col collapsed="false" customWidth="false" hidden="false" outlineLevel="0" max="4" min="4" style="1" width="9.14"/>
    <col collapsed="false" customWidth="true" hidden="false" outlineLevel="0" max="5" min="5" style="1" width="15.56"/>
    <col collapsed="false" customWidth="false" hidden="false" outlineLevel="0" max="17" min="6" style="1" width="9.14"/>
    <col collapsed="false" customWidth="true" hidden="false" outlineLevel="0" max="18" min="18" style="1" width="14.56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customFormat="false" ht="12.75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customFormat="false" ht="12.7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</row>
    <row r="9" customFormat="false" ht="12.75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customFormat="false" ht="12.75" hidden="false" customHeight="false" outlineLevel="0" collapsed="false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customFormat="false" ht="12.75" hidden="false" customHeight="false" outlineLevel="0" collapsed="false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customFormat="false" ht="12.75" hidden="false" customHeight="false" outlineLevel="0" collapsed="false">
      <c r="A12" s="5"/>
      <c r="B12" s="6"/>
      <c r="C12" s="6"/>
      <c r="D12" s="6"/>
      <c r="E12" s="17"/>
      <c r="F12" s="17"/>
      <c r="G12" s="17"/>
      <c r="H12" s="17"/>
      <c r="I12" s="17"/>
      <c r="J12" s="17"/>
      <c r="K12" s="17"/>
      <c r="L12" s="6"/>
      <c r="M12" s="6"/>
      <c r="N12" s="6"/>
      <c r="O12" s="6"/>
      <c r="P12" s="6"/>
      <c r="Q12" s="6"/>
      <c r="R12" s="7"/>
    </row>
    <row r="13" customFormat="false" ht="12.75" hidden="false" customHeight="false" outlineLevel="0" collapsed="false">
      <c r="A13" s="5"/>
      <c r="B13" s="6"/>
      <c r="C13" s="6"/>
      <c r="D13" s="6"/>
      <c r="E13" s="17"/>
      <c r="F13" s="17"/>
      <c r="G13" s="17"/>
      <c r="H13" s="17"/>
      <c r="I13" s="17"/>
      <c r="J13" s="17"/>
      <c r="K13" s="17"/>
      <c r="L13" s="6"/>
      <c r="M13" s="6"/>
      <c r="N13" s="6"/>
      <c r="O13" s="6"/>
      <c r="P13" s="6"/>
      <c r="Q13" s="6"/>
      <c r="R13" s="7"/>
    </row>
    <row r="14" customFormat="false" ht="12.75" hidden="false" customHeight="false" outlineLevel="0" collapsed="false">
      <c r="A14" s="5"/>
      <c r="B14" s="6"/>
      <c r="C14" s="6"/>
      <c r="D14" s="6"/>
      <c r="E14" s="17"/>
      <c r="F14" s="17"/>
      <c r="G14" s="17"/>
      <c r="H14" s="17"/>
      <c r="I14" s="17"/>
      <c r="J14" s="17"/>
      <c r="K14" s="17"/>
      <c r="L14" s="6"/>
      <c r="M14" s="6"/>
      <c r="N14" s="6"/>
      <c r="O14" s="6"/>
      <c r="P14" s="6"/>
      <c r="Q14" s="6"/>
      <c r="R14" s="7"/>
    </row>
    <row r="15" customFormat="false" ht="15.75" hidden="false" customHeight="false" outlineLevel="0" collapsed="false">
      <c r="A15" s="5"/>
      <c r="B15" s="6"/>
      <c r="C15" s="6"/>
      <c r="D15" s="6"/>
      <c r="E15" s="17"/>
      <c r="F15" s="17"/>
      <c r="G15" s="191"/>
      <c r="H15" s="17"/>
      <c r="I15" s="17"/>
      <c r="J15" s="17"/>
      <c r="K15" s="17"/>
      <c r="L15" s="6"/>
      <c r="M15" s="6"/>
      <c r="N15" s="6"/>
      <c r="O15" s="6"/>
      <c r="P15" s="6"/>
      <c r="Q15" s="6"/>
      <c r="R15" s="7"/>
    </row>
    <row r="16" customFormat="false" ht="12.75" hidden="false" customHeight="false" outlineLevel="0" collapsed="false">
      <c r="A16" s="5"/>
      <c r="B16" s="6"/>
      <c r="C16" s="6"/>
      <c r="D16" s="6"/>
      <c r="E16" s="17"/>
      <c r="F16" s="17"/>
      <c r="G16" s="17"/>
      <c r="H16" s="17"/>
      <c r="I16" s="17"/>
      <c r="J16" s="17"/>
      <c r="K16" s="17"/>
      <c r="L16" s="6"/>
      <c r="M16" s="6"/>
      <c r="N16" s="6"/>
      <c r="O16" s="6"/>
      <c r="P16" s="6"/>
      <c r="Q16" s="6"/>
      <c r="R16" s="7"/>
    </row>
    <row r="17" customFormat="false" ht="12.75" hidden="false" customHeight="false" outlineLevel="0" collapsed="false">
      <c r="A17" s="5"/>
      <c r="B17" s="6"/>
      <c r="C17" s="6"/>
      <c r="D17" s="6"/>
      <c r="E17" s="17"/>
      <c r="F17" s="17"/>
      <c r="G17" s="17"/>
      <c r="H17" s="17"/>
      <c r="I17" s="17"/>
      <c r="J17" s="17"/>
      <c r="K17" s="17"/>
      <c r="L17" s="6"/>
      <c r="M17" s="6"/>
      <c r="N17" s="6"/>
      <c r="O17" s="6"/>
      <c r="P17" s="6"/>
      <c r="Q17" s="6"/>
      <c r="R17" s="7"/>
    </row>
    <row r="18" customFormat="false" ht="12.75" hidden="false" customHeight="false" outlineLevel="0" collapsed="false">
      <c r="A18" s="5"/>
      <c r="B18" s="6"/>
      <c r="C18" s="6"/>
      <c r="D18" s="6"/>
      <c r="E18" s="17"/>
      <c r="F18" s="17"/>
      <c r="G18" s="17"/>
      <c r="H18" s="17"/>
      <c r="I18" s="17"/>
      <c r="J18" s="17"/>
      <c r="K18" s="17"/>
      <c r="L18" s="6"/>
      <c r="M18" s="6"/>
      <c r="N18" s="6"/>
      <c r="O18" s="6"/>
      <c r="P18" s="6"/>
      <c r="Q18" s="6"/>
      <c r="R18" s="7"/>
    </row>
    <row r="19" customFormat="false" ht="12.75" hidden="false" customHeight="false" outlineLevel="0" collapsed="false">
      <c r="A19" s="5"/>
      <c r="B19" s="6"/>
      <c r="C19" s="6"/>
      <c r="D19" s="6"/>
      <c r="E19" s="17"/>
      <c r="F19" s="17"/>
      <c r="G19" s="17"/>
      <c r="H19" s="17"/>
      <c r="I19" s="17"/>
      <c r="J19" s="17"/>
      <c r="K19" s="17"/>
      <c r="L19" s="6"/>
      <c r="M19" s="6"/>
      <c r="N19" s="6"/>
      <c r="O19" s="6"/>
      <c r="P19" s="6"/>
      <c r="Q19" s="6"/>
      <c r="R19" s="7"/>
    </row>
    <row r="20" customFormat="false" ht="12.75" hidden="false" customHeight="false" outlineLevel="0" collapsed="false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/>
    </row>
    <row r="21" customFormat="false" ht="12.75" hidden="false" customHeight="false" outlineLevel="0" collapsed="false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/>
    </row>
    <row r="22" customFormat="false" ht="12.75" hidden="false" customHeight="false" outlineLevel="0" collapsed="false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/>
    </row>
    <row r="23" customFormat="false" ht="12.75" hidden="false" customHeight="false" outlineLevel="0" collapsed="false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/>
    </row>
    <row r="24" customFormat="false" ht="12.75" hidden="false" customHeight="false" outlineLevel="0" collapsed="false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</row>
    <row r="25" customFormat="false" ht="12.75" hidden="false" customHeight="false" outlineLevel="0" collapsed="false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7"/>
    </row>
    <row r="26" customFormat="false" ht="12.75" hidden="false" customHeight="false" outlineLevel="0" collapsed="false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7"/>
    </row>
    <row r="27" customFormat="false" ht="12.75" hidden="false" customHeight="false" outlineLevel="0" collapsed="false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7"/>
    </row>
    <row r="28" customFormat="false" ht="12.75" hidden="false" customHeight="false" outlineLevel="0" collapsed="false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7"/>
    </row>
    <row r="29" customFormat="false" ht="12.75" hidden="false" customHeight="false" outlineLevel="0" collapsed="false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7"/>
    </row>
    <row r="30" customFormat="false" ht="12.75" hidden="false" customHeight="false" outlineLevel="0" collapsed="false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</row>
    <row r="31" customFormat="false" ht="12.75" hidden="false" customHeight="false" outlineLevel="0" collapsed="false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7"/>
    </row>
    <row r="32" customFormat="false" ht="12.75" hidden="false" customHeight="false" outlineLevel="0" collapsed="false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7"/>
    </row>
    <row r="33" customFormat="false" ht="12.75" hidden="false" customHeight="false" outlineLevel="0" collapsed="false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7"/>
    </row>
    <row r="34" customFormat="false" ht="12.75" hidden="false" customHeight="false" outlineLevel="0" collapsed="false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7"/>
    </row>
    <row r="35" customFormat="false" ht="12.75" hidden="false" customHeight="false" outlineLevel="0" collapsed="false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7"/>
    </row>
    <row r="36" customFormat="false" ht="12.75" hidden="false" customHeight="false" outlineLevel="0" collapsed="false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7"/>
    </row>
    <row r="37" customFormat="false" ht="12.75" hidden="false" customHeight="false" outlineLevel="0" collapsed="false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7"/>
    </row>
    <row r="38" customFormat="false" ht="12.75" hidden="false" customHeight="false" outlineLevel="0" collapsed="false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7"/>
    </row>
    <row r="39" customFormat="false" ht="12.75" hidden="false" customHeight="false" outlineLevel="0" collapsed="false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7"/>
    </row>
    <row r="40" customFormat="false" ht="12.75" hidden="false" customHeight="false" outlineLevel="0" collapsed="false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7"/>
    </row>
    <row r="41" customFormat="false" ht="12.75" hidden="false" customHeight="false" outlineLevel="0" collapsed="false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7"/>
    </row>
    <row r="42" customFormat="false" ht="15" hidden="false" customHeight="false" outlineLevel="0" collapsed="false">
      <c r="A42" s="5"/>
      <c r="B42" s="6"/>
      <c r="C42" s="192"/>
      <c r="D42" s="192"/>
      <c r="E42" s="192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7"/>
    </row>
    <row r="43" customFormat="false" ht="15" hidden="false" customHeight="false" outlineLevel="0" collapsed="false">
      <c r="A43" s="5"/>
      <c r="B43" s="6"/>
      <c r="C43" s="192"/>
      <c r="D43" s="192"/>
      <c r="E43" s="192" t="s">
        <v>114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7"/>
    </row>
    <row r="44" customFormat="false" ht="12.75" hidden="false" customHeight="false" outlineLevel="0" collapsed="false">
      <c r="A44" s="5"/>
      <c r="B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7"/>
    </row>
    <row r="45" customFormat="false" ht="18" hidden="false" customHeight="false" outlineLevel="0" collapsed="false">
      <c r="A45" s="5"/>
      <c r="B45" s="6"/>
      <c r="C45" s="192" t="s">
        <v>115</v>
      </c>
      <c r="D45" s="192"/>
      <c r="E45" s="193" t="n">
        <v>10223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7"/>
    </row>
    <row r="46" customFormat="false" ht="15" hidden="false" customHeight="false" outlineLevel="0" collapsed="false">
      <c r="A46" s="5"/>
      <c r="B46" s="6"/>
      <c r="C46" s="192"/>
      <c r="D46" s="192"/>
      <c r="E46" s="192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7"/>
    </row>
    <row r="47" customFormat="false" ht="18" hidden="false" customHeight="false" outlineLevel="0" collapsed="false">
      <c r="A47" s="5"/>
      <c r="B47" s="6"/>
      <c r="C47" s="192" t="s">
        <v>116</v>
      </c>
      <c r="D47" s="192"/>
      <c r="E47" s="193" t="n">
        <v>-2000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7"/>
    </row>
    <row r="48" customFormat="false" ht="15" hidden="false" customHeight="false" outlineLevel="0" collapsed="false">
      <c r="A48" s="5"/>
      <c r="B48" s="6"/>
      <c r="C48" s="192"/>
      <c r="D48" s="192"/>
      <c r="E48" s="192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7"/>
    </row>
    <row r="49" customFormat="false" ht="18" hidden="false" customHeight="false" outlineLevel="0" collapsed="false">
      <c r="A49" s="5"/>
      <c r="B49" s="6"/>
      <c r="C49" s="192" t="s">
        <v>117</v>
      </c>
      <c r="D49" s="192"/>
      <c r="E49" s="193" t="n">
        <v>17081</v>
      </c>
      <c r="F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customFormat="false" ht="15.75" hidden="false" customHeight="false" outlineLevel="0" collapsed="false">
      <c r="A50" s="5"/>
      <c r="B50" s="6"/>
      <c r="C50" s="192"/>
      <c r="D50" s="192"/>
      <c r="E50" s="194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7"/>
    </row>
    <row r="51" customFormat="false" ht="18" hidden="false" customHeight="false" outlineLevel="0" collapsed="false">
      <c r="A51" s="5"/>
      <c r="B51" s="6"/>
      <c r="C51" s="192" t="s">
        <v>118</v>
      </c>
      <c r="D51" s="6"/>
      <c r="E51" s="195" t="n">
        <f aca="false">E49-E45+E47</f>
        <v>4858</v>
      </c>
      <c r="F51" s="6"/>
      <c r="G51" s="192" t="s">
        <v>119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7"/>
    </row>
    <row r="52" customFormat="false" ht="12.75" hidden="false" customHeight="false" outlineLevel="0" collapsed="false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7"/>
    </row>
    <row r="53" customFormat="false" ht="13.5" hidden="false" customHeight="false" outlineLevel="0" collapsed="false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5"/>
    </row>
  </sheetData>
  <printOptions headings="false" gridLines="false" gridLinesSet="true" horizontalCentered="true" verticalCentered="false"/>
  <pageMargins left="0.747916666666667" right="0.747916666666667" top="0.511805555555556" bottom="0.669444444444445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&amp;D&amp;T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11.42"/>
    <col collapsed="false" customWidth="false" hidden="false" outlineLevel="0" max="4" min="4" style="1" width="9.14"/>
    <col collapsed="false" customWidth="true" hidden="false" outlineLevel="0" max="5" min="5" style="1" width="15.56"/>
    <col collapsed="false" customWidth="true" hidden="false" outlineLevel="0" max="6" min="6" style="1" width="11.56"/>
    <col collapsed="false" customWidth="true" hidden="false" outlineLevel="0" max="7" min="7" style="1" width="5.56"/>
    <col collapsed="false" customWidth="true" hidden="false" outlineLevel="0" max="8" min="8" style="1" width="8.56"/>
    <col collapsed="false" customWidth="true" hidden="false" outlineLevel="0" max="9" min="9" style="1" width="17.14"/>
    <col collapsed="false" customWidth="false" hidden="false" outlineLevel="0" max="10" min="10" style="1" width="9.14"/>
    <col collapsed="false" customWidth="true" hidden="false" outlineLevel="0" max="11" min="11" style="1" width="23.99"/>
    <col collapsed="false" customWidth="true" hidden="false" outlineLevel="0" max="12" min="12" style="1" width="14.56"/>
    <col collapsed="false" customWidth="true" hidden="false" outlineLevel="0" max="14" min="13" style="1" width="14.7"/>
    <col collapsed="false" customWidth="false" hidden="false" outlineLevel="0" max="17" min="15" style="1" width="9.14"/>
    <col collapsed="false" customWidth="true" hidden="false" outlineLevel="0" max="18" min="18" style="1" width="14.56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customFormat="false" ht="12.75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customFormat="false" ht="20.25" hidden="false" customHeight="false" outlineLevel="0" collapsed="false">
      <c r="A8" s="5"/>
      <c r="B8" s="196" t="s">
        <v>120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</row>
    <row r="9" customFormat="false" ht="15" hidden="false" customHeight="true" outlineLevel="0" collapsed="false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customFormat="false" ht="13.5" hidden="false" customHeight="false" outlineLevel="0" collapsed="false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customFormat="false" ht="15.75" hidden="false" customHeight="false" outlineLevel="0" collapsed="false">
      <c r="A11" s="5"/>
      <c r="B11" s="6"/>
      <c r="C11" s="6"/>
      <c r="D11" s="197"/>
      <c r="E11" s="198"/>
      <c r="F11" s="199"/>
      <c r="G11" s="198"/>
      <c r="H11" s="198"/>
      <c r="I11" s="200" t="s">
        <v>121</v>
      </c>
      <c r="J11" s="6"/>
      <c r="K11" s="6"/>
      <c r="L11" s="6"/>
      <c r="M11" s="6"/>
      <c r="N11" s="6"/>
      <c r="O11" s="6"/>
      <c r="P11" s="6"/>
      <c r="Q11" s="6"/>
      <c r="R11" s="7"/>
    </row>
    <row r="12" customFormat="false" ht="12.75" hidden="false" customHeight="false" outlineLevel="0" collapsed="false">
      <c r="A12" s="5"/>
      <c r="B12" s="6"/>
      <c r="D12" s="201"/>
      <c r="E12" s="202"/>
      <c r="F12" s="203"/>
      <c r="G12" s="202"/>
      <c r="H12" s="202"/>
      <c r="I12" s="204"/>
      <c r="J12" s="17"/>
      <c r="K12" s="17"/>
      <c r="L12" s="6"/>
      <c r="M12" s="6"/>
      <c r="N12" s="6"/>
      <c r="O12" s="6"/>
      <c r="P12" s="6"/>
      <c r="Q12" s="6"/>
      <c r="R12" s="7"/>
    </row>
    <row r="13" customFormat="false" ht="12.75" hidden="false" customHeight="false" outlineLevel="0" collapsed="false">
      <c r="A13" s="5"/>
      <c r="B13" s="6"/>
      <c r="D13" s="5"/>
      <c r="E13" s="17"/>
      <c r="F13" s="205"/>
      <c r="G13" s="17"/>
      <c r="H13" s="17"/>
      <c r="I13" s="19"/>
      <c r="J13" s="17"/>
      <c r="K13" s="17"/>
      <c r="L13" s="6"/>
      <c r="M13" s="6"/>
      <c r="N13" s="6"/>
      <c r="O13" s="6"/>
      <c r="P13" s="6"/>
      <c r="Q13" s="6"/>
      <c r="R13" s="7"/>
    </row>
    <row r="14" customFormat="false" ht="15" hidden="false" customHeight="false" outlineLevel="0" collapsed="false">
      <c r="A14" s="5"/>
      <c r="B14" s="6"/>
      <c r="D14" s="206" t="s">
        <v>122</v>
      </c>
      <c r="E14" s="207"/>
      <c r="F14" s="205"/>
      <c r="G14" s="17"/>
      <c r="H14" s="17"/>
      <c r="I14" s="208" t="n">
        <v>-15379046</v>
      </c>
      <c r="J14" s="17"/>
      <c r="K14" s="17"/>
      <c r="L14" s="6"/>
      <c r="M14" s="6"/>
      <c r="N14" s="6"/>
      <c r="O14" s="6"/>
      <c r="P14" s="6"/>
      <c r="Q14" s="6"/>
      <c r="R14" s="7"/>
    </row>
    <row r="15" customFormat="false" ht="15.75" hidden="false" customHeight="false" outlineLevel="0" collapsed="false">
      <c r="A15" s="5"/>
      <c r="B15" s="6"/>
      <c r="D15" s="206"/>
      <c r="E15" s="207"/>
      <c r="F15" s="205"/>
      <c r="G15" s="191"/>
      <c r="H15" s="17"/>
      <c r="I15" s="208"/>
      <c r="J15" s="17"/>
      <c r="K15" s="17"/>
      <c r="L15" s="6"/>
      <c r="M15" s="6"/>
      <c r="N15" s="6"/>
      <c r="O15" s="6"/>
      <c r="P15" s="6"/>
      <c r="Q15" s="6"/>
      <c r="R15" s="7"/>
    </row>
    <row r="16" customFormat="false" ht="15" hidden="false" customHeight="false" outlineLevel="0" collapsed="false">
      <c r="A16" s="5"/>
      <c r="B16" s="6"/>
      <c r="D16" s="206"/>
      <c r="E16" s="207"/>
      <c r="F16" s="205"/>
      <c r="G16" s="17"/>
      <c r="H16" s="17"/>
      <c r="I16" s="208"/>
      <c r="J16" s="17"/>
      <c r="K16" s="17"/>
      <c r="L16" s="6"/>
      <c r="M16" s="6"/>
      <c r="N16" s="6"/>
      <c r="O16" s="6"/>
      <c r="P16" s="6"/>
      <c r="Q16" s="6"/>
      <c r="R16" s="7"/>
    </row>
    <row r="17" customFormat="false" ht="15" hidden="false" customHeight="false" outlineLevel="0" collapsed="false">
      <c r="A17" s="5"/>
      <c r="B17" s="6"/>
      <c r="D17" s="206" t="s">
        <v>123</v>
      </c>
      <c r="E17" s="207"/>
      <c r="F17" s="205"/>
      <c r="G17" s="17"/>
      <c r="H17" s="17"/>
      <c r="I17" s="208"/>
      <c r="J17" s="17"/>
      <c r="K17" s="17"/>
      <c r="L17" s="6"/>
      <c r="M17" s="6"/>
      <c r="N17" s="6"/>
      <c r="O17" s="6"/>
      <c r="P17" s="6"/>
      <c r="Q17" s="6"/>
      <c r="R17" s="7"/>
    </row>
    <row r="18" customFormat="false" ht="15" hidden="false" customHeight="false" outlineLevel="0" collapsed="false">
      <c r="A18" s="5"/>
      <c r="B18" s="6"/>
      <c r="D18" s="209" t="s">
        <v>124</v>
      </c>
      <c r="E18" s="207"/>
      <c r="F18" s="205"/>
      <c r="G18" s="17"/>
      <c r="H18" s="17"/>
      <c r="I18" s="208" t="n">
        <v>863083.97</v>
      </c>
      <c r="J18" s="17"/>
      <c r="K18" s="17"/>
      <c r="L18" s="6"/>
      <c r="M18" s="6"/>
      <c r="N18" s="6"/>
      <c r="O18" s="6"/>
      <c r="P18" s="6"/>
      <c r="Q18" s="6"/>
      <c r="R18" s="7"/>
    </row>
    <row r="19" customFormat="false" ht="15.75" hidden="false" customHeight="false" outlineLevel="0" collapsed="false">
      <c r="A19" s="5"/>
      <c r="B19" s="6"/>
      <c r="D19" s="209" t="s">
        <v>125</v>
      </c>
      <c r="E19" s="207"/>
      <c r="F19" s="205"/>
      <c r="G19" s="17"/>
      <c r="H19" s="17"/>
      <c r="I19" s="208" t="n">
        <v>611030.26</v>
      </c>
      <c r="J19" s="17"/>
      <c r="K19" s="17"/>
      <c r="L19" s="6"/>
      <c r="M19" s="6"/>
      <c r="N19" s="6"/>
      <c r="O19" s="6"/>
      <c r="P19" s="6"/>
      <c r="Q19" s="6"/>
      <c r="R19" s="7"/>
    </row>
    <row r="20" customFormat="false" ht="15" hidden="false" customHeight="false" outlineLevel="0" collapsed="false">
      <c r="A20" s="5"/>
      <c r="B20" s="6"/>
      <c r="D20" s="206"/>
      <c r="E20" s="210"/>
      <c r="F20" s="211"/>
      <c r="G20" s="6"/>
      <c r="H20" s="6"/>
      <c r="I20" s="212" t="n">
        <f aca="false">I14+I18+I19</f>
        <v>-13904931.77</v>
      </c>
      <c r="J20" s="6"/>
      <c r="K20" s="6"/>
      <c r="L20" s="6"/>
      <c r="M20" s="6"/>
      <c r="N20" s="6"/>
      <c r="O20" s="6"/>
      <c r="P20" s="6"/>
      <c r="Q20" s="6"/>
      <c r="R20" s="7"/>
    </row>
    <row r="21" customFormat="false" ht="15" hidden="false" customHeight="false" outlineLevel="0" collapsed="false">
      <c r="A21" s="5"/>
      <c r="B21" s="6"/>
      <c r="D21" s="206"/>
      <c r="E21" s="210"/>
      <c r="F21" s="211"/>
      <c r="G21" s="6"/>
      <c r="H21" s="6"/>
      <c r="I21" s="208"/>
      <c r="J21" s="6"/>
      <c r="K21" s="6"/>
      <c r="L21" s="6"/>
      <c r="M21" s="6"/>
      <c r="N21" s="6"/>
      <c r="O21" s="6"/>
      <c r="P21" s="6"/>
      <c r="Q21" s="6"/>
      <c r="R21" s="7"/>
    </row>
    <row r="22" customFormat="false" ht="15.75" hidden="false" customHeight="false" outlineLevel="0" collapsed="false">
      <c r="A22" s="5"/>
      <c r="B22" s="6"/>
      <c r="D22" s="206" t="s">
        <v>126</v>
      </c>
      <c r="E22" s="210"/>
      <c r="F22" s="211"/>
      <c r="G22" s="6"/>
      <c r="H22" s="6"/>
      <c r="I22" s="208" t="n">
        <f aca="false">-I14*0.05</f>
        <v>768952.3</v>
      </c>
      <c r="J22" s="6"/>
      <c r="K22" s="6"/>
      <c r="L22" s="6"/>
      <c r="M22" s="6"/>
      <c r="N22" s="6"/>
      <c r="O22" s="6"/>
      <c r="P22" s="6"/>
      <c r="Q22" s="6"/>
      <c r="R22" s="7"/>
    </row>
    <row r="23" customFormat="false" ht="15.75" hidden="false" customHeight="false" outlineLevel="0" collapsed="false">
      <c r="A23" s="5"/>
      <c r="B23" s="6"/>
      <c r="D23" s="213"/>
      <c r="E23" s="6"/>
      <c r="F23" s="211"/>
      <c r="G23" s="6"/>
      <c r="H23" s="6"/>
      <c r="I23" s="212"/>
      <c r="J23" s="34"/>
      <c r="K23" s="6"/>
      <c r="L23" s="6"/>
      <c r="M23" s="6"/>
      <c r="N23" s="6"/>
      <c r="O23" s="6"/>
      <c r="P23" s="6"/>
      <c r="Q23" s="6"/>
      <c r="R23" s="7"/>
    </row>
    <row r="24" customFormat="false" ht="15.75" hidden="false" customHeight="false" outlineLevel="0" collapsed="false">
      <c r="A24" s="5"/>
      <c r="B24" s="6"/>
      <c r="C24" s="6"/>
      <c r="D24" s="213"/>
      <c r="E24" s="6"/>
      <c r="F24" s="211"/>
      <c r="G24" s="6"/>
      <c r="H24" s="6"/>
      <c r="I24" s="208"/>
      <c r="J24" s="6"/>
      <c r="K24" s="6"/>
      <c r="L24" s="6"/>
      <c r="M24" s="6"/>
      <c r="N24" s="6"/>
      <c r="O24" s="6"/>
      <c r="P24" s="6"/>
      <c r="Q24" s="6"/>
      <c r="R24" s="7"/>
    </row>
    <row r="25" customFormat="false" ht="16.5" hidden="false" customHeight="false" outlineLevel="0" collapsed="false">
      <c r="A25" s="5"/>
      <c r="B25" s="6"/>
      <c r="C25" s="6"/>
      <c r="D25" s="214" t="s">
        <v>127</v>
      </c>
      <c r="E25" s="215"/>
      <c r="F25" s="216"/>
      <c r="G25" s="215"/>
      <c r="H25" s="215"/>
      <c r="I25" s="217" t="n">
        <f aca="false">I20+I22</f>
        <v>-13135979.47</v>
      </c>
      <c r="J25" s="6"/>
      <c r="K25" s="6"/>
      <c r="L25" s="6"/>
      <c r="M25" s="6"/>
      <c r="N25" s="6"/>
      <c r="O25" s="6"/>
      <c r="P25" s="6"/>
      <c r="Q25" s="6"/>
      <c r="R25" s="7"/>
    </row>
    <row r="26" customFormat="false" ht="12.75" hidden="false" customHeight="false" outlineLevel="0" collapsed="false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7"/>
    </row>
    <row r="27" customFormat="false" ht="12.75" hidden="false" customHeight="false" outlineLevel="0" collapsed="false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7"/>
    </row>
    <row r="28" customFormat="false" ht="12.75" hidden="false" customHeight="false" outlineLevel="0" collapsed="false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7"/>
    </row>
    <row r="29" customFormat="false" ht="12.75" hidden="false" customHeight="false" outlineLevel="0" collapsed="false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7"/>
    </row>
    <row r="30" customFormat="false" ht="12.75" hidden="false" customHeight="false" outlineLevel="0" collapsed="false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</row>
    <row r="31" customFormat="false" ht="12.75" hidden="false" customHeight="false" outlineLevel="0" collapsed="false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7"/>
    </row>
    <row r="32" customFormat="false" ht="18" hidden="false" customHeight="false" outlineLevel="0" collapsed="false">
      <c r="A32" s="5"/>
      <c r="B32" s="67" t="s">
        <v>128</v>
      </c>
      <c r="C32" s="1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7"/>
    </row>
    <row r="33" customFormat="false" ht="18" hidden="false" customHeight="false" outlineLevel="0" collapsed="false">
      <c r="A33" s="5"/>
      <c r="B33" s="67"/>
      <c r="C33" s="67" t="s">
        <v>46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7"/>
    </row>
    <row r="34" customFormat="false" ht="18" hidden="false" customHeight="false" outlineLevel="0" collapsed="false">
      <c r="A34" s="5"/>
      <c r="B34" s="18"/>
      <c r="C34" s="67" t="s">
        <v>47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7"/>
    </row>
    <row r="35" customFormat="false" ht="18" hidden="false" customHeight="false" outlineLevel="0" collapsed="false">
      <c r="A35" s="5"/>
      <c r="B35" s="73"/>
      <c r="C35" s="67" t="s">
        <v>129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7"/>
    </row>
    <row r="36" customFormat="false" ht="12.75" hidden="false" customHeight="false" outlineLevel="0" collapsed="false">
      <c r="A36" s="5"/>
      <c r="B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7"/>
    </row>
    <row r="37" customFormat="false" ht="12.75" hidden="false" customHeight="false" outlineLevel="0" collapsed="false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7"/>
    </row>
    <row r="38" customFormat="false" ht="12.75" hidden="false" customHeight="false" outlineLevel="0" collapsed="false">
      <c r="A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7"/>
    </row>
    <row r="39" customFormat="false" ht="18" hidden="false" customHeight="false" outlineLevel="0" collapsed="false">
      <c r="A39" s="5"/>
      <c r="B39" s="67" t="s">
        <v>130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7"/>
    </row>
    <row r="40" customFormat="false" ht="18" hidden="false" customHeight="false" outlineLevel="0" collapsed="false">
      <c r="A40" s="5"/>
      <c r="B40" s="67" t="s">
        <v>131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7"/>
    </row>
    <row r="41" customFormat="false" ht="13.5" hidden="false" customHeight="false" outlineLevel="0" collapsed="false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7"/>
    </row>
    <row r="42" customFormat="false" ht="18" hidden="false" customHeight="false" outlineLevel="0" collapsed="false">
      <c r="A42" s="5"/>
      <c r="B42" s="6"/>
      <c r="C42" s="192"/>
      <c r="D42" s="192"/>
      <c r="E42" s="192"/>
      <c r="F42" s="6"/>
      <c r="G42" s="6"/>
      <c r="H42" s="6"/>
      <c r="I42" s="6"/>
      <c r="J42" s="6"/>
      <c r="K42" s="218" t="s">
        <v>132</v>
      </c>
      <c r="L42" s="219" t="n">
        <v>2001</v>
      </c>
      <c r="M42" s="219" t="n">
        <v>2002</v>
      </c>
      <c r="N42" s="220" t="s">
        <v>133</v>
      </c>
      <c r="O42" s="6"/>
      <c r="P42" s="6"/>
      <c r="Q42" s="6"/>
      <c r="R42" s="7"/>
    </row>
    <row r="43" customFormat="false" ht="18" hidden="false" customHeight="false" outlineLevel="0" collapsed="false">
      <c r="A43" s="5"/>
      <c r="B43" s="6"/>
      <c r="C43" s="192"/>
      <c r="D43" s="192"/>
      <c r="E43" s="192"/>
      <c r="F43" s="6"/>
      <c r="G43" s="6"/>
      <c r="H43" s="6"/>
      <c r="I43" s="6"/>
      <c r="J43" s="6"/>
      <c r="K43" s="221" t="s">
        <v>134</v>
      </c>
      <c r="L43" s="222" t="n">
        <v>833</v>
      </c>
      <c r="M43" s="222" t="n">
        <v>900</v>
      </c>
      <c r="N43" s="223" t="n">
        <f aca="false">+M43-L43</f>
        <v>67</v>
      </c>
      <c r="O43" s="6"/>
      <c r="P43" s="6"/>
      <c r="Q43" s="6"/>
      <c r="R43" s="7"/>
    </row>
    <row r="44" customFormat="false" ht="18" hidden="false" customHeight="false" outlineLevel="0" collapsed="false">
      <c r="A44" s="5"/>
      <c r="B44" s="6"/>
      <c r="C44" s="6"/>
      <c r="D44" s="6"/>
      <c r="E44" s="6"/>
      <c r="F44" s="6"/>
      <c r="G44" s="6"/>
      <c r="H44" s="6"/>
      <c r="I44" s="6"/>
      <c r="J44" s="6"/>
      <c r="K44" s="221" t="s">
        <v>135</v>
      </c>
      <c r="L44" s="222" t="n">
        <v>17</v>
      </c>
      <c r="M44" s="222" t="n">
        <v>18</v>
      </c>
      <c r="N44" s="223" t="n">
        <f aca="false">+M44-L44</f>
        <v>1</v>
      </c>
      <c r="O44" s="6"/>
      <c r="P44" s="6"/>
      <c r="Q44" s="6"/>
      <c r="R44" s="7"/>
    </row>
    <row r="45" customFormat="false" ht="18.75" hidden="false" customHeight="false" outlineLevel="0" collapsed="false">
      <c r="A45" s="5"/>
      <c r="B45" s="6"/>
      <c r="C45" s="192"/>
      <c r="D45" s="192"/>
      <c r="E45" s="193"/>
      <c r="F45" s="6"/>
      <c r="G45" s="6"/>
      <c r="H45" s="6"/>
      <c r="I45" s="6"/>
      <c r="J45" s="6"/>
      <c r="K45" s="224" t="s">
        <v>136</v>
      </c>
      <c r="L45" s="225" t="n">
        <f aca="false">L44/L43</f>
        <v>0.0204081632653061</v>
      </c>
      <c r="M45" s="225" t="n">
        <f aca="false">M44/M43</f>
        <v>0.02</v>
      </c>
      <c r="N45" s="226" t="s">
        <v>137</v>
      </c>
      <c r="O45" s="6"/>
      <c r="P45" s="6"/>
      <c r="Q45" s="6"/>
      <c r="R45" s="7"/>
    </row>
    <row r="46" customFormat="false" ht="18.75" hidden="false" customHeight="false" outlineLevel="0" collapsed="false">
      <c r="A46" s="5"/>
      <c r="B46" s="6"/>
      <c r="C46" s="192"/>
      <c r="D46" s="192"/>
      <c r="E46" s="192"/>
      <c r="F46" s="6"/>
      <c r="G46" s="6"/>
      <c r="H46" s="6"/>
      <c r="I46" s="6"/>
      <c r="J46" s="6"/>
      <c r="K46" s="227"/>
      <c r="L46" s="228"/>
      <c r="M46" s="228"/>
      <c r="N46" s="228"/>
      <c r="O46" s="6"/>
      <c r="P46" s="6"/>
      <c r="Q46" s="6"/>
      <c r="R46" s="7"/>
    </row>
    <row r="47" customFormat="false" ht="18" hidden="false" customHeight="false" outlineLevel="0" collapsed="false">
      <c r="A47" s="5"/>
      <c r="B47" s="6"/>
      <c r="C47" s="192"/>
      <c r="D47" s="192"/>
      <c r="E47" s="193"/>
      <c r="F47" s="6"/>
      <c r="G47" s="6"/>
      <c r="H47" s="6"/>
      <c r="I47" s="6"/>
      <c r="J47" s="6"/>
      <c r="K47" s="218" t="s">
        <v>138</v>
      </c>
      <c r="L47" s="219" t="n">
        <v>2001</v>
      </c>
      <c r="M47" s="219" t="n">
        <v>2002</v>
      </c>
      <c r="N47" s="220" t="s">
        <v>133</v>
      </c>
      <c r="O47" s="6"/>
      <c r="P47" s="6"/>
      <c r="Q47" s="6"/>
      <c r="R47" s="7"/>
    </row>
    <row r="48" customFormat="false" ht="18" hidden="false" customHeight="false" outlineLevel="0" collapsed="false">
      <c r="A48" s="5"/>
      <c r="B48" s="6"/>
      <c r="C48" s="192"/>
      <c r="D48" s="192"/>
      <c r="E48" s="192"/>
      <c r="F48" s="6"/>
      <c r="G48" s="6"/>
      <c r="H48" s="6"/>
      <c r="I48" s="6"/>
      <c r="J48" s="6"/>
      <c r="K48" s="221" t="s">
        <v>134</v>
      </c>
      <c r="L48" s="222" t="n">
        <v>833</v>
      </c>
      <c r="M48" s="222" t="n">
        <v>900</v>
      </c>
      <c r="N48" s="223" t="n">
        <f aca="false">+M48-L48</f>
        <v>67</v>
      </c>
      <c r="O48" s="6"/>
      <c r="P48" s="6"/>
      <c r="Q48" s="6"/>
      <c r="R48" s="7"/>
    </row>
    <row r="49" customFormat="false" ht="18" hidden="false" customHeight="false" outlineLevel="0" collapsed="false">
      <c r="A49" s="5"/>
      <c r="B49" s="6"/>
      <c r="C49" s="192"/>
      <c r="D49" s="192"/>
      <c r="E49" s="193"/>
      <c r="F49" s="6"/>
      <c r="G49" s="6"/>
      <c r="H49" s="6"/>
      <c r="I49" s="6"/>
      <c r="J49" s="6"/>
      <c r="K49" s="221" t="s">
        <v>135</v>
      </c>
      <c r="L49" s="222" t="n">
        <v>17</v>
      </c>
      <c r="M49" s="222" t="n">
        <v>13</v>
      </c>
      <c r="N49" s="229" t="n">
        <f aca="false">+M49-L49</f>
        <v>-4</v>
      </c>
      <c r="O49" s="6"/>
      <c r="P49" s="6"/>
      <c r="Q49" s="6"/>
      <c r="R49" s="7"/>
    </row>
    <row r="50" customFormat="false" ht="18.75" hidden="false" customHeight="false" outlineLevel="0" collapsed="false">
      <c r="A50" s="5"/>
      <c r="B50" s="6"/>
      <c r="C50" s="192"/>
      <c r="D50" s="192"/>
      <c r="E50" s="192"/>
      <c r="F50" s="6"/>
      <c r="G50" s="6"/>
      <c r="H50" s="6"/>
      <c r="I50" s="6"/>
      <c r="J50" s="6"/>
      <c r="K50" s="224" t="s">
        <v>136</v>
      </c>
      <c r="L50" s="225" t="n">
        <f aca="false">L49/L48</f>
        <v>0.0204081632653061</v>
      </c>
      <c r="M50" s="225" t="n">
        <f aca="false">M49/M48</f>
        <v>0.0144444444444444</v>
      </c>
      <c r="N50" s="226" t="s">
        <v>137</v>
      </c>
      <c r="O50" s="6"/>
      <c r="P50" s="6"/>
      <c r="Q50" s="6"/>
      <c r="R50" s="7"/>
    </row>
    <row r="51" customFormat="false" ht="18" hidden="false" customHeight="false" outlineLevel="0" collapsed="false">
      <c r="A51" s="5"/>
      <c r="B51" s="6"/>
      <c r="C51" s="192"/>
      <c r="D51" s="6"/>
      <c r="E51" s="195"/>
      <c r="F51" s="6"/>
      <c r="G51" s="192"/>
      <c r="H51" s="6"/>
      <c r="I51" s="6"/>
      <c r="J51" s="6"/>
      <c r="K51" s="6"/>
      <c r="L51" s="6"/>
      <c r="M51" s="6"/>
      <c r="N51" s="6"/>
      <c r="O51" s="6"/>
      <c r="P51" s="6"/>
      <c r="Q51" s="6"/>
      <c r="R51" s="7"/>
    </row>
    <row r="52" customFormat="false" ht="12.75" hidden="false" customHeight="false" outlineLevel="0" collapsed="false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7"/>
    </row>
    <row r="53" customFormat="false" ht="13.5" hidden="false" customHeight="false" outlineLevel="0" collapsed="false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5"/>
    </row>
  </sheetData>
  <printOptions headings="false" gridLines="false" gridLinesSet="true" horizontalCentered="true" verticalCentered="false"/>
  <pageMargins left="0.747916666666667" right="0.747916666666667" top="0.511805555555556" bottom="0.669444444444445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56"/>
    <col collapsed="false" customWidth="false" hidden="false" outlineLevel="0" max="2" min="2" style="1" width="9.14"/>
    <col collapsed="false" customWidth="true" hidden="false" outlineLevel="0" max="3" min="3" style="1" width="10.85"/>
    <col collapsed="false" customWidth="false" hidden="false" outlineLevel="0" max="4" min="4" style="1" width="9.14"/>
    <col collapsed="false" customWidth="true" hidden="false" outlineLevel="0" max="5" min="5" style="1" width="14.41"/>
    <col collapsed="false" customWidth="true" hidden="false" outlineLevel="0" max="6" min="6" style="1" width="7.56"/>
    <col collapsed="false" customWidth="true" hidden="false" outlineLevel="0" max="7" min="7" style="1" width="12.99"/>
    <col collapsed="false" customWidth="true" hidden="false" outlineLevel="0" max="8" min="8" style="1" width="8.99"/>
    <col collapsed="false" customWidth="true" hidden="false" outlineLevel="0" max="9" min="9" style="1" width="14.7"/>
    <col collapsed="false" customWidth="true" hidden="false" outlineLevel="0" max="10" min="10" style="1" width="10.85"/>
    <col collapsed="false" customWidth="true" hidden="false" outlineLevel="0" max="11" min="11" style="1" width="5.71"/>
    <col collapsed="false" customWidth="true" hidden="false" outlineLevel="0" max="12" min="12" style="1" width="17.42"/>
    <col collapsed="false" customWidth="true" hidden="false" outlineLevel="0" max="13" min="13" style="1" width="28.14"/>
    <col collapsed="false" customWidth="true" hidden="false" outlineLevel="0" max="14" min="14" style="1" width="8.99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customFormat="false" ht="12.75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customFormat="false" ht="12.7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customFormat="false" ht="12.75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customFormat="false" ht="15.75" hidden="false" customHeight="false" outlineLevel="0" collapsed="false">
      <c r="A10" s="5"/>
      <c r="B10" s="6"/>
      <c r="C10" s="6"/>
      <c r="D10" s="6"/>
      <c r="E10" s="6"/>
      <c r="F10" s="230"/>
      <c r="G10" s="6"/>
      <c r="H10" s="6"/>
      <c r="I10" s="6"/>
      <c r="J10" s="6"/>
      <c r="K10" s="6"/>
      <c r="L10" s="6"/>
      <c r="M10" s="6"/>
      <c r="N10" s="6"/>
      <c r="O10" s="7"/>
    </row>
    <row r="11" customFormat="false" ht="13.5" hidden="false" customHeight="false" outlineLevel="0" collapsed="false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customFormat="false" ht="15.75" hidden="false" customHeight="false" outlineLevel="0" collapsed="false">
      <c r="A12" s="206"/>
      <c r="B12" s="231"/>
      <c r="C12" s="232"/>
      <c r="D12" s="233"/>
      <c r="E12" s="233"/>
      <c r="F12" s="233"/>
      <c r="G12" s="233"/>
      <c r="H12" s="233"/>
      <c r="I12" s="234"/>
      <c r="J12" s="235"/>
      <c r="K12" s="236"/>
      <c r="L12" s="237" t="s">
        <v>36</v>
      </c>
      <c r="M12" s="238"/>
      <c r="N12" s="236"/>
      <c r="O12" s="7"/>
    </row>
    <row r="13" customFormat="false" ht="15.75" hidden="false" customHeight="false" outlineLevel="0" collapsed="false">
      <c r="A13" s="206"/>
      <c r="B13" s="239"/>
      <c r="C13" s="240"/>
      <c r="D13" s="241"/>
      <c r="E13" s="241" t="s">
        <v>139</v>
      </c>
      <c r="F13" s="241"/>
      <c r="G13" s="241" t="s">
        <v>140</v>
      </c>
      <c r="H13" s="241"/>
      <c r="I13" s="241" t="s">
        <v>25</v>
      </c>
      <c r="J13" s="242" t="s">
        <v>141</v>
      </c>
      <c r="K13" s="243"/>
      <c r="L13" s="238"/>
      <c r="O13" s="7"/>
    </row>
    <row r="14" customFormat="false" ht="15.75" hidden="false" customHeight="false" outlineLevel="0" collapsed="false">
      <c r="A14" s="206"/>
      <c r="B14" s="213" t="s">
        <v>142</v>
      </c>
      <c r="C14" s="244"/>
      <c r="D14" s="245"/>
      <c r="E14" s="246" t="n">
        <f aca="false">+'Input Data'!F33+'Input Data'!F35+'Input Data'!F37</f>
        <v>5205784</v>
      </c>
      <c r="F14" s="247"/>
      <c r="G14" s="248" t="n">
        <f aca="false">+E14/I14</f>
        <v>130144.6</v>
      </c>
      <c r="H14" s="249"/>
      <c r="I14" s="250" t="n">
        <f aca="false">+'Adaytum Headcount'!E31</f>
        <v>40</v>
      </c>
      <c r="J14" s="251"/>
      <c r="K14" s="236"/>
      <c r="L14" s="252"/>
      <c r="N14" s="236"/>
      <c r="O14" s="251"/>
    </row>
    <row r="15" customFormat="false" ht="15.75" hidden="false" customHeight="false" outlineLevel="0" collapsed="false">
      <c r="A15" s="206"/>
      <c r="B15" s="213" t="s">
        <v>143</v>
      </c>
      <c r="C15" s="244"/>
      <c r="D15" s="245"/>
      <c r="E15" s="246" t="n">
        <f aca="false">+'Adaytum by Month'!Q31+'Adaytum by Month'!Q32+'Adaytum by Month'!Q33</f>
        <v>6964785.06462518</v>
      </c>
      <c r="F15" s="247"/>
      <c r="G15" s="248" t="n">
        <f aca="false">+E15/I15</f>
        <v>148186.916268621</v>
      </c>
      <c r="H15" s="253"/>
      <c r="I15" s="254" t="n">
        <f aca="false">+'Adaytum Headcount'!E25</f>
        <v>47</v>
      </c>
      <c r="J15" s="251"/>
      <c r="K15" s="236"/>
      <c r="L15" s="252"/>
      <c r="M15" s="255" t="s">
        <v>144</v>
      </c>
      <c r="N15" s="243" t="n">
        <f aca="false">+'Adaytum Headcount'!E25</f>
        <v>47</v>
      </c>
      <c r="O15" s="251"/>
    </row>
    <row r="16" customFormat="false" ht="16.5" hidden="false" customHeight="false" outlineLevel="0" collapsed="false">
      <c r="A16" s="206"/>
      <c r="B16" s="256" t="s">
        <v>30</v>
      </c>
      <c r="C16" s="257"/>
      <c r="D16" s="258"/>
      <c r="E16" s="259" t="n">
        <f aca="false">+'Adaytum  Detail 2002'!E26+'Adaytum  Detail 2002'!E33+'Adaytum  Detail 2002'!E46</f>
        <v>4719869.46294246</v>
      </c>
      <c r="F16" s="260"/>
      <c r="G16" s="261" t="n">
        <f aca="false">E16/I16</f>
        <v>131107.485081735</v>
      </c>
      <c r="H16" s="262"/>
      <c r="I16" s="263" t="n">
        <f aca="false">+'Adaytum  Detail 2002'!E15</f>
        <v>36</v>
      </c>
      <c r="J16" s="264"/>
      <c r="K16" s="236"/>
      <c r="L16" s="252"/>
      <c r="M16" s="236"/>
      <c r="N16" s="243"/>
      <c r="O16" s="251"/>
    </row>
    <row r="17" customFormat="false" ht="15.75" hidden="false" customHeight="false" outlineLevel="0" collapsed="false">
      <c r="A17" s="206"/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52"/>
      <c r="M17" s="236" t="s">
        <v>145</v>
      </c>
      <c r="N17" s="243" t="n">
        <f aca="false">+N19-N15</f>
        <v>-11</v>
      </c>
      <c r="O17" s="251"/>
    </row>
    <row r="18" customFormat="false" ht="15.75" hidden="false" customHeight="false" outlineLevel="0" collapsed="false">
      <c r="A18" s="206"/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52"/>
      <c r="M18" s="236"/>
      <c r="N18" s="243"/>
      <c r="O18" s="251"/>
    </row>
    <row r="19" customFormat="false" ht="15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252"/>
      <c r="M19" s="265" t="s">
        <v>146</v>
      </c>
      <c r="N19" s="266" t="n">
        <f aca="false">+'Adaytum  Detail 2002'!E15</f>
        <v>36</v>
      </c>
      <c r="O19" s="251"/>
    </row>
    <row r="20" customFormat="false" ht="15" hidden="false" customHeight="false" outlineLevel="0" collapsed="false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252"/>
      <c r="M20" s="236"/>
      <c r="N20" s="236"/>
      <c r="O20" s="251"/>
    </row>
    <row r="21" customFormat="false" ht="15" hidden="false" customHeight="false" outlineLevel="0" collapsed="false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252"/>
      <c r="M21" s="236"/>
      <c r="N21" s="236"/>
      <c r="O21" s="251"/>
    </row>
    <row r="22" customFormat="false" ht="15" hidden="false" customHeight="false" outlineLevel="0" collapsed="false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N22" s="236"/>
      <c r="O22" s="251"/>
    </row>
    <row r="23" customFormat="false" ht="18" hidden="false" customHeight="false" outlineLevel="0" collapsed="false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267" t="s">
        <v>147</v>
      </c>
      <c r="M23" s="236"/>
      <c r="N23" s="236"/>
      <c r="O23" s="251"/>
    </row>
    <row r="24" customFormat="false" ht="15" hidden="false" customHeight="false" outlineLevel="0" collapsed="false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268"/>
      <c r="M24" s="236"/>
      <c r="N24" s="236"/>
      <c r="O24" s="251"/>
    </row>
    <row r="25" customFormat="false" ht="15" hidden="false" customHeight="false" outlineLevel="0" collapsed="false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268"/>
      <c r="M25" s="236"/>
      <c r="N25" s="236"/>
      <c r="O25" s="251"/>
    </row>
    <row r="26" customFormat="false" ht="15" hidden="false" customHeight="false" outlineLevel="0" collapsed="false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269"/>
      <c r="M26" s="236"/>
      <c r="N26" s="236"/>
      <c r="O26" s="251"/>
    </row>
    <row r="27" customFormat="false" ht="15" hidden="false" customHeight="false" outlineLevel="0" collapsed="false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268"/>
      <c r="M27" s="236"/>
      <c r="N27" s="236"/>
      <c r="O27" s="251"/>
    </row>
    <row r="28" customFormat="false" ht="15" hidden="false" customHeight="false" outlineLevel="0" collapsed="false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252"/>
      <c r="M28" s="236"/>
      <c r="N28" s="236"/>
      <c r="O28" s="251"/>
    </row>
    <row r="29" customFormat="false" ht="15" hidden="false" customHeight="false" outlineLevel="0" collapsed="false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268"/>
      <c r="M29" s="236"/>
      <c r="N29" s="236"/>
      <c r="O29" s="251"/>
    </row>
    <row r="30" customFormat="false" ht="15" hidden="false" customHeight="false" outlineLevel="0" collapsed="false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252"/>
      <c r="M30" s="236"/>
      <c r="N30" s="236"/>
      <c r="O30" s="251"/>
    </row>
    <row r="31" customFormat="false" ht="15" hidden="false" customHeight="false" outlineLevel="0" collapsed="false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268"/>
      <c r="M31" s="236"/>
      <c r="N31" s="236"/>
      <c r="O31" s="251"/>
    </row>
    <row r="32" customFormat="false" ht="15" hidden="false" customHeight="false" outlineLevel="0" collapsed="false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252"/>
      <c r="M32" s="236"/>
      <c r="N32" s="236"/>
      <c r="O32" s="251"/>
    </row>
    <row r="33" customFormat="false" ht="15" hidden="false" customHeight="false" outlineLevel="0" collapsed="false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236"/>
      <c r="M33" s="236"/>
      <c r="N33" s="236"/>
      <c r="O33" s="251"/>
    </row>
    <row r="34" customFormat="false" ht="15" hidden="false" customHeight="false" outlineLevel="0" collapsed="false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236"/>
      <c r="M34" s="236"/>
      <c r="N34" s="236"/>
      <c r="O34" s="251"/>
    </row>
    <row r="35" customFormat="false" ht="15" hidden="false" customHeight="false" outlineLevel="0" collapsed="false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236"/>
      <c r="M35" s="236"/>
      <c r="N35" s="236"/>
      <c r="O35" s="251"/>
    </row>
    <row r="36" customFormat="false" ht="15" hidden="false" customHeight="false" outlineLevel="0" collapsed="false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236"/>
      <c r="M36" s="236"/>
      <c r="N36" s="236"/>
      <c r="O36" s="251"/>
    </row>
    <row r="37" customFormat="false" ht="15" hidden="false" customHeight="false" outlineLevel="0" collapsed="false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236"/>
      <c r="M37" s="236"/>
      <c r="N37" s="236"/>
      <c r="O37" s="251"/>
    </row>
    <row r="38" customFormat="false" ht="15" hidden="false" customHeight="false" outlineLevel="0" collapsed="false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236"/>
      <c r="M38" s="236"/>
      <c r="N38" s="236"/>
      <c r="O38" s="251"/>
    </row>
    <row r="39" customFormat="false" ht="15" hidden="false" customHeight="false" outlineLevel="0" collapsed="false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236"/>
      <c r="M39" s="236"/>
      <c r="N39" s="236"/>
      <c r="O39" s="251"/>
    </row>
    <row r="40" customFormat="false" ht="15" hidden="false" customHeight="false" outlineLevel="0" collapsed="false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236"/>
      <c r="M40" s="236"/>
      <c r="N40" s="236"/>
      <c r="O40" s="251"/>
    </row>
    <row r="41" customFormat="false" ht="12.75" hidden="false" customHeight="false" outlineLevel="0" collapsed="false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</row>
    <row r="42" customFormat="false" ht="12.75" hidden="false" customHeight="false" outlineLevel="0" collapsed="false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</row>
    <row r="43" customFormat="false" ht="12.75" hidden="false" customHeight="false" outlineLevel="0" collapsed="false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customFormat="false" ht="12.75" hidden="false" customHeight="false" outlineLevel="0" collapsed="false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</row>
    <row r="45" customFormat="false" ht="12.75" hidden="false" customHeight="false" outlineLevel="0" collapsed="false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</row>
    <row r="46" customFormat="false" ht="12.75" hidden="false" customHeight="false" outlineLevel="0" collapsed="false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7"/>
    </row>
    <row r="47" customFormat="false" ht="12.75" hidden="false" customHeight="false" outlineLevel="0" collapsed="false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</row>
    <row r="48" customFormat="false" ht="12.75" hidden="false" customHeight="false" outlineLevel="0" collapsed="false">
      <c r="A48" s="5"/>
      <c r="B48" s="270" t="s">
        <v>148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</row>
    <row r="49" customFormat="false" ht="12.75" hidden="false" customHeight="false" outlineLevel="0" collapsed="false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</row>
    <row r="50" customFormat="false" ht="12.75" hidden="false" customHeight="false" outlineLevel="0" collapsed="false">
      <c r="A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</row>
    <row r="51" customFormat="false" ht="12.75" hidden="false" customHeight="false" outlineLevel="0" collapsed="false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7"/>
    </row>
    <row r="52" customFormat="false" ht="13.5" hidden="false" customHeight="false" outlineLevel="0" collapsed="false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5"/>
    </row>
  </sheetData>
  <printOptions headings="false" gridLines="false" gridLinesSet="true" horizontalCentered="true" verticalCentered="false"/>
  <pageMargins left="0.511805555555556" right="0.472222222222222" top="0.669444444444445" bottom="0.669444444444445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&amp;D&amp;T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2"/>
  <sheetViews>
    <sheetView showFormulas="false" showGridLines="false" showRowColHeaders="true" showZeros="true" rightToLeft="false" tabSelected="false" showOutlineSymbols="true" defaultGridColor="true" view="normal" topLeftCell="A26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8" min="1" style="1" width="9.14"/>
    <col collapsed="false" customWidth="true" hidden="false" outlineLevel="0" max="19" min="19" style="1" width="14.14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</row>
    <row r="7" customFormat="false" ht="12.75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</row>
    <row r="8" customFormat="false" ht="12.7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</row>
    <row r="9" customFormat="false" ht="12.75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</row>
    <row r="10" customFormat="false" ht="12.75" hidden="false" customHeight="false" outlineLevel="0" collapsed="false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7"/>
    </row>
    <row r="11" customFormat="false" ht="12.75" hidden="false" customHeight="false" outlineLevel="0" collapsed="false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7"/>
    </row>
    <row r="12" customFormat="false" ht="12.75" hidden="false" customHeight="false" outlineLevel="0" collapsed="false">
      <c r="A12" s="5"/>
      <c r="B12" s="6"/>
      <c r="C12" s="6"/>
      <c r="D12" s="17"/>
      <c r="E12" s="17"/>
      <c r="F12" s="17"/>
      <c r="G12" s="17"/>
      <c r="H12" s="17"/>
      <c r="I12" s="17"/>
      <c r="J12" s="17"/>
      <c r="K12" s="6"/>
      <c r="L12" s="6"/>
      <c r="M12" s="6"/>
      <c r="N12" s="6"/>
      <c r="O12" s="6"/>
      <c r="P12" s="6"/>
      <c r="Q12" s="6"/>
      <c r="R12" s="6"/>
      <c r="S12" s="7"/>
    </row>
    <row r="13" customFormat="false" ht="12.75" hidden="false" customHeight="false" outlineLevel="0" collapsed="false">
      <c r="A13" s="5"/>
      <c r="B13" s="6"/>
      <c r="C13" s="6"/>
      <c r="D13" s="17"/>
      <c r="E13" s="17"/>
      <c r="F13" s="17"/>
      <c r="G13" s="17"/>
      <c r="H13" s="17"/>
      <c r="I13" s="17"/>
      <c r="J13" s="17"/>
      <c r="K13" s="6"/>
      <c r="L13" s="6"/>
      <c r="M13" s="6"/>
      <c r="N13" s="6"/>
      <c r="O13" s="6"/>
      <c r="P13" s="6"/>
      <c r="Q13" s="6"/>
      <c r="R13" s="6"/>
      <c r="S13" s="7"/>
    </row>
    <row r="14" customFormat="false" ht="12.75" hidden="false" customHeight="false" outlineLevel="0" collapsed="false">
      <c r="A14" s="5"/>
      <c r="B14" s="6"/>
      <c r="C14" s="6"/>
      <c r="D14" s="17"/>
      <c r="E14" s="17"/>
      <c r="F14" s="17"/>
      <c r="G14" s="17"/>
      <c r="H14" s="17"/>
      <c r="I14" s="17"/>
      <c r="J14" s="17"/>
      <c r="K14" s="6"/>
      <c r="L14" s="6"/>
      <c r="M14" s="6"/>
      <c r="N14" s="6"/>
      <c r="O14" s="6"/>
      <c r="P14" s="6"/>
      <c r="Q14" s="6"/>
      <c r="R14" s="6"/>
      <c r="S14" s="7"/>
    </row>
    <row r="15" customFormat="false" ht="15.75" hidden="false" customHeight="false" outlineLevel="0" collapsed="false">
      <c r="A15" s="5"/>
      <c r="B15" s="6"/>
      <c r="C15" s="6"/>
      <c r="D15" s="17"/>
      <c r="E15" s="17"/>
      <c r="F15" s="191"/>
      <c r="G15" s="17"/>
      <c r="H15" s="17"/>
      <c r="I15" s="17"/>
      <c r="J15" s="17"/>
      <c r="K15" s="6"/>
      <c r="L15" s="6"/>
      <c r="M15" s="6"/>
      <c r="N15" s="6"/>
      <c r="O15" s="6"/>
      <c r="P15" s="6"/>
      <c r="Q15" s="6"/>
      <c r="R15" s="6"/>
      <c r="S15" s="7"/>
    </row>
    <row r="16" customFormat="false" ht="12.75" hidden="false" customHeight="false" outlineLevel="0" collapsed="false">
      <c r="A16" s="5"/>
      <c r="B16" s="6"/>
      <c r="C16" s="6"/>
      <c r="D16" s="17"/>
      <c r="E16" s="17"/>
      <c r="F16" s="17"/>
      <c r="G16" s="17"/>
      <c r="H16" s="17"/>
      <c r="I16" s="17"/>
      <c r="J16" s="17"/>
      <c r="K16" s="6"/>
      <c r="L16" s="6"/>
      <c r="M16" s="6"/>
      <c r="N16" s="6"/>
      <c r="O16" s="6"/>
      <c r="P16" s="6"/>
      <c r="Q16" s="6"/>
      <c r="R16" s="6"/>
      <c r="S16" s="7"/>
    </row>
    <row r="17" customFormat="false" ht="12.75" hidden="false" customHeight="false" outlineLevel="0" collapsed="false">
      <c r="A17" s="5"/>
      <c r="B17" s="6"/>
      <c r="C17" s="6"/>
      <c r="D17" s="17"/>
      <c r="E17" s="17"/>
      <c r="F17" s="17"/>
      <c r="G17" s="17"/>
      <c r="H17" s="17"/>
      <c r="I17" s="17"/>
      <c r="J17" s="17"/>
      <c r="K17" s="6"/>
      <c r="L17" s="6"/>
      <c r="M17" s="6"/>
      <c r="N17" s="6"/>
      <c r="O17" s="6"/>
      <c r="P17" s="6"/>
      <c r="Q17" s="6"/>
      <c r="R17" s="6"/>
      <c r="S17" s="7"/>
    </row>
    <row r="18" customFormat="false" ht="12.75" hidden="false" customHeight="false" outlineLevel="0" collapsed="false">
      <c r="A18" s="5"/>
      <c r="B18" s="6"/>
      <c r="C18" s="6"/>
      <c r="D18" s="17"/>
      <c r="E18" s="17"/>
      <c r="F18" s="17"/>
      <c r="G18" s="17"/>
      <c r="H18" s="17"/>
      <c r="I18" s="17"/>
      <c r="J18" s="17"/>
      <c r="K18" s="6"/>
      <c r="L18" s="6"/>
      <c r="M18" s="6"/>
      <c r="N18" s="6"/>
      <c r="O18" s="6"/>
      <c r="P18" s="6"/>
      <c r="Q18" s="6"/>
      <c r="R18" s="6"/>
      <c r="S18" s="7"/>
    </row>
    <row r="19" customFormat="false" ht="12.75" hidden="false" customHeight="false" outlineLevel="0" collapsed="false">
      <c r="A19" s="5"/>
      <c r="B19" s="6"/>
      <c r="C19" s="6"/>
      <c r="D19" s="17"/>
      <c r="E19" s="17"/>
      <c r="F19" s="17"/>
      <c r="G19" s="17"/>
      <c r="H19" s="17"/>
      <c r="I19" s="17"/>
      <c r="J19" s="17"/>
      <c r="K19" s="6"/>
      <c r="L19" s="6"/>
      <c r="M19" s="6"/>
      <c r="N19" s="6"/>
      <c r="O19" s="6"/>
      <c r="P19" s="6"/>
      <c r="Q19" s="6"/>
      <c r="R19" s="6"/>
      <c r="S19" s="7"/>
    </row>
    <row r="20" customFormat="false" ht="12.75" hidden="false" customHeight="false" outlineLevel="0" collapsed="false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7"/>
    </row>
    <row r="21" customFormat="false" ht="12.75" hidden="false" customHeight="false" outlineLevel="0" collapsed="false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</row>
    <row r="22" customFormat="false" ht="12.75" hidden="false" customHeight="false" outlineLevel="0" collapsed="false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7"/>
    </row>
    <row r="23" customFormat="false" ht="12.75" hidden="false" customHeight="false" outlineLevel="0" collapsed="false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7"/>
    </row>
    <row r="24" customFormat="false" ht="12.75" hidden="false" customHeight="false" outlineLevel="0" collapsed="false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</row>
    <row r="25" customFormat="false" ht="12.75" hidden="false" customHeight="false" outlineLevel="0" collapsed="false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7"/>
    </row>
    <row r="26" customFormat="false" ht="12.75" hidden="false" customHeight="false" outlineLevel="0" collapsed="false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7"/>
    </row>
    <row r="27" customFormat="false" ht="12.75" hidden="false" customHeight="false" outlineLevel="0" collapsed="false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7"/>
    </row>
    <row r="28" customFormat="false" ht="12.75" hidden="false" customHeight="false" outlineLevel="0" collapsed="false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7"/>
    </row>
    <row r="29" customFormat="false" ht="12.75" hidden="false" customHeight="false" outlineLevel="0" collapsed="false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"/>
    </row>
    <row r="30" customFormat="false" ht="12.75" hidden="false" customHeight="false" outlineLevel="0" collapsed="false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7"/>
    </row>
    <row r="31" customFormat="false" ht="12.75" hidden="false" customHeight="false" outlineLevel="0" collapsed="false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7"/>
    </row>
    <row r="32" customFormat="false" ht="12.75" hidden="false" customHeight="false" outlineLevel="0" collapsed="false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7"/>
    </row>
    <row r="33" customFormat="false" ht="12.75" hidden="false" customHeight="false" outlineLevel="0" collapsed="false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7"/>
    </row>
    <row r="34" customFormat="false" ht="12.75" hidden="false" customHeight="false" outlineLevel="0" collapsed="false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7"/>
    </row>
    <row r="35" customFormat="false" ht="12.75" hidden="false" customHeight="false" outlineLevel="0" collapsed="false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7"/>
    </row>
    <row r="36" customFormat="false" ht="12.75" hidden="false" customHeight="false" outlineLevel="0" collapsed="false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</row>
    <row r="37" customFormat="false" ht="12.75" hidden="false" customHeight="false" outlineLevel="0" collapsed="false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</row>
    <row r="38" customFormat="false" ht="12.75" hidden="false" customHeight="false" outlineLevel="0" collapsed="false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</row>
    <row r="39" customFormat="false" ht="12.75" hidden="false" customHeight="false" outlineLevel="0" collapsed="false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7"/>
    </row>
    <row r="40" customFormat="false" ht="12.75" hidden="false" customHeight="false" outlineLevel="0" collapsed="false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7"/>
    </row>
    <row r="41" customFormat="false" ht="12.75" hidden="false" customHeight="false" outlineLevel="0" collapsed="false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</row>
    <row r="42" customFormat="false" ht="12.75" hidden="false" customHeight="false" outlineLevel="0" collapsed="false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7"/>
    </row>
    <row r="43" customFormat="false" ht="12.75" hidden="false" customHeight="false" outlineLevel="0" collapsed="false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7"/>
    </row>
    <row r="44" customFormat="false" ht="12.75" hidden="false" customHeight="false" outlineLevel="0" collapsed="false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7"/>
    </row>
    <row r="45" customFormat="false" ht="12.75" hidden="false" customHeight="false" outlineLevel="0" collapsed="false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7"/>
    </row>
    <row r="46" customFormat="false" ht="12.75" hidden="false" customHeight="false" outlineLevel="0" collapsed="false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7"/>
    </row>
    <row r="47" customFormat="false" ht="12.75" hidden="false" customHeight="false" outlineLevel="0" collapsed="false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7"/>
    </row>
    <row r="48" customFormat="false" ht="12.75" hidden="false" customHeight="false" outlineLevel="0" collapsed="false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7"/>
    </row>
    <row r="49" customFormat="false" ht="12.75" hidden="false" customHeight="false" outlineLevel="0" collapsed="false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7"/>
    </row>
    <row r="50" customFormat="false" ht="12.75" hidden="false" customHeight="false" outlineLevel="0" collapsed="false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7"/>
    </row>
    <row r="51" customFormat="false" ht="12.75" hidden="false" customHeight="false" outlineLevel="0" collapsed="false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7"/>
    </row>
    <row r="52" customFormat="false" ht="12.75" hidden="false" customHeight="false" outlineLevel="0" collapsed="false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7"/>
    </row>
    <row r="53" customFormat="false" ht="12.75" hidden="false" customHeight="false" outlineLevel="0" collapsed="false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7"/>
    </row>
    <row r="54" customFormat="false" ht="12.75" hidden="false" customHeight="false" outlineLevel="0" collapsed="false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7"/>
    </row>
    <row r="55" customFormat="false" ht="12.75" hidden="false" customHeight="false" outlineLevel="0" collapsed="false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7"/>
    </row>
    <row r="56" customFormat="false" ht="12.75" hidden="false" customHeight="false" outlineLevel="0" collapsed="false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7"/>
    </row>
    <row r="57" customFormat="false" ht="12.75" hidden="false" customHeight="false" outlineLevel="0" collapsed="false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7"/>
    </row>
    <row r="58" customFormat="false" ht="12.75" hidden="false" customHeight="false" outlineLevel="0" collapsed="false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7"/>
    </row>
    <row r="59" customFormat="false" ht="12.75" hidden="false" customHeight="false" outlineLevel="0" collapsed="false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7"/>
    </row>
    <row r="60" customFormat="false" ht="12.75" hidden="false" customHeight="false" outlineLevel="0" collapsed="false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7"/>
    </row>
    <row r="61" customFormat="false" ht="12.75" hidden="false" customHeight="false" outlineLevel="0" collapsed="false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7"/>
    </row>
    <row r="62" customFormat="false" ht="13.5" hidden="false" customHeight="false" outlineLevel="0" collapsed="false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5"/>
    </row>
  </sheetData>
  <printOptions headings="false" gridLines="false" gridLinesSet="true" horizontalCentered="true" verticalCentered="false"/>
  <pageMargins left="0.747916666666667" right="0.747916666666667" top="0.511805555555556" bottom="0.669444444444445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&amp;D&amp;T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6" min="1" style="1" width="9.14"/>
    <col collapsed="false" customWidth="true" hidden="false" outlineLevel="0" max="17" min="17" style="1" width="3.85"/>
    <col collapsed="false" customWidth="true" hidden="false" outlineLevel="0" max="18" min="18" style="1" width="3.99"/>
    <col collapsed="false" customWidth="true" hidden="false" outlineLevel="0" max="19" min="19" style="1" width="3.28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customFormat="false" ht="12.7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</row>
    <row r="7" customFormat="false" ht="12.75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</row>
    <row r="8" customFormat="false" ht="12.7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</row>
    <row r="9" customFormat="false" ht="12.75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</row>
    <row r="10" customFormat="false" ht="12.75" hidden="false" customHeight="false" outlineLevel="0" collapsed="false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7"/>
    </row>
    <row r="11" customFormat="false" ht="12.75" hidden="false" customHeight="false" outlineLevel="0" collapsed="false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7"/>
    </row>
    <row r="12" customFormat="false" ht="12.75" hidden="false" customHeight="false" outlineLevel="0" collapsed="false">
      <c r="A12" s="5"/>
      <c r="B12" s="6"/>
      <c r="C12" s="6"/>
      <c r="D12" s="6"/>
      <c r="E12" s="17"/>
      <c r="F12" s="17"/>
      <c r="G12" s="17"/>
      <c r="H12" s="17"/>
      <c r="I12" s="17"/>
      <c r="J12" s="17"/>
      <c r="K12" s="17"/>
      <c r="L12" s="6"/>
      <c r="M12" s="6"/>
      <c r="N12" s="6"/>
      <c r="O12" s="6"/>
      <c r="P12" s="6"/>
      <c r="Q12" s="6"/>
      <c r="R12" s="6"/>
      <c r="S12" s="7"/>
    </row>
    <row r="13" customFormat="false" ht="12.75" hidden="false" customHeight="false" outlineLevel="0" collapsed="false">
      <c r="A13" s="5"/>
      <c r="B13" s="6"/>
      <c r="C13" s="6"/>
      <c r="D13" s="6"/>
      <c r="E13" s="17"/>
      <c r="F13" s="17"/>
      <c r="G13" s="17"/>
      <c r="H13" s="17"/>
      <c r="I13" s="17"/>
      <c r="J13" s="17"/>
      <c r="K13" s="17"/>
      <c r="L13" s="6"/>
      <c r="M13" s="6"/>
      <c r="N13" s="6"/>
      <c r="O13" s="6"/>
      <c r="P13" s="6"/>
      <c r="Q13" s="6"/>
      <c r="R13" s="6"/>
      <c r="S13" s="7"/>
    </row>
    <row r="14" customFormat="false" ht="12.75" hidden="false" customHeight="false" outlineLevel="0" collapsed="false">
      <c r="A14" s="5"/>
      <c r="B14" s="6"/>
      <c r="C14" s="6"/>
      <c r="D14" s="6"/>
      <c r="E14" s="17"/>
      <c r="F14" s="17"/>
      <c r="G14" s="17"/>
      <c r="H14" s="17"/>
      <c r="I14" s="17"/>
      <c r="J14" s="17"/>
      <c r="K14" s="17"/>
      <c r="L14" s="6"/>
      <c r="M14" s="6"/>
      <c r="N14" s="6"/>
      <c r="O14" s="6"/>
      <c r="P14" s="6"/>
      <c r="Q14" s="6"/>
      <c r="R14" s="6"/>
      <c r="S14" s="7"/>
    </row>
    <row r="15" customFormat="false" ht="15.75" hidden="false" customHeight="false" outlineLevel="0" collapsed="false">
      <c r="A15" s="5"/>
      <c r="B15" s="6"/>
      <c r="C15" s="6"/>
      <c r="D15" s="6"/>
      <c r="E15" s="17"/>
      <c r="F15" s="17"/>
      <c r="G15" s="191"/>
      <c r="H15" s="17"/>
      <c r="I15" s="17"/>
      <c r="J15" s="17"/>
      <c r="K15" s="17"/>
      <c r="L15" s="6"/>
      <c r="M15" s="6"/>
      <c r="N15" s="6"/>
      <c r="O15" s="6"/>
      <c r="P15" s="6"/>
      <c r="Q15" s="6"/>
      <c r="R15" s="6"/>
      <c r="S15" s="7"/>
    </row>
    <row r="16" customFormat="false" ht="12.75" hidden="false" customHeight="false" outlineLevel="0" collapsed="false">
      <c r="A16" s="5"/>
      <c r="B16" s="6"/>
      <c r="C16" s="6"/>
      <c r="D16" s="6"/>
      <c r="E16" s="17"/>
      <c r="F16" s="17"/>
      <c r="G16" s="17"/>
      <c r="H16" s="17"/>
      <c r="I16" s="17"/>
      <c r="J16" s="17"/>
      <c r="K16" s="17"/>
      <c r="L16" s="6"/>
      <c r="M16" s="6"/>
      <c r="N16" s="6"/>
      <c r="O16" s="6"/>
      <c r="P16" s="6"/>
      <c r="Q16" s="6"/>
      <c r="R16" s="6"/>
      <c r="S16" s="7"/>
    </row>
    <row r="17" customFormat="false" ht="12.75" hidden="false" customHeight="false" outlineLevel="0" collapsed="false">
      <c r="A17" s="5"/>
      <c r="B17" s="6"/>
      <c r="C17" s="6"/>
      <c r="D17" s="6"/>
      <c r="E17" s="17"/>
      <c r="F17" s="17"/>
      <c r="G17" s="17"/>
      <c r="H17" s="17"/>
      <c r="I17" s="17"/>
      <c r="J17" s="17"/>
      <c r="K17" s="17"/>
      <c r="L17" s="6"/>
      <c r="M17" s="6"/>
      <c r="N17" s="6"/>
      <c r="O17" s="6"/>
      <c r="P17" s="6"/>
      <c r="Q17" s="6"/>
      <c r="R17" s="6"/>
      <c r="S17" s="7"/>
    </row>
    <row r="18" customFormat="false" ht="12.75" hidden="false" customHeight="false" outlineLevel="0" collapsed="false">
      <c r="A18" s="5"/>
      <c r="B18" s="6"/>
      <c r="C18" s="6"/>
      <c r="D18" s="6"/>
      <c r="E18" s="17"/>
      <c r="F18" s="17"/>
      <c r="G18" s="17"/>
      <c r="H18" s="17"/>
      <c r="I18" s="17"/>
      <c r="J18" s="17"/>
      <c r="K18" s="17"/>
      <c r="L18" s="6"/>
      <c r="M18" s="6"/>
      <c r="N18" s="6"/>
      <c r="O18" s="6"/>
      <c r="P18" s="6"/>
      <c r="Q18" s="6"/>
      <c r="R18" s="6"/>
      <c r="S18" s="7"/>
    </row>
    <row r="19" customFormat="false" ht="12.75" hidden="false" customHeight="false" outlineLevel="0" collapsed="false">
      <c r="A19" s="5"/>
      <c r="B19" s="6"/>
      <c r="C19" s="6"/>
      <c r="D19" s="6"/>
      <c r="E19" s="17"/>
      <c r="F19" s="17"/>
      <c r="G19" s="17"/>
      <c r="H19" s="17"/>
      <c r="I19" s="17"/>
      <c r="J19" s="17"/>
      <c r="K19" s="17"/>
      <c r="L19" s="6"/>
      <c r="M19" s="6"/>
      <c r="N19" s="6"/>
      <c r="O19" s="6"/>
      <c r="P19" s="6"/>
      <c r="Q19" s="6"/>
      <c r="R19" s="6"/>
      <c r="S19" s="7"/>
    </row>
    <row r="20" customFormat="false" ht="12.75" hidden="false" customHeight="false" outlineLevel="0" collapsed="false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7"/>
    </row>
    <row r="21" customFormat="false" ht="12.75" hidden="false" customHeight="false" outlineLevel="0" collapsed="false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</row>
    <row r="22" customFormat="false" ht="12.75" hidden="false" customHeight="false" outlineLevel="0" collapsed="false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7"/>
    </row>
    <row r="23" customFormat="false" ht="12.75" hidden="false" customHeight="false" outlineLevel="0" collapsed="false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7"/>
    </row>
    <row r="24" customFormat="false" ht="12.75" hidden="false" customHeight="false" outlineLevel="0" collapsed="false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</row>
    <row r="25" customFormat="false" ht="12.75" hidden="false" customHeight="false" outlineLevel="0" collapsed="false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7"/>
    </row>
    <row r="26" customFormat="false" ht="12.75" hidden="false" customHeight="false" outlineLevel="0" collapsed="false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7"/>
    </row>
    <row r="27" customFormat="false" ht="12.75" hidden="false" customHeight="false" outlineLevel="0" collapsed="false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7"/>
    </row>
    <row r="28" customFormat="false" ht="12.75" hidden="false" customHeight="false" outlineLevel="0" collapsed="false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7"/>
    </row>
    <row r="29" customFormat="false" ht="12.75" hidden="false" customHeight="false" outlineLevel="0" collapsed="false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"/>
    </row>
    <row r="30" customFormat="false" ht="12.75" hidden="false" customHeight="false" outlineLevel="0" collapsed="false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7"/>
    </row>
    <row r="31" customFormat="false" ht="12.75" hidden="false" customHeight="false" outlineLevel="0" collapsed="false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7"/>
    </row>
    <row r="32" customFormat="false" ht="12.75" hidden="false" customHeight="false" outlineLevel="0" collapsed="false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7"/>
    </row>
    <row r="33" customFormat="false" ht="12.75" hidden="false" customHeight="false" outlineLevel="0" collapsed="false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7"/>
    </row>
    <row r="34" customFormat="false" ht="12.75" hidden="false" customHeight="false" outlineLevel="0" collapsed="false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7"/>
    </row>
    <row r="35" customFormat="false" ht="12.75" hidden="false" customHeight="false" outlineLevel="0" collapsed="false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7"/>
    </row>
    <row r="36" customFormat="false" ht="12.75" hidden="false" customHeight="false" outlineLevel="0" collapsed="false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</row>
    <row r="37" customFormat="false" ht="12.75" hidden="false" customHeight="false" outlineLevel="0" collapsed="false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</row>
    <row r="38" customFormat="false" ht="12.75" hidden="false" customHeight="false" outlineLevel="0" collapsed="false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</row>
    <row r="39" customFormat="false" ht="12.75" hidden="false" customHeight="false" outlineLevel="0" collapsed="false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7"/>
    </row>
    <row r="40" customFormat="false" ht="12.75" hidden="false" customHeight="false" outlineLevel="0" collapsed="false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7"/>
    </row>
    <row r="41" customFormat="false" ht="12.75" hidden="false" customHeight="false" outlineLevel="0" collapsed="false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</row>
    <row r="42" customFormat="false" ht="12.75" hidden="false" customHeight="false" outlineLevel="0" collapsed="false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7"/>
    </row>
    <row r="43" customFormat="false" ht="12.75" hidden="false" customHeight="false" outlineLevel="0" collapsed="false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7"/>
    </row>
    <row r="44" customFormat="false" ht="12.75" hidden="false" customHeight="false" outlineLevel="0" collapsed="false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7"/>
    </row>
    <row r="45" customFormat="false" ht="12.75" hidden="false" customHeight="false" outlineLevel="0" collapsed="false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7"/>
    </row>
    <row r="46" customFormat="false" ht="12.75" hidden="false" customHeight="false" outlineLevel="0" collapsed="false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7"/>
    </row>
    <row r="47" customFormat="false" ht="12.75" hidden="false" customHeight="false" outlineLevel="0" collapsed="false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7"/>
    </row>
    <row r="48" customFormat="false" ht="12.75" hidden="false" customHeight="false" outlineLevel="0" collapsed="false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7"/>
    </row>
    <row r="49" customFormat="false" ht="12.75" hidden="false" customHeight="false" outlineLevel="0" collapsed="false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7"/>
    </row>
    <row r="50" customFormat="false" ht="12.75" hidden="false" customHeight="false" outlineLevel="0" collapsed="false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7"/>
    </row>
    <row r="51" customFormat="false" ht="12.75" hidden="false" customHeight="false" outlineLevel="0" collapsed="false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7"/>
    </row>
    <row r="52" customFormat="false" ht="12.75" hidden="false" customHeight="false" outlineLevel="0" collapsed="false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7"/>
    </row>
    <row r="53" customFormat="false" ht="12.75" hidden="false" customHeight="false" outlineLevel="0" collapsed="false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7"/>
    </row>
    <row r="54" customFormat="false" ht="12.75" hidden="false" customHeight="false" outlineLevel="0" collapsed="false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7"/>
    </row>
    <row r="55" customFormat="false" ht="12.75" hidden="false" customHeight="false" outlineLevel="0" collapsed="false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7"/>
    </row>
    <row r="56" customFormat="false" ht="12.75" hidden="false" customHeight="false" outlineLevel="0" collapsed="false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7"/>
    </row>
    <row r="57" customFormat="false" ht="12.75" hidden="false" customHeight="false" outlineLevel="0" collapsed="false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7"/>
    </row>
    <row r="58" customFormat="false" ht="12.75" hidden="false" customHeight="false" outlineLevel="0" collapsed="false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7"/>
    </row>
    <row r="59" customFormat="false" ht="12.75" hidden="false" customHeight="false" outlineLevel="0" collapsed="false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7"/>
    </row>
    <row r="60" customFormat="false" ht="12.75" hidden="false" customHeight="false" outlineLevel="0" collapsed="false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7"/>
    </row>
    <row r="61" customFormat="false" ht="12.75" hidden="false" customHeight="false" outlineLevel="0" collapsed="false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7"/>
    </row>
    <row r="62" customFormat="false" ht="13.5" hidden="false" customHeight="false" outlineLevel="0" collapsed="false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5"/>
    </row>
  </sheetData>
  <printOptions headings="false" gridLines="false" gridLinesSet="true" horizontalCentered="true" verticalCentered="false"/>
  <pageMargins left="0.747916666666667" right="0.747916666666667" top="0.511805555555556" bottom="0.669444444444445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&amp;D&amp;T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false" showRowColHeaders="true" showZeros="true" rightToLeft="false" tabSelected="true" showOutlineSymbols="true" defaultGridColor="true" view="normal" topLeftCell="A14" colorId="64" zoomScale="75" zoomScaleNormal="75" zoomScalePageLayoutView="100" workbookViewId="0">
      <selection pane="topLeft" activeCell="C9" activeCellId="0" sqref="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71" width="15.13"/>
    <col collapsed="false" customWidth="true" hidden="false" outlineLevel="0" max="3" min="3" style="272" width="18.99"/>
    <col collapsed="false" customWidth="true" hidden="false" outlineLevel="0" max="4" min="4" style="271" width="15.85"/>
    <col collapsed="false" customWidth="true" hidden="false" outlineLevel="0" max="5" min="5" style="1" width="2.28"/>
    <col collapsed="false" customWidth="true" hidden="false" outlineLevel="0" max="8" min="6" style="1" width="19.28"/>
    <col collapsed="false" customWidth="true" hidden="false" outlineLevel="0" max="11" min="9" style="1" width="20.56"/>
    <col collapsed="false" customWidth="true" hidden="false" outlineLevel="0" max="12" min="12" style="1" width="14.56"/>
    <col collapsed="false" customWidth="true" hidden="false" outlineLevel="0" max="13" min="13" style="1" width="5.13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A1" s="2"/>
      <c r="B1" s="273"/>
      <c r="C1" s="274"/>
      <c r="D1" s="273"/>
      <c r="E1" s="3"/>
      <c r="F1" s="3"/>
      <c r="G1" s="3"/>
      <c r="H1" s="3"/>
      <c r="I1" s="3"/>
      <c r="J1" s="3"/>
      <c r="K1" s="3"/>
      <c r="L1" s="3"/>
      <c r="M1" s="4"/>
    </row>
    <row r="2" customFormat="false" ht="12.75" hidden="false" customHeight="false" outlineLevel="0" collapsed="false">
      <c r="A2" s="5"/>
      <c r="B2" s="275"/>
      <c r="C2" s="276"/>
      <c r="D2" s="275"/>
      <c r="E2" s="6"/>
      <c r="F2" s="6"/>
      <c r="G2" s="6"/>
      <c r="H2" s="6"/>
      <c r="I2" s="6"/>
      <c r="J2" s="6"/>
      <c r="K2" s="6"/>
      <c r="L2" s="6"/>
      <c r="M2" s="7"/>
    </row>
    <row r="3" customFormat="false" ht="12.75" hidden="false" customHeight="false" outlineLevel="0" collapsed="false">
      <c r="A3" s="5"/>
      <c r="B3" s="275"/>
      <c r="C3" s="276"/>
      <c r="D3" s="275"/>
      <c r="E3" s="6"/>
      <c r="F3" s="6"/>
      <c r="G3" s="6"/>
      <c r="H3" s="6"/>
      <c r="I3" s="6"/>
      <c r="J3" s="6"/>
      <c r="K3" s="6"/>
      <c r="L3" s="6"/>
      <c r="M3" s="7"/>
    </row>
    <row r="4" customFormat="false" ht="12.75" hidden="false" customHeight="false" outlineLevel="0" collapsed="false">
      <c r="A4" s="5"/>
      <c r="B4" s="275"/>
      <c r="C4" s="276"/>
      <c r="D4" s="275"/>
      <c r="E4" s="6"/>
      <c r="F4" s="6"/>
      <c r="G4" s="6"/>
      <c r="H4" s="6"/>
      <c r="I4" s="6"/>
      <c r="J4" s="6"/>
      <c r="K4" s="6"/>
      <c r="L4" s="6"/>
      <c r="M4" s="7"/>
    </row>
    <row r="5" customFormat="false" ht="12.75" hidden="false" customHeight="false" outlineLevel="0" collapsed="false">
      <c r="A5" s="5"/>
      <c r="B5" s="275"/>
      <c r="C5" s="276"/>
      <c r="D5" s="275"/>
      <c r="E5" s="6"/>
      <c r="F5" s="6"/>
      <c r="G5" s="6"/>
      <c r="H5" s="6"/>
      <c r="I5" s="6"/>
      <c r="J5" s="6"/>
      <c r="K5" s="6"/>
      <c r="L5" s="6"/>
      <c r="M5" s="7"/>
    </row>
    <row r="6" customFormat="false" ht="12.75" hidden="false" customHeight="false" outlineLevel="0" collapsed="false">
      <c r="A6" s="5"/>
      <c r="B6" s="275"/>
      <c r="C6" s="276"/>
      <c r="D6" s="275"/>
      <c r="E6" s="6"/>
      <c r="F6" s="6"/>
      <c r="G6" s="6"/>
      <c r="H6" s="6"/>
      <c r="I6" s="6"/>
      <c r="J6" s="6"/>
      <c r="K6" s="6"/>
      <c r="L6" s="6"/>
      <c r="M6" s="7"/>
    </row>
    <row r="7" customFormat="false" ht="12.75" hidden="false" customHeight="false" outlineLevel="0" collapsed="false">
      <c r="A7" s="5"/>
      <c r="B7" s="275"/>
      <c r="C7" s="276"/>
      <c r="D7" s="275"/>
      <c r="E7" s="6"/>
      <c r="F7" s="6"/>
      <c r="G7" s="6"/>
      <c r="H7" s="6"/>
      <c r="I7" s="6"/>
      <c r="J7" s="6"/>
      <c r="K7" s="6"/>
      <c r="L7" s="6"/>
      <c r="M7" s="7"/>
    </row>
    <row r="8" customFormat="false" ht="12.75" hidden="false" customHeight="false" outlineLevel="0" collapsed="false">
      <c r="A8" s="5"/>
      <c r="B8" s="277"/>
      <c r="C8" s="278"/>
      <c r="D8" s="277"/>
      <c r="E8" s="17"/>
      <c r="F8" s="17"/>
      <c r="G8" s="17"/>
      <c r="H8" s="17"/>
      <c r="I8" s="17"/>
      <c r="J8" s="17"/>
      <c r="K8" s="17"/>
      <c r="L8" s="6"/>
      <c r="M8" s="7"/>
    </row>
    <row r="9" customFormat="false" ht="17.25" hidden="false" customHeight="true" outlineLevel="0" collapsed="false">
      <c r="A9" s="213"/>
      <c r="B9" s="277"/>
      <c r="C9" s="279"/>
      <c r="D9" s="280"/>
      <c r="E9" s="17"/>
      <c r="F9" s="17"/>
      <c r="G9" s="17"/>
      <c r="H9" s="17"/>
      <c r="I9" s="17"/>
      <c r="J9" s="17"/>
      <c r="K9" s="17"/>
      <c r="L9" s="6"/>
      <c r="M9" s="7"/>
    </row>
    <row r="10" customFormat="false" ht="12.75" hidden="false" customHeight="false" outlineLevel="0" collapsed="false">
      <c r="A10" s="5"/>
      <c r="B10" s="275"/>
      <c r="C10" s="276"/>
      <c r="D10" s="275"/>
      <c r="E10" s="6"/>
      <c r="F10" s="6"/>
      <c r="G10" s="6"/>
      <c r="H10" s="6"/>
      <c r="I10" s="6"/>
      <c r="J10" s="6"/>
      <c r="K10" s="6"/>
      <c r="L10" s="6"/>
      <c r="M10" s="7"/>
    </row>
    <row r="11" customFormat="false" ht="13.5" hidden="false" customHeight="false" outlineLevel="0" collapsed="false">
      <c r="A11" s="5"/>
      <c r="B11" s="275"/>
      <c r="C11" s="276"/>
      <c r="D11" s="275"/>
      <c r="E11" s="6"/>
      <c r="F11" s="6"/>
      <c r="G11" s="6"/>
      <c r="H11" s="6"/>
      <c r="I11" s="6"/>
      <c r="J11" s="6"/>
      <c r="K11" s="6"/>
      <c r="L11" s="6"/>
      <c r="M11" s="7"/>
    </row>
    <row r="12" customFormat="false" ht="25.5" hidden="false" customHeight="false" outlineLevel="0" collapsed="false">
      <c r="A12" s="281"/>
      <c r="B12" s="282" t="s">
        <v>149</v>
      </c>
      <c r="C12" s="282" t="s">
        <v>149</v>
      </c>
      <c r="D12" s="283" t="s">
        <v>150</v>
      </c>
      <c r="E12" s="284"/>
      <c r="F12" s="285"/>
      <c r="G12" s="285"/>
      <c r="H12" s="285"/>
      <c r="I12" s="285"/>
      <c r="J12" s="285"/>
      <c r="K12" s="285"/>
      <c r="L12" s="285"/>
      <c r="M12" s="286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  <c r="IJ12" s="287"/>
      <c r="IK12" s="287"/>
      <c r="IL12" s="287"/>
      <c r="IM12" s="287"/>
      <c r="IN12" s="287"/>
      <c r="IO12" s="287"/>
      <c r="IP12" s="287"/>
      <c r="IQ12" s="287"/>
      <c r="IR12" s="287"/>
      <c r="IS12" s="287"/>
      <c r="IT12" s="287"/>
      <c r="IU12" s="287"/>
      <c r="IV12" s="287"/>
      <c r="IW12" s="287"/>
    </row>
    <row r="13" customFormat="false" ht="13.5" hidden="false" customHeight="false" outlineLevel="0" collapsed="false">
      <c r="A13" s="5"/>
      <c r="B13" s="288" t="s">
        <v>151</v>
      </c>
      <c r="C13" s="289" t="s">
        <v>152</v>
      </c>
      <c r="D13" s="290" t="s">
        <v>25</v>
      </c>
      <c r="E13" s="120"/>
      <c r="F13" s="291"/>
      <c r="G13" s="291"/>
      <c r="H13" s="291"/>
      <c r="I13" s="292"/>
      <c r="J13" s="292"/>
      <c r="K13" s="292"/>
      <c r="L13" s="291"/>
      <c r="M13" s="293"/>
    </row>
    <row r="14" customFormat="false" ht="12.75" hidden="false" customHeight="false" outlineLevel="0" collapsed="false">
      <c r="A14" s="5"/>
      <c r="B14" s="275"/>
      <c r="C14" s="276"/>
      <c r="D14" s="275"/>
      <c r="E14" s="6"/>
      <c r="F14" s="17"/>
      <c r="G14" s="17"/>
      <c r="H14" s="17"/>
      <c r="I14" s="17"/>
      <c r="J14" s="17"/>
      <c r="K14" s="17"/>
      <c r="L14" s="17"/>
      <c r="M14" s="7"/>
    </row>
    <row r="15" customFormat="false" ht="12.75" hidden="false" customHeight="false" outlineLevel="0" collapsed="false">
      <c r="A15" s="294"/>
      <c r="B15" s="295"/>
      <c r="C15" s="296"/>
      <c r="D15" s="297"/>
      <c r="E15" s="6"/>
      <c r="F15" s="277"/>
      <c r="G15" s="277"/>
      <c r="H15" s="277"/>
      <c r="I15" s="298"/>
      <c r="J15" s="298"/>
      <c r="K15" s="298"/>
      <c r="L15" s="299"/>
      <c r="M15" s="7"/>
    </row>
    <row r="16" customFormat="false" ht="15" hidden="false" customHeight="false" outlineLevel="0" collapsed="false">
      <c r="A16" s="300" t="s">
        <v>153</v>
      </c>
      <c r="B16" s="301"/>
      <c r="C16" s="302"/>
      <c r="D16" s="303"/>
      <c r="E16" s="6"/>
      <c r="F16" s="277"/>
      <c r="G16" s="277"/>
      <c r="H16" s="277"/>
      <c r="I16" s="298"/>
      <c r="J16" s="298"/>
      <c r="K16" s="298"/>
      <c r="L16" s="299"/>
      <c r="M16" s="7"/>
    </row>
    <row r="17" customFormat="false" ht="12.75" hidden="false" customHeight="false" outlineLevel="0" collapsed="false">
      <c r="A17" s="294"/>
      <c r="B17" s="301"/>
      <c r="C17" s="302"/>
      <c r="D17" s="303"/>
      <c r="E17" s="6"/>
      <c r="F17" s="277"/>
      <c r="G17" s="277"/>
      <c r="H17" s="277"/>
      <c r="I17" s="298"/>
      <c r="J17" s="298"/>
      <c r="K17" s="298"/>
      <c r="L17" s="299"/>
      <c r="M17" s="7"/>
    </row>
    <row r="18" customFormat="false" ht="12.75" hidden="false" customHeight="false" outlineLevel="0" collapsed="false">
      <c r="A18" s="304" t="s">
        <v>154</v>
      </c>
      <c r="B18" s="305" t="n">
        <f aca="false">C18*$B$41</f>
        <v>3192681.13973939</v>
      </c>
      <c r="C18" s="302" t="n">
        <f aca="false">D18/$D$41</f>
        <v>0.127659574468085</v>
      </c>
      <c r="D18" s="303" t="n">
        <v>6</v>
      </c>
      <c r="E18" s="6"/>
      <c r="F18" s="277"/>
      <c r="G18" s="277"/>
      <c r="H18" s="277"/>
      <c r="I18" s="298"/>
      <c r="J18" s="298"/>
      <c r="K18" s="298"/>
      <c r="L18" s="299"/>
      <c r="M18" s="7"/>
    </row>
    <row r="19" customFormat="false" ht="12.75" hidden="false" customHeight="false" outlineLevel="0" collapsed="false">
      <c r="A19" s="304" t="s">
        <v>155</v>
      </c>
      <c r="B19" s="305" t="n">
        <f aca="false">C19*$B$41</f>
        <v>4256908.18631918</v>
      </c>
      <c r="C19" s="302" t="n">
        <f aca="false">D19/$D$41</f>
        <v>0.170212765957447</v>
      </c>
      <c r="D19" s="303" t="n">
        <v>8</v>
      </c>
      <c r="E19" s="6"/>
      <c r="F19" s="277"/>
      <c r="G19" s="277"/>
      <c r="H19" s="277"/>
      <c r="I19" s="298"/>
      <c r="J19" s="298"/>
      <c r="K19" s="298"/>
      <c r="L19" s="299"/>
      <c r="M19" s="7"/>
    </row>
    <row r="20" customFormat="false" ht="12.75" hidden="false" customHeight="false" outlineLevel="0" collapsed="false">
      <c r="A20" s="304" t="s">
        <v>156</v>
      </c>
      <c r="B20" s="305" t="n">
        <f aca="false">C20*$B$41</f>
        <v>3192681.13973939</v>
      </c>
      <c r="C20" s="302" t="n">
        <f aca="false">D20/$D$41</f>
        <v>0.127659574468085</v>
      </c>
      <c r="D20" s="303" t="n">
        <v>6</v>
      </c>
      <c r="E20" s="6"/>
      <c r="F20" s="277"/>
      <c r="G20" s="277"/>
      <c r="H20" s="277"/>
      <c r="I20" s="298"/>
      <c r="J20" s="298"/>
      <c r="K20" s="298"/>
      <c r="L20" s="299"/>
      <c r="M20" s="7"/>
    </row>
    <row r="21" customFormat="false" ht="12.75" hidden="false" customHeight="false" outlineLevel="0" collapsed="false">
      <c r="A21" s="304" t="s">
        <v>157</v>
      </c>
      <c r="B21" s="305" t="n">
        <f aca="false">C21*$B$41</f>
        <v>2660567.61644949</v>
      </c>
      <c r="C21" s="302" t="n">
        <f aca="false">D21/$D$41</f>
        <v>0.106382978723404</v>
      </c>
      <c r="D21" s="303" t="n">
        <v>5</v>
      </c>
      <c r="E21" s="6"/>
      <c r="F21" s="277"/>
      <c r="G21" s="277"/>
      <c r="H21" s="277"/>
      <c r="I21" s="298"/>
      <c r="J21" s="298"/>
      <c r="K21" s="298"/>
      <c r="L21" s="299"/>
      <c r="M21" s="7"/>
    </row>
    <row r="22" customFormat="false" ht="12.75" hidden="false" customHeight="false" outlineLevel="0" collapsed="false">
      <c r="A22" s="304" t="s">
        <v>158</v>
      </c>
      <c r="B22" s="305" t="n">
        <f aca="false">C22*$B$41</f>
        <v>2128454.09315959</v>
      </c>
      <c r="C22" s="302" t="n">
        <f aca="false">D22/$D$41</f>
        <v>0.0851063829787234</v>
      </c>
      <c r="D22" s="303" t="n">
        <v>4</v>
      </c>
      <c r="E22" s="6"/>
      <c r="F22" s="277"/>
      <c r="G22" s="277"/>
      <c r="H22" s="277"/>
      <c r="I22" s="298"/>
      <c r="J22" s="298"/>
      <c r="K22" s="298"/>
      <c r="L22" s="299"/>
      <c r="M22" s="7"/>
    </row>
    <row r="23" customFormat="false" ht="12.75" hidden="false" customHeight="false" outlineLevel="0" collapsed="false">
      <c r="A23" s="304" t="s">
        <v>159</v>
      </c>
      <c r="B23" s="305" t="n">
        <f aca="false">C23*$B$41</f>
        <v>532113.523289898</v>
      </c>
      <c r="C23" s="302" t="n">
        <f aca="false">D23/$D$41</f>
        <v>0.0212765957446809</v>
      </c>
      <c r="D23" s="303" t="n">
        <v>1</v>
      </c>
      <c r="E23" s="6"/>
      <c r="F23" s="277"/>
      <c r="G23" s="277"/>
      <c r="H23" s="277"/>
      <c r="I23" s="298"/>
      <c r="J23" s="298"/>
      <c r="K23" s="298"/>
      <c r="L23" s="299"/>
      <c r="M23" s="7"/>
    </row>
    <row r="24" customFormat="false" ht="12.75" hidden="false" customHeight="false" outlineLevel="0" collapsed="false">
      <c r="A24" s="304" t="s">
        <v>160</v>
      </c>
      <c r="B24" s="305" t="n">
        <f aca="false">C24*$B$41</f>
        <v>532113.523289898</v>
      </c>
      <c r="C24" s="302" t="n">
        <f aca="false">D24/$D$41</f>
        <v>0.0212765957446809</v>
      </c>
      <c r="D24" s="303" t="n">
        <v>1</v>
      </c>
      <c r="E24" s="6"/>
      <c r="F24" s="277"/>
      <c r="G24" s="277"/>
      <c r="H24" s="277"/>
      <c r="I24" s="298"/>
      <c r="J24" s="298"/>
      <c r="K24" s="298"/>
      <c r="L24" s="299"/>
      <c r="M24" s="7"/>
    </row>
    <row r="25" customFormat="false" ht="12.75" hidden="false" customHeight="false" outlineLevel="0" collapsed="false">
      <c r="A25" s="304" t="s">
        <v>161</v>
      </c>
      <c r="B25" s="305" t="n">
        <f aca="false">C25*$B$41</f>
        <v>0</v>
      </c>
      <c r="C25" s="302" t="n">
        <f aca="false">D25/$D$41</f>
        <v>0</v>
      </c>
      <c r="D25" s="303" t="n">
        <v>0</v>
      </c>
      <c r="E25" s="6"/>
      <c r="F25" s="277"/>
      <c r="G25" s="277"/>
      <c r="H25" s="277"/>
      <c r="I25" s="298"/>
      <c r="J25" s="298"/>
      <c r="K25" s="298"/>
      <c r="L25" s="299"/>
      <c r="M25" s="7"/>
    </row>
    <row r="26" customFormat="false" ht="12.75" hidden="false" customHeight="false" outlineLevel="0" collapsed="false">
      <c r="A26" s="304" t="s">
        <v>162</v>
      </c>
      <c r="B26" s="305" t="n">
        <f aca="false">C26*$B$41</f>
        <v>532113.523289898</v>
      </c>
      <c r="C26" s="302" t="n">
        <f aca="false">D26/$D$41</f>
        <v>0.0212765957446809</v>
      </c>
      <c r="D26" s="303" t="n">
        <v>1</v>
      </c>
      <c r="E26" s="6"/>
      <c r="F26" s="277"/>
      <c r="G26" s="277"/>
      <c r="H26" s="277"/>
      <c r="I26" s="298"/>
      <c r="J26" s="298"/>
      <c r="K26" s="298"/>
      <c r="L26" s="299"/>
      <c r="M26" s="7"/>
    </row>
    <row r="27" customFormat="false" ht="12.75" hidden="false" customHeight="false" outlineLevel="0" collapsed="false">
      <c r="A27" s="304" t="s">
        <v>163</v>
      </c>
      <c r="B27" s="305" t="n">
        <f aca="false">C27*$B$41</f>
        <v>0</v>
      </c>
      <c r="C27" s="302" t="n">
        <f aca="false">D27/$D$41</f>
        <v>0</v>
      </c>
      <c r="D27" s="303" t="n">
        <v>0</v>
      </c>
      <c r="E27" s="6"/>
      <c r="F27" s="306"/>
      <c r="G27" s="306"/>
      <c r="H27" s="306"/>
      <c r="I27" s="298"/>
      <c r="J27" s="298"/>
      <c r="K27" s="298"/>
      <c r="L27" s="299"/>
      <c r="M27" s="7"/>
    </row>
    <row r="28" customFormat="false" ht="12.75" hidden="false" customHeight="false" outlineLevel="0" collapsed="false">
      <c r="A28" s="304" t="s">
        <v>164</v>
      </c>
      <c r="B28" s="305" t="n">
        <f aca="false">C28*$B$41</f>
        <v>0</v>
      </c>
      <c r="C28" s="302" t="n">
        <f aca="false">D28/$D$41</f>
        <v>0</v>
      </c>
      <c r="D28" s="303" t="n">
        <v>0</v>
      </c>
      <c r="E28" s="6"/>
      <c r="F28" s="306"/>
      <c r="G28" s="306"/>
      <c r="H28" s="306"/>
      <c r="I28" s="298"/>
      <c r="J28" s="298"/>
      <c r="K28" s="298"/>
      <c r="L28" s="299"/>
      <c r="M28" s="7"/>
    </row>
    <row r="29" customFormat="false" ht="12.75" hidden="false" customHeight="false" outlineLevel="0" collapsed="false">
      <c r="A29" s="304" t="s">
        <v>165</v>
      </c>
      <c r="B29" s="305" t="n">
        <f aca="false">C29*$B$41</f>
        <v>0</v>
      </c>
      <c r="C29" s="302" t="n">
        <f aca="false">D29/$D$41</f>
        <v>0</v>
      </c>
      <c r="D29" s="303" t="n">
        <v>0</v>
      </c>
      <c r="E29" s="6"/>
      <c r="F29" s="306"/>
      <c r="G29" s="306"/>
      <c r="H29" s="306"/>
      <c r="I29" s="298"/>
      <c r="J29" s="298"/>
      <c r="K29" s="298"/>
      <c r="L29" s="299"/>
      <c r="M29" s="7"/>
    </row>
    <row r="30" customFormat="false" ht="12.75" hidden="false" customHeight="false" outlineLevel="0" collapsed="false">
      <c r="A30" s="307"/>
      <c r="B30" s="305"/>
      <c r="C30" s="302"/>
      <c r="D30" s="303"/>
      <c r="E30" s="6"/>
      <c r="F30" s="306"/>
      <c r="G30" s="306"/>
      <c r="H30" s="306"/>
      <c r="I30" s="298"/>
      <c r="J30" s="298"/>
      <c r="K30" s="298"/>
      <c r="L30" s="299"/>
      <c r="M30" s="7"/>
    </row>
    <row r="31" customFormat="false" ht="15" hidden="false" customHeight="false" outlineLevel="0" collapsed="false">
      <c r="A31" s="300" t="s">
        <v>166</v>
      </c>
      <c r="B31" s="305"/>
      <c r="C31" s="302"/>
      <c r="D31" s="303"/>
      <c r="E31" s="6"/>
      <c r="F31" s="306"/>
      <c r="G31" s="306"/>
      <c r="H31" s="306"/>
      <c r="I31" s="298"/>
      <c r="J31" s="298"/>
      <c r="K31" s="298"/>
      <c r="L31" s="299"/>
      <c r="M31" s="7"/>
    </row>
    <row r="32" customFormat="false" ht="12.75" hidden="false" customHeight="false" outlineLevel="0" collapsed="false">
      <c r="A32" s="308"/>
      <c r="B32" s="305"/>
      <c r="C32" s="302"/>
      <c r="D32" s="303"/>
      <c r="E32" s="6"/>
      <c r="F32" s="306"/>
      <c r="G32" s="306"/>
      <c r="H32" s="306"/>
      <c r="I32" s="298"/>
      <c r="J32" s="298"/>
      <c r="K32" s="298"/>
      <c r="L32" s="299"/>
      <c r="M32" s="7"/>
    </row>
    <row r="33" customFormat="false" ht="12.75" hidden="false" customHeight="false" outlineLevel="0" collapsed="false">
      <c r="A33" s="304" t="s">
        <v>167</v>
      </c>
      <c r="B33" s="305" t="n">
        <f aca="false">C33*$B$41</f>
        <v>2660567.61644949</v>
      </c>
      <c r="C33" s="302" t="n">
        <f aca="false">D33/$D$41</f>
        <v>0.106382978723404</v>
      </c>
      <c r="D33" s="303" t="n">
        <v>5</v>
      </c>
      <c r="E33" s="6"/>
      <c r="F33" s="306"/>
      <c r="G33" s="306"/>
      <c r="H33" s="306"/>
      <c r="I33" s="298"/>
      <c r="J33" s="298"/>
      <c r="K33" s="298"/>
      <c r="L33" s="299"/>
      <c r="M33" s="7"/>
    </row>
    <row r="34" customFormat="false" ht="12.75" hidden="false" customHeight="false" outlineLevel="0" collapsed="false">
      <c r="A34" s="304" t="s">
        <v>168</v>
      </c>
      <c r="B34" s="305" t="n">
        <f aca="false">C34*$B$41</f>
        <v>532113.523289898</v>
      </c>
      <c r="C34" s="302" t="n">
        <f aca="false">D34/$D$41</f>
        <v>0.0212765957446809</v>
      </c>
      <c r="D34" s="303" t="n">
        <v>1</v>
      </c>
      <c r="E34" s="6"/>
      <c r="F34" s="306"/>
      <c r="G34" s="306"/>
      <c r="H34" s="306"/>
      <c r="I34" s="298"/>
      <c r="J34" s="298"/>
      <c r="K34" s="298"/>
      <c r="L34" s="299"/>
      <c r="M34" s="7"/>
    </row>
    <row r="35" customFormat="false" ht="12.75" hidden="false" customHeight="false" outlineLevel="0" collapsed="false">
      <c r="A35" s="304" t="s">
        <v>169</v>
      </c>
      <c r="B35" s="305" t="n">
        <f aca="false">C35*$B$41</f>
        <v>0</v>
      </c>
      <c r="C35" s="302" t="n">
        <f aca="false">D35/$D$41</f>
        <v>0</v>
      </c>
      <c r="D35" s="303" t="n">
        <v>0</v>
      </c>
      <c r="E35" s="6"/>
      <c r="F35" s="306"/>
      <c r="G35" s="306"/>
      <c r="H35" s="306"/>
      <c r="I35" s="298"/>
      <c r="J35" s="298"/>
      <c r="K35" s="298"/>
      <c r="L35" s="299"/>
      <c r="M35" s="7"/>
    </row>
    <row r="36" customFormat="false" ht="12.75" hidden="false" customHeight="false" outlineLevel="0" collapsed="false">
      <c r="A36" s="304" t="s">
        <v>170</v>
      </c>
      <c r="B36" s="305" t="n">
        <f aca="false">C36*$B$41</f>
        <v>1064227.0465798</v>
      </c>
      <c r="C36" s="302" t="n">
        <f aca="false">D36/$D$41</f>
        <v>0.0425531914893617</v>
      </c>
      <c r="D36" s="303" t="n">
        <v>2</v>
      </c>
      <c r="E36" s="6"/>
      <c r="F36" s="306"/>
      <c r="G36" s="306"/>
      <c r="H36" s="306"/>
      <c r="I36" s="298"/>
      <c r="J36" s="298"/>
      <c r="K36" s="298"/>
      <c r="L36" s="299"/>
      <c r="M36" s="7"/>
    </row>
    <row r="37" customFormat="false" ht="12.75" hidden="false" customHeight="false" outlineLevel="0" collapsed="false">
      <c r="A37" s="304" t="s">
        <v>171</v>
      </c>
      <c r="B37" s="305" t="n">
        <f aca="false">C37*$B$41</f>
        <v>2128454.09315959</v>
      </c>
      <c r="C37" s="302" t="n">
        <f aca="false">D37/$D$41</f>
        <v>0.0851063829787234</v>
      </c>
      <c r="D37" s="303" t="n">
        <v>4</v>
      </c>
      <c r="E37" s="6"/>
      <c r="F37" s="306"/>
      <c r="G37" s="306"/>
      <c r="H37" s="306"/>
      <c r="I37" s="298"/>
      <c r="J37" s="298"/>
      <c r="K37" s="298"/>
      <c r="L37" s="299"/>
      <c r="M37" s="7"/>
    </row>
    <row r="38" customFormat="false" ht="12.75" hidden="false" customHeight="false" outlineLevel="0" collapsed="false">
      <c r="A38" s="304" t="s">
        <v>172</v>
      </c>
      <c r="B38" s="305" t="n">
        <f aca="false">C38*$B$41</f>
        <v>532113.523289898</v>
      </c>
      <c r="C38" s="302" t="n">
        <f aca="false">D38/$D$41</f>
        <v>0.0212765957446809</v>
      </c>
      <c r="D38" s="303" t="n">
        <v>1</v>
      </c>
      <c r="E38" s="6"/>
      <c r="F38" s="306"/>
      <c r="G38" s="306"/>
      <c r="H38" s="306"/>
      <c r="I38" s="298"/>
      <c r="J38" s="298"/>
      <c r="K38" s="298"/>
      <c r="L38" s="299"/>
      <c r="M38" s="7"/>
    </row>
    <row r="39" customFormat="false" ht="12.75" hidden="false" customHeight="false" outlineLevel="0" collapsed="false">
      <c r="A39" s="307" t="s">
        <v>173</v>
      </c>
      <c r="B39" s="305" t="n">
        <f aca="false">C39*$B$41</f>
        <v>1064227.0465798</v>
      </c>
      <c r="C39" s="302" t="n">
        <f aca="false">D39/$D$41</f>
        <v>0.0425531914893617</v>
      </c>
      <c r="D39" s="303" t="n">
        <v>2</v>
      </c>
      <c r="E39" s="6"/>
      <c r="F39" s="306"/>
      <c r="G39" s="306"/>
      <c r="H39" s="306"/>
      <c r="I39" s="298"/>
      <c r="J39" s="298"/>
      <c r="K39" s="298"/>
      <c r="L39" s="299"/>
      <c r="M39" s="7"/>
    </row>
    <row r="40" customFormat="false" ht="12.75" hidden="false" customHeight="false" outlineLevel="0" collapsed="false">
      <c r="A40" s="307"/>
      <c r="B40" s="309"/>
      <c r="C40" s="302"/>
      <c r="D40" s="303"/>
      <c r="E40" s="6"/>
      <c r="F40" s="306"/>
      <c r="G40" s="306"/>
      <c r="H40" s="306"/>
      <c r="I40" s="298"/>
      <c r="J40" s="298"/>
      <c r="K40" s="298"/>
      <c r="L40" s="299"/>
      <c r="M40" s="7"/>
    </row>
    <row r="41" customFormat="false" ht="12.75" hidden="false" customHeight="false" outlineLevel="0" collapsed="false">
      <c r="A41" s="310" t="s">
        <v>174</v>
      </c>
      <c r="B41" s="311" t="n">
        <f aca="false">'Adaytum by Month'!O40</f>
        <v>25009335.5946252</v>
      </c>
      <c r="C41" s="312" t="n">
        <f aca="false">SUM(C18:C39)</f>
        <v>1</v>
      </c>
      <c r="D41" s="313" t="n">
        <f aca="false">'Adaytum Headcount'!E25</f>
        <v>47</v>
      </c>
      <c r="E41" s="163"/>
      <c r="F41" s="314"/>
      <c r="G41" s="314"/>
      <c r="H41" s="314"/>
      <c r="I41" s="292"/>
      <c r="J41" s="292"/>
      <c r="K41" s="292"/>
      <c r="L41" s="291"/>
      <c r="M41" s="7"/>
    </row>
    <row r="42" customFormat="false" ht="12.75" hidden="false" customHeight="false" outlineLevel="0" collapsed="false">
      <c r="A42" s="315"/>
      <c r="B42" s="316"/>
      <c r="C42" s="317"/>
      <c r="D42" s="120"/>
      <c r="E42" s="6"/>
      <c r="F42" s="306"/>
      <c r="G42" s="306"/>
      <c r="H42" s="306"/>
      <c r="I42" s="298"/>
      <c r="J42" s="298"/>
      <c r="K42" s="298"/>
      <c r="L42" s="299"/>
      <c r="M42" s="7"/>
    </row>
    <row r="43" customFormat="false" ht="12.75" hidden="false" customHeight="false" outlineLevel="0" collapsed="false">
      <c r="A43" s="318"/>
      <c r="B43" s="275"/>
      <c r="C43" s="276"/>
      <c r="D43" s="275" t="n">
        <f aca="false">D41=SUM(D18:D39)</f>
        <v>1</v>
      </c>
      <c r="E43" s="6"/>
      <c r="F43" s="6"/>
      <c r="G43" s="6"/>
      <c r="H43" s="6"/>
      <c r="I43" s="6"/>
      <c r="J43" s="6"/>
      <c r="K43" s="6"/>
      <c r="L43" s="6"/>
      <c r="M43" s="7"/>
    </row>
    <row r="44" customFormat="false" ht="12.75" hidden="false" customHeight="false" outlineLevel="0" collapsed="false">
      <c r="A44" s="5"/>
      <c r="B44" s="275"/>
      <c r="C44" s="276"/>
      <c r="D44" s="275"/>
      <c r="E44" s="6"/>
      <c r="F44" s="6"/>
      <c r="G44" s="6"/>
      <c r="H44" s="6"/>
      <c r="I44" s="6"/>
      <c r="J44" s="6"/>
      <c r="K44" s="6"/>
      <c r="L44" s="6"/>
      <c r="M44" s="7"/>
    </row>
    <row r="45" customFormat="false" ht="12.75" hidden="false" customHeight="false" outlineLevel="0" collapsed="false">
      <c r="A45" s="141" t="s">
        <v>175</v>
      </c>
      <c r="B45" s="275"/>
      <c r="C45" s="276"/>
      <c r="D45" s="275"/>
      <c r="E45" s="6"/>
      <c r="F45" s="6"/>
      <c r="G45" s="6"/>
      <c r="H45" s="6"/>
      <c r="I45" s="6"/>
      <c r="J45" s="6"/>
      <c r="K45" s="6"/>
      <c r="L45" s="6"/>
      <c r="M45" s="7"/>
    </row>
    <row r="46" customFormat="false" ht="12.75" hidden="false" customHeight="false" outlineLevel="0" collapsed="false">
      <c r="A46" s="5"/>
      <c r="B46" s="275"/>
      <c r="C46" s="276"/>
      <c r="D46" s="275"/>
      <c r="E46" s="6"/>
      <c r="F46" s="6"/>
      <c r="G46" s="6"/>
      <c r="H46" s="6"/>
      <c r="I46" s="6"/>
      <c r="J46" s="6"/>
      <c r="K46" s="6"/>
      <c r="L46" s="6"/>
      <c r="M46" s="7"/>
    </row>
    <row r="47" customFormat="false" ht="12.75" hidden="false" customHeight="false" outlineLevel="0" collapsed="false">
      <c r="A47" s="5"/>
      <c r="B47" s="275"/>
      <c r="C47" s="276"/>
      <c r="D47" s="275"/>
      <c r="E47" s="6"/>
      <c r="F47" s="6"/>
      <c r="G47" s="6"/>
      <c r="H47" s="6"/>
      <c r="I47" s="6"/>
      <c r="J47" s="6"/>
      <c r="K47" s="6"/>
      <c r="L47" s="6"/>
      <c r="M47" s="7"/>
    </row>
    <row r="48" customFormat="false" ht="12.75" hidden="false" customHeight="false" outlineLevel="0" collapsed="false">
      <c r="A48" s="5"/>
      <c r="B48" s="275"/>
      <c r="C48" s="276"/>
      <c r="D48" s="275"/>
      <c r="E48" s="6"/>
      <c r="F48" s="6"/>
      <c r="G48" s="6"/>
      <c r="H48" s="6"/>
      <c r="I48" s="6"/>
      <c r="J48" s="6"/>
      <c r="K48" s="6"/>
      <c r="L48" s="6"/>
      <c r="M48" s="7"/>
    </row>
    <row r="49" customFormat="false" ht="12.75" hidden="false" customHeight="false" outlineLevel="0" collapsed="false">
      <c r="A49" s="5"/>
      <c r="B49" s="275"/>
      <c r="C49" s="276"/>
      <c r="D49" s="275"/>
      <c r="E49" s="6"/>
      <c r="F49" s="6"/>
      <c r="G49" s="6"/>
      <c r="H49" s="6"/>
      <c r="I49" s="6"/>
      <c r="J49" s="6"/>
      <c r="K49" s="6"/>
      <c r="L49" s="6"/>
      <c r="M49" s="7"/>
    </row>
    <row r="50" customFormat="false" ht="13.5" hidden="false" customHeight="false" outlineLevel="0" collapsed="false">
      <c r="A50" s="319"/>
      <c r="B50" s="320"/>
      <c r="C50" s="321"/>
      <c r="D50" s="320"/>
      <c r="E50" s="12"/>
      <c r="F50" s="12"/>
      <c r="G50" s="12"/>
      <c r="H50" s="12"/>
      <c r="I50" s="12"/>
      <c r="J50" s="12"/>
      <c r="K50" s="12"/>
      <c r="L50" s="12"/>
      <c r="M50" s="15"/>
    </row>
    <row r="64" customFormat="false" ht="12.75" hidden="false" customHeight="false" outlineLevel="0" collapsed="false">
      <c r="A64" s="322" t="s">
        <v>154</v>
      </c>
      <c r="B64" s="309" t="n">
        <v>3084796.76</v>
      </c>
      <c r="C64" s="304" t="s">
        <v>154</v>
      </c>
      <c r="D64" s="323" t="n">
        <f aca="false">VLOOKUP(C64,$A$18:$C$39,3,FALSE())</f>
        <v>0.127659574468085</v>
      </c>
      <c r="E64" s="1" t="n">
        <v>1</v>
      </c>
    </row>
    <row r="65" customFormat="false" ht="12.75" hidden="false" customHeight="false" outlineLevel="0" collapsed="false">
      <c r="A65" s="322" t="s">
        <v>155</v>
      </c>
      <c r="B65" s="309" t="n">
        <v>2623700.75</v>
      </c>
      <c r="C65" s="304" t="s">
        <v>155</v>
      </c>
      <c r="D65" s="323" t="n">
        <f aca="false">VLOOKUP(C65,$A$18:$C$39,3,FALSE())</f>
        <v>0.170212765957447</v>
      </c>
      <c r="E65" s="1" t="n">
        <v>2</v>
      </c>
    </row>
    <row r="66" customFormat="false" ht="12.75" hidden="false" customHeight="false" outlineLevel="0" collapsed="false">
      <c r="A66" s="322" t="s">
        <v>156</v>
      </c>
      <c r="B66" s="309" t="n">
        <v>1379140.14</v>
      </c>
      <c r="C66" s="304" t="s">
        <v>156</v>
      </c>
      <c r="D66" s="323" t="n">
        <f aca="false">VLOOKUP(C66,$A$18:$C$39,3,FALSE())</f>
        <v>0.127659574468085</v>
      </c>
      <c r="E66" s="1" t="n">
        <v>3</v>
      </c>
    </row>
    <row r="67" customFormat="false" ht="12.75" hidden="false" customHeight="false" outlineLevel="0" collapsed="false">
      <c r="A67" s="322" t="s">
        <v>157</v>
      </c>
      <c r="B67" s="309" t="n">
        <v>1160731.82</v>
      </c>
      <c r="C67" s="304" t="s">
        <v>157</v>
      </c>
      <c r="D67" s="323" t="n">
        <f aca="false">VLOOKUP(C67,$A$18:$C$39,3,FALSE())</f>
        <v>0.106382978723404</v>
      </c>
      <c r="E67" s="1" t="n">
        <v>4</v>
      </c>
    </row>
    <row r="68" customFormat="false" ht="12.75" hidden="false" customHeight="false" outlineLevel="0" collapsed="false">
      <c r="A68" s="322" t="s">
        <v>158</v>
      </c>
      <c r="B68" s="309" t="n">
        <v>644590.34</v>
      </c>
      <c r="C68" s="304" t="s">
        <v>158</v>
      </c>
      <c r="D68" s="323" t="n">
        <f aca="false">VLOOKUP(C68,$A$18:$C$39,3,FALSE())</f>
        <v>0.0851063829787234</v>
      </c>
      <c r="E68" s="1" t="n">
        <v>6</v>
      </c>
    </row>
    <row r="69" customFormat="false" ht="12.75" hidden="false" customHeight="false" outlineLevel="0" collapsed="false">
      <c r="A69" s="322" t="s">
        <v>167</v>
      </c>
      <c r="B69" s="309" t="n">
        <v>514354.17</v>
      </c>
      <c r="C69" s="304" t="s">
        <v>159</v>
      </c>
      <c r="D69" s="323" t="n">
        <f aca="false">VLOOKUP(C69,$A$18:$C$39,3,FALSE())</f>
        <v>0.0212765957446809</v>
      </c>
      <c r="E69" s="1" t="n">
        <v>8</v>
      </c>
    </row>
    <row r="70" customFormat="false" ht="12.75" hidden="false" customHeight="false" outlineLevel="0" collapsed="false">
      <c r="A70" s="322" t="s">
        <v>168</v>
      </c>
      <c r="B70" s="309" t="n">
        <v>407342.93</v>
      </c>
      <c r="C70" s="304" t="s">
        <v>160</v>
      </c>
      <c r="D70" s="323" t="n">
        <f aca="false">VLOOKUP(C70,$A$18:$C$39,3,FALSE())</f>
        <v>0.0212765957446809</v>
      </c>
    </row>
    <row r="71" customFormat="false" ht="12.75" hidden="false" customHeight="false" outlineLevel="0" collapsed="false">
      <c r="A71" s="322" t="s">
        <v>169</v>
      </c>
      <c r="B71" s="309" t="n">
        <v>289003.44</v>
      </c>
      <c r="C71" s="304" t="s">
        <v>162</v>
      </c>
      <c r="D71" s="323" t="n">
        <f aca="false">VLOOKUP(C71,$A$18:$C$39,3,FALSE())</f>
        <v>0.0212765957446809</v>
      </c>
    </row>
    <row r="72" customFormat="false" ht="12.75" hidden="false" customHeight="false" outlineLevel="0" collapsed="false">
      <c r="A72" s="322" t="s">
        <v>159</v>
      </c>
      <c r="B72" s="309" t="n">
        <v>281464.97</v>
      </c>
      <c r="C72" s="304" t="s">
        <v>167</v>
      </c>
      <c r="D72" s="323" t="n">
        <f aca="false">VLOOKUP(C72,$A$18:$C$39,3,FALSE())</f>
        <v>0.106382978723404</v>
      </c>
    </row>
    <row r="73" customFormat="false" ht="12.75" hidden="false" customHeight="false" outlineLevel="0" collapsed="false">
      <c r="A73" s="322" t="s">
        <v>170</v>
      </c>
      <c r="B73" s="309" t="n">
        <v>197581.87</v>
      </c>
      <c r="C73" s="304" t="s">
        <v>168</v>
      </c>
      <c r="D73" s="323" t="n">
        <f aca="false">VLOOKUP(C73,$A$18:$C$39,3,FALSE())</f>
        <v>0.0212765957446809</v>
      </c>
    </row>
    <row r="74" customFormat="false" ht="12.75" hidden="false" customHeight="false" outlineLevel="0" collapsed="false">
      <c r="A74" s="322" t="s">
        <v>160</v>
      </c>
      <c r="B74" s="309" t="n">
        <v>55821.47</v>
      </c>
      <c r="C74" s="304" t="s">
        <v>170</v>
      </c>
      <c r="D74" s="323" t="n">
        <f aca="false">VLOOKUP(C74,$A$18:$C$39,3,FALSE())</f>
        <v>0.0425531914893617</v>
      </c>
    </row>
    <row r="75" customFormat="false" ht="12.75" hidden="false" customHeight="false" outlineLevel="0" collapsed="false">
      <c r="A75" s="322" t="s">
        <v>161</v>
      </c>
      <c r="B75" s="309" t="n">
        <v>28370.36</v>
      </c>
      <c r="C75" s="304" t="s">
        <v>171</v>
      </c>
      <c r="D75" s="323" t="n">
        <f aca="false">VLOOKUP(C75,$A$18:$C$39,3,FALSE())</f>
        <v>0.0851063829787234</v>
      </c>
    </row>
    <row r="76" customFormat="false" ht="12.75" hidden="false" customHeight="false" outlineLevel="0" collapsed="false">
      <c r="A76" s="322" t="s">
        <v>162</v>
      </c>
      <c r="B76" s="309" t="n">
        <v>26506.25</v>
      </c>
      <c r="C76" s="304" t="s">
        <v>172</v>
      </c>
      <c r="D76" s="323" t="n">
        <f aca="false">VLOOKUP(C76,$A$18:$C$39,3,FALSE())</f>
        <v>0.0212765957446809</v>
      </c>
      <c r="E76" s="1" t="n">
        <v>7</v>
      </c>
    </row>
    <row r="77" customFormat="false" ht="12.75" hidden="false" customHeight="false" outlineLevel="0" collapsed="false">
      <c r="A77" s="322" t="s">
        <v>171</v>
      </c>
      <c r="B77" s="309" t="n">
        <v>18883.2</v>
      </c>
      <c r="C77" s="272" t="s">
        <v>173</v>
      </c>
      <c r="D77" s="323" t="n">
        <f aca="false">VLOOKUP(C77,$A$18:$C$39,3,FALSE())</f>
        <v>0.0425531914893617</v>
      </c>
      <c r="E77" s="1" t="n">
        <v>9</v>
      </c>
    </row>
    <row r="78" customFormat="false" ht="12.75" hidden="false" customHeight="false" outlineLevel="0" collapsed="false">
      <c r="A78" s="322" t="s">
        <v>172</v>
      </c>
      <c r="B78" s="309" t="n">
        <v>17409.99</v>
      </c>
    </row>
    <row r="79" customFormat="false" ht="12.75" hidden="false" customHeight="false" outlineLevel="0" collapsed="false">
      <c r="A79" s="322" t="s">
        <v>163</v>
      </c>
      <c r="B79" s="309" t="n">
        <v>4929.74</v>
      </c>
      <c r="E79" s="1" t="n">
        <v>10</v>
      </c>
    </row>
    <row r="80" customFormat="false" ht="12.75" hidden="false" customHeight="false" outlineLevel="0" collapsed="false">
      <c r="A80" s="322" t="s">
        <v>164</v>
      </c>
      <c r="B80" s="309" t="n">
        <v>1892.48</v>
      </c>
      <c r="E80" s="1" t="n">
        <v>5</v>
      </c>
    </row>
    <row r="81" customFormat="false" ht="12.75" hidden="false" customHeight="false" outlineLevel="0" collapsed="false">
      <c r="A81" s="322" t="s">
        <v>165</v>
      </c>
      <c r="B81" s="309" t="n">
        <v>628.54</v>
      </c>
    </row>
  </sheetData>
  <printOptions headings="false" gridLines="false" gridLinesSet="true" horizontalCentered="false" verticalCentered="false"/>
  <pageMargins left="0.747916666666667" right="0.747916666666667" top="0.709722222222222" bottom="0.779861111111111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&amp;L&amp;9Enron Europe Confidential&amp;C&amp;9Source: Financial Planning and Analysis&amp;R&amp;9Printed : 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2001-06-19T08:04:16Z</dcterms:created>
  <dc:creator>devans5</dc:creator>
  <dc:description/>
  <dc:language>en-US</dc:language>
  <cp:lastModifiedBy>pboa</cp:lastModifiedBy>
  <cp:lastPrinted>2001-10-09T07:37:55Z</cp:lastPrinted>
  <dcterms:modified xsi:type="dcterms:W3CDTF">2001-10-09T07:40:12Z</dcterms:modified>
  <cp:revision>0</cp:revision>
  <dc:subject/>
  <dc:title/>
</cp:coreProperties>
</file>