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Headcount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function="false" hidden="false" localSheetId="0" name="_xlnm.Print_Area" vbProcedure="false">Summary!$A$2:$Q$45</definedName>
    <definedName function="false" hidden="false" name="ADDRESS" vbProcedure="false">'[4]'!$B$6:$P$6</definedName>
    <definedName function="false" hidden="false" name="Administration_Perlman_G_A" vbProcedure="false">'[2]'!$A$1</definedName>
    <definedName function="false" hidden="false" name="Admin_Other_G_A_Budget" vbProcedure="false">'[2]'!$A$1</definedName>
    <definedName function="false" hidden="false" name="Allocations_Miscellaneous_G_A" vbProcedure="false">'[2]'!$A$1</definedName>
    <definedName function="false" hidden="false" name="Allocs_Misc_Bud_Summary" vbProcedure="false">'[2]'!$A$1</definedName>
    <definedName function="false" hidden="false" name="All_G_A_Work_Orders" vbProcedure="false">'[2]'!$A$1</definedName>
    <definedName function="false" hidden="false" name="BANKS" vbProcedure="false">'[4]'!$E$61:$BV$61</definedName>
    <definedName function="false" hidden="false" name="Budget_Summary_G_A" vbProcedure="false">'[2]'!$A$1</definedName>
    <definedName function="false" hidden="false" name="clear" vbProcedure="false">[3]Entry!$C$6,[3]Entry!$E$6,[3]Entry!$G$6,[3]Entry!$J$6,[3]Entry!$K$6,[3]Entry!$M$6,[3]Entry!$O$6,[3]Entry!$C$12,[3]Entry!$C$12:$P$40,[3]Entry!$D$45:$E$47,[3]Entry!$A$46:$C$47,[3]Entry!$C$60:$P$88,[3]Entry!$D$93:$E$95,[3]Entry!$A$94:$C$95,[3]Entry!$C$108:$P$136,[3]Entry!$D$141:$E$143,[3]Entry!$A$142:$C$143,[3]Entry!$C$156:$P$184,[3]Entry!$D$189:$E$191,[3]Entry!$A$190:$C$191</definedName>
    <definedName function="false" hidden="false" name="coa" vbProcedure="false">'[2]'!$A$3:$B$557</definedName>
    <definedName function="false" hidden="false" name="DB_Infrastructure_Bruce_Cap" vbProcedure="false">'[2]'!$A$1</definedName>
    <definedName function="false" hidden="false" name="DB_Infrastructure_Bruce_G_A" vbProcedure="false">'[2]'!$A$1</definedName>
    <definedName function="false" hidden="false" name="DB_Infrastructure_Bruce_G_A_Budget" vbProcedure="false">'[2]'!$A$1</definedName>
    <definedName function="false" hidden="false" name="DB_Infra_Bruce_Cap_Budget" vbProcedure="false">'[2]'!$A$1</definedName>
    <definedName function="false" hidden="false" name="Dublin_Capital_Actuals" vbProcedure="false">'[2]'!$A$1</definedName>
    <definedName function="false" hidden="false" name="Dublin_Capital_Budget" vbProcedure="false">'[2]'!$A$1</definedName>
    <definedName function="false" hidden="false" name="Dublin_G_A_Budget" vbProcedure="false">'[2]'!$A$1</definedName>
    <definedName function="false" hidden="false" name="ECT_Info_Systems_Bell_G_A" vbProcedure="false">'[2]'!$A$1</definedName>
    <definedName function="false" hidden="false" name="ECT_Info_Systems_Bell_G_A_Budget" vbProcedure="false">'[2]'!$A$1</definedName>
    <definedName function="false" hidden="false" name="IBS_Burchfield_Cap" vbProcedure="false">'[2]'!$A$1</definedName>
    <definedName function="false" hidden="false" name="IBS_Capital_Budget_Summary" vbProcedure="false">'[2]'!$A$1</definedName>
    <definedName function="false" hidden="false" name="IBS_Capital_Reforecast_Budget" vbProcedure="false">'[2]'!$A$1</definedName>
    <definedName function="false" hidden="false" name="IBS_Comm_Sprt_Burchfield_G_A" vbProcedure="false">'[2]'!$D$9</definedName>
    <definedName function="false" hidden="false" name="IBS_Comm_Sup_Burchfield_G_A_Budget" vbProcedure="false">'[2]'!$A$1</definedName>
    <definedName function="false" hidden="false" name="IBS_Logistics_Burchfield_G_A" vbProcedure="false">'[2]'!$A$1</definedName>
    <definedName function="false" hidden="false" name="IBS_Logistics_Burchfield_G_A_Budget" vbProcedure="false">'[2]'!$A$1</definedName>
    <definedName function="false" hidden="false" name="Infrastructure_R_D_Bruce_G_A" vbProcedure="false">'[2]'!$C$1</definedName>
    <definedName function="false" hidden="false" name="Infrastructure_R_D_Bruce_G_A_Budget" vbProcedure="false">'[2]'!$A$1</definedName>
    <definedName function="false" hidden="false" name="IT_Systems_Retail_Energy_Tatar_G_A" vbProcedure="false">'[2]'!$A$1</definedName>
    <definedName function="false" hidden="false" name="Network_Operations_Davda_G_A" vbProcedure="false">'[2]'!$A$1</definedName>
    <definedName function="false" hidden="false" name="Network_Ops_Davda_Cap" vbProcedure="false">'[2]'!$A$1</definedName>
    <definedName function="false" hidden="false" name="Network_Ops_Davda_G_A_Budget" vbProcedure="false">'[2]'!$A$1</definedName>
    <definedName function="false" hidden="false" name="NW_Ops_Davda_Cap_Budget" vbProcedure="false">'[2]'!$A$1</definedName>
    <definedName function="false" hidden="false" name="Origination_Richardson_G_A_Budget" vbProcedure="false">'[2]'!$A$1</definedName>
    <definedName function="false" hidden="false" name="Origination_Systems_Richardson_G_A" vbProcedure="false">'[2]'!$A$1</definedName>
    <definedName function="false" hidden="false" name="Orig_Front_Off_Bibi_Cap" vbProcedure="false">'[2]'!$A$1</definedName>
    <definedName function="false" hidden="false" name="Orig_Front_Off_Livermore_Cap" vbProcedure="false">'[2]'!$A$1</definedName>
    <definedName function="false" hidden="false" name="Orig_Front_Off_Pickering_Cap" vbProcedure="false">'[2]'!$A$1</definedName>
    <definedName function="false" hidden="false" name="Orig_Front_Off_Richardson_Cap" vbProcedure="false">'[2]'!$A$1</definedName>
    <definedName function="false" hidden="false" name="Orig_Systems_Richardson_Cap_Budget" vbProcedure="false">'[2]'!$A$1</definedName>
    <definedName function="false" hidden="false" name="PC_HWSW_Capital" vbProcedure="false">'[2]'!$A$1</definedName>
    <definedName function="false" hidden="false" name="PC_HWSW_Capital_Budget" vbProcedure="false">'[2]'!$A$1</definedName>
    <definedName function="false" hidden="false" name="REMIT" vbProcedure="false">'[4]'!$A$38:$AU$38</definedName>
    <definedName function="false" hidden="false" name="Retail_Houston_Tatar_G_A_Budget" vbProcedure="false">'[2]'!$A$1</definedName>
    <definedName function="false" hidden="false" name="Risk_Infrastructure_Livermore_Cap_Budget" vbProcedure="false">'[2]'!$A$1</definedName>
    <definedName function="false" hidden="false" name="Risk_Infrastructure_Livermore_G_A" vbProcedure="false">'[2]'!$A$1</definedName>
    <definedName function="false" hidden="false" name="Risk_Infra_Livermore_G_A_Budget" vbProcedure="false">'[2]'!$A$1</definedName>
    <definedName function="false" hidden="false" name="Risk_Management_Pickering_G_A" vbProcedure="false">'[2]'!$A$1</definedName>
    <definedName function="false" hidden="false" name="Risk_Mgmt_Pickering_G_A_Budget" vbProcedure="false">'[2]'!$A$1</definedName>
    <definedName function="false" hidden="false" name="Risk_Mngmt_Pickering_Cap_Budget" vbProcedure="false">'[2]'!$A$1</definedName>
    <definedName function="false" hidden="false" name="R_D_Tech_Infra_Bell_Cap" vbProcedure="false">'[2]'!$A$1</definedName>
    <definedName function="false" hidden="false" name="R_D_Tech_Infra_Bell_Cap_Budget" vbProcedure="false">'[2]'!$A$1</definedName>
    <definedName function="false" hidden="false" name="SAPFuncF4Help" vbProcedure="false">(#NAME?)</definedName>
    <definedName function="false" hidden="false" name="Summary_Capital" vbProcedure="false">'[2]'!$A$1</definedName>
    <definedName function="false" hidden="false" name="Summary_Capital_by_Director" vbProcedure="false">'[2]'!$A$1</definedName>
    <definedName function="false" hidden="false" name="Summary_Capital_Forecast" vbProcedure="false">'[2]'!$A$1</definedName>
    <definedName function="false" hidden="false" name="Summary_G_and_A_Actuals" vbProcedure="false">'[2]'!$A$1</definedName>
    <definedName function="false" hidden="false" name="Unidentified_Projects_Cap_Budget" vbProcedure="false">'[2]'!$A$1</definedName>
    <definedName function="false" hidden="false" name="VP_Info_Systems_Bibi_G_A_Budget" vbProcedure="false">'[2]'!$A$1</definedName>
    <definedName function="false" hidden="false" name="VP_Info__Systems_Bibi_G_A" vbProcedure="false">'[2]'!$A$1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ksnow:
</t>
        </r>
        <r>
          <rPr>
            <sz val="8"/>
            <color rgb="FF000000"/>
            <rFont val="Tahoma"/>
            <family val="0"/>
          </rPr>
          <t xml:space="preserve">Added Sally's Headcount in Other and backed out of 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26</xdr:colOff>
                <xdr:row>6</xdr:row>
                <xdr:rowOff>7</xdr:rowOff>
              </xdr:from>
              <xdr:to>
                <xdr:col>7</xdr:col>
                <xdr:colOff>49</xdr:colOff>
                <xdr:row>10</xdr:row>
                <xdr:rowOff>13</xdr:rowOff>
              </xdr:to>
            </anchor>
          </commentPr>
        </mc:Choice>
        <mc:Fallback/>
      </mc:AlternateContent>
    </comment>
    <comment ref="D13" authorId="0">
      <text>
        <r>
          <rPr>
            <b val="true"/>
            <sz val="8"/>
            <color rgb="FF000000"/>
            <rFont val="Tahoma"/>
            <family val="0"/>
          </rPr>
          <t xml:space="preserve">ksnow:
</t>
        </r>
        <r>
          <rPr>
            <sz val="8"/>
            <color rgb="FF000000"/>
            <rFont val="Tahoma"/>
            <family val="0"/>
          </rPr>
          <t xml:space="preserve">Added Sally's Headcount in Other and backed out of 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26</xdr:colOff>
                <xdr:row>11</xdr:row>
                <xdr:rowOff>7</xdr:rowOff>
              </xdr:from>
              <xdr:to>
                <xdr:col>7</xdr:col>
                <xdr:colOff>49</xdr:colOff>
                <xdr:row>19</xdr:row>
                <xdr:rowOff>3</xdr:rowOff>
              </xdr:to>
            </anchor>
          </commentPr>
        </mc:Choice>
        <mc:Fallback/>
      </mc:AlternateContent>
    </comment>
    <comment ref="F8" authorId="0">
      <text>
        <r>
          <rPr>
            <b val="true"/>
            <sz val="8"/>
            <color rgb="FF000000"/>
            <rFont val="Tahoma"/>
            <family val="0"/>
          </rPr>
          <t xml:space="preserve">ksnow:
</t>
        </r>
        <r>
          <rPr>
            <sz val="8"/>
            <color rgb="FF000000"/>
            <rFont val="Tahoma"/>
            <family val="0"/>
          </rPr>
          <t xml:space="preserve">Added Sally's Headcount in Other and backed out of 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23</xdr:colOff>
                <xdr:row>6</xdr:row>
                <xdr:rowOff>7</xdr:rowOff>
              </xdr:from>
              <xdr:to>
                <xdr:col>9</xdr:col>
                <xdr:colOff>54</xdr:colOff>
                <xdr:row>10</xdr:row>
                <xdr:rowOff>13</xdr:rowOff>
              </xdr:to>
            </anchor>
          </commentPr>
        </mc:Choice>
        <mc:Fallback/>
      </mc:AlternateContent>
    </comment>
    <comment ref="F13" authorId="0">
      <text>
        <r>
          <rPr>
            <b val="true"/>
            <sz val="8"/>
            <color rgb="FF000000"/>
            <rFont val="Tahoma"/>
            <family val="0"/>
          </rPr>
          <t xml:space="preserve">ksnow:
</t>
        </r>
        <r>
          <rPr>
            <sz val="8"/>
            <color rgb="FF000000"/>
            <rFont val="Tahoma"/>
            <family val="0"/>
          </rPr>
          <t xml:space="preserve">Added Sally's Headcount in Other and backed out of 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23</xdr:colOff>
                <xdr:row>11</xdr:row>
                <xdr:rowOff>7</xdr:rowOff>
              </xdr:from>
              <xdr:to>
                <xdr:col>9</xdr:col>
                <xdr:colOff>54</xdr:colOff>
                <xdr:row>19</xdr:row>
                <xdr:rowOff>3</xdr:rowOff>
              </xdr:to>
            </anchor>
          </commentPr>
        </mc:Choice>
        <mc:Fallback/>
      </mc:AlternateContent>
    </comment>
    <comment ref="H8" authorId="0">
      <text>
        <r>
          <rPr>
            <b val="true"/>
            <sz val="8"/>
            <color rgb="FF000000"/>
            <rFont val="Tahoma"/>
            <family val="0"/>
          </rPr>
          <t xml:space="preserve">ksnow:
</t>
        </r>
        <r>
          <rPr>
            <sz val="8"/>
            <color rgb="FF000000"/>
            <rFont val="Tahoma"/>
            <family val="0"/>
          </rPr>
          <t xml:space="preserve">Added Sally's Headcount in Other and backed out of 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23</xdr:colOff>
                <xdr:row>6</xdr:row>
                <xdr:rowOff>7</xdr:rowOff>
              </xdr:from>
              <xdr:to>
                <xdr:col>11</xdr:col>
                <xdr:colOff>56</xdr:colOff>
                <xdr:row>10</xdr:row>
                <xdr:rowOff>13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ksnow:
</t>
        </r>
        <r>
          <rPr>
            <sz val="8"/>
            <color rgb="FF000000"/>
            <rFont val="Tahoma"/>
            <family val="0"/>
          </rPr>
          <t xml:space="preserve">Added Sally's Headcount in Other and backed out of EA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23</xdr:colOff>
                <xdr:row>11</xdr:row>
                <xdr:rowOff>7</xdr:rowOff>
              </xdr:from>
              <xdr:to>
                <xdr:col>11</xdr:col>
                <xdr:colOff>56</xdr:colOff>
                <xdr:row>19</xdr:row>
                <xdr:rowOff>3</xdr:rowOff>
              </xdr:to>
            </anchor>
          </commentPr>
        </mc:Choice>
        <mc:Fallback/>
      </mc:AlternateContent>
    </comment>
    <comment ref="L11" authorId="0">
      <text>
        <r>
          <rPr>
            <b val="true"/>
            <sz val="8"/>
            <color rgb="FF000000"/>
            <rFont val="Tahoma"/>
            <family val="0"/>
          </rPr>
          <t xml:space="preserve">ksnow:
</t>
        </r>
        <r>
          <rPr>
            <sz val="8"/>
            <color rgb="FF000000"/>
            <rFont val="Tahoma"/>
            <family val="0"/>
          </rPr>
          <t xml:space="preserve">Added $18.1MM for Indirects &amp; Bonuses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17</xdr:colOff>
                <xdr:row>9</xdr:row>
                <xdr:rowOff>7</xdr:rowOff>
              </xdr:from>
              <xdr:to>
                <xdr:col>15</xdr:col>
                <xdr:colOff>29</xdr:colOff>
                <xdr:row>14</xdr:row>
                <xdr:rowOff>5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2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backed out volume mgmt and bob hall's cc (3) for mgmt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10</xdr:row>
                <xdr:rowOff>5</xdr:rowOff>
              </xdr:from>
              <xdr:to>
                <xdr:col>5</xdr:col>
                <xdr:colOff>66</xdr:colOff>
                <xdr:row>14</xdr:row>
                <xdr:rowOff>11</xdr:rowOff>
              </xdr:to>
            </anchor>
          </commentPr>
        </mc:Choice>
        <mc:Fallback/>
      </mc:AlternateContent>
    </comment>
    <comment ref="M32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14 ees people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17</xdr:colOff>
                <xdr:row>30</xdr:row>
                <xdr:rowOff>5</xdr:rowOff>
              </xdr:from>
              <xdr:to>
                <xdr:col>15</xdr:col>
                <xdr:colOff>65</xdr:colOff>
                <xdr:row>34</xdr:row>
                <xdr:rowOff>11</xdr:rowOff>
              </xdr:to>
            </anchor>
          </commentPr>
        </mc:Choice>
        <mc:Fallback/>
      </mc:AlternateContent>
    </comment>
    <comment ref="P28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5 Global contracts &amp; facilities  people are included below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17</xdr:colOff>
                <xdr:row>26</xdr:row>
                <xdr:rowOff>5</xdr:rowOff>
              </xdr:from>
              <xdr:to>
                <xdr:col>18</xdr:col>
                <xdr:colOff>66</xdr:colOff>
                <xdr:row>30</xdr:row>
                <xdr:rowOff>11</xdr:rowOff>
              </xdr:to>
            </anchor>
          </commentPr>
        </mc:Choice>
        <mc:Fallback/>
      </mc:AlternateContent>
    </comment>
    <comment ref="P32" authorId="0">
      <text>
        <r>
          <rPr>
            <b val="true"/>
            <sz val="8"/>
            <color rgb="FF000000"/>
            <rFont val="Tahoma"/>
            <family val="0"/>
          </rPr>
          <t xml:space="preserve">bheinri:
</t>
        </r>
        <r>
          <rPr>
            <sz val="8"/>
            <color rgb="FF000000"/>
            <rFont val="Tahoma"/>
            <family val="0"/>
          </rPr>
          <t xml:space="preserve">includes the EBS contracts and facilities cost center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17</xdr:colOff>
                <xdr:row>30</xdr:row>
                <xdr:rowOff>5</xdr:rowOff>
              </xdr:from>
              <xdr:to>
                <xdr:col>18</xdr:col>
                <xdr:colOff>66</xdr:colOff>
                <xdr:row>34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<sst xmlns="http://schemas.openxmlformats.org/spreadsheetml/2006/main" count="75" uniqueCount="56">
  <si>
    <r>
      <rPr>
        <b val="true"/>
        <sz val="22"/>
        <color rgb="FF000000"/>
        <rFont val="Times New Roman"/>
        <family val="1"/>
      </rPr>
      <t xml:space="preserve">E</t>
    </r>
    <r>
      <rPr>
        <b val="true"/>
        <sz val="18"/>
        <color rgb="FF000000"/>
        <rFont val="Times New Roman"/>
        <family val="1"/>
      </rPr>
      <t xml:space="preserve"> N R O N   </t>
    </r>
    <r>
      <rPr>
        <b val="true"/>
        <sz val="22"/>
        <color rgb="FF000000"/>
        <rFont val="Times New Roman"/>
        <family val="1"/>
      </rPr>
      <t xml:space="preserve">N</t>
    </r>
    <r>
      <rPr>
        <b val="true"/>
        <sz val="18"/>
        <color rgb="FF000000"/>
        <rFont val="Times New Roman"/>
        <family val="1"/>
      </rPr>
      <t xml:space="preserve"> E T W O R K S</t>
    </r>
  </si>
  <si>
    <t xml:space="preserve">  Energy Operations Consolidated 2002 Plan - Allocations by Business Unit</t>
  </si>
  <si>
    <t xml:space="preserve">  Analysis Of Increases (Decreases)</t>
  </si>
  <si>
    <t xml:space="preserve">  (in millions)</t>
  </si>
  <si>
    <r>
      <rPr>
        <b val="true"/>
        <sz val="10"/>
        <rFont val="Times New Roman"/>
        <family val="1"/>
      </rPr>
      <t xml:space="preserve">Plan Headcount as of December 2001 </t>
    </r>
    <r>
      <rPr>
        <b val="true"/>
        <vertAlign val="superscript"/>
        <sz val="10"/>
        <color rgb="FFFF0000"/>
        <rFont val="Times New Roman"/>
        <family val="1"/>
      </rPr>
      <t xml:space="preserve">(1)</t>
    </r>
  </si>
  <si>
    <r>
      <rPr>
        <b val="true"/>
        <sz val="10"/>
        <rFont val="Times New Roman"/>
        <family val="1"/>
      </rPr>
      <t xml:space="preserve">Proforma Headcount for 2001 </t>
    </r>
    <r>
      <rPr>
        <b val="true"/>
        <vertAlign val="superscript"/>
        <sz val="10"/>
        <color rgb="FFFF0000"/>
        <rFont val="Times New Roman"/>
        <family val="1"/>
      </rPr>
      <t xml:space="preserve">(1)</t>
    </r>
  </si>
  <si>
    <r>
      <rPr>
        <b val="true"/>
        <sz val="10"/>
        <rFont val="Times New Roman"/>
        <family val="1"/>
      </rPr>
      <t xml:space="preserve">Plan Headcount as of December 2002 </t>
    </r>
    <r>
      <rPr>
        <b val="true"/>
        <vertAlign val="superscript"/>
        <sz val="10"/>
        <color rgb="FFFF0000"/>
        <rFont val="Times New Roman"/>
        <family val="1"/>
      </rPr>
      <t xml:space="preserve">(1)</t>
    </r>
  </si>
  <si>
    <t xml:space="preserve">2001 Allocated Plan</t>
  </si>
  <si>
    <r>
      <rPr>
        <b val="true"/>
        <sz val="10"/>
        <rFont val="Times New Roman"/>
        <family val="1"/>
      </rPr>
      <t xml:space="preserve">2001 Allocated Proforma</t>
    </r>
    <r>
      <rPr>
        <b val="true"/>
        <sz val="10"/>
        <color rgb="FFFF0000"/>
        <rFont val="Times New Roman"/>
        <family val="1"/>
      </rPr>
      <t xml:space="preserve"> </t>
    </r>
    <r>
      <rPr>
        <b val="true"/>
        <vertAlign val="superscript"/>
        <sz val="10"/>
        <color rgb="FFFF0000"/>
        <rFont val="Times New Roman"/>
        <family val="1"/>
      </rPr>
      <t xml:space="preserve">(2)</t>
    </r>
  </si>
  <si>
    <t xml:space="preserve">2002 Allocated Plan</t>
  </si>
  <si>
    <t xml:space="preserve">Increase / (Decrease) over 2001 Proforma</t>
  </si>
  <si>
    <t xml:space="preserve">Enron Americas - Energy Operations</t>
  </si>
  <si>
    <t xml:space="preserve">EA</t>
  </si>
  <si>
    <t xml:space="preserve">Enron Global Markets - Energy Operations</t>
  </si>
  <si>
    <t xml:space="preserve">EGM</t>
  </si>
  <si>
    <t xml:space="preserve">Enron Industrial Markets - Energy Operations</t>
  </si>
  <si>
    <t xml:space="preserve">EIM</t>
  </si>
  <si>
    <t xml:space="preserve">Enron Energy Services - Energy Operations</t>
  </si>
  <si>
    <t xml:space="preserve">EES</t>
  </si>
  <si>
    <t xml:space="preserve">Enron Broadband Services - Energy Operations</t>
  </si>
  <si>
    <t xml:space="preserve">EBS</t>
  </si>
  <si>
    <t xml:space="preserve">Other Business Units</t>
  </si>
  <si>
    <t xml:space="preserve">Other</t>
  </si>
  <si>
    <t xml:space="preserve">Total Enron Net Works - Energy Operations</t>
  </si>
  <si>
    <t xml:space="preserve">Total Indirect Expenses</t>
  </si>
  <si>
    <t xml:space="preserve">Total Enron Wholesale Services - Energy Operations</t>
  </si>
  <si>
    <t xml:space="preserve">EGM - Europe and Singapore - Energy Operations</t>
  </si>
  <si>
    <r>
      <rPr>
        <b val="true"/>
        <sz val="8"/>
        <color rgb="FFFF0000"/>
        <rFont val="Times New Roman"/>
        <family val="1"/>
      </rPr>
      <t xml:space="preserve">(1)  </t>
    </r>
    <r>
      <rPr>
        <sz val="8"/>
        <rFont val="Times New Roman"/>
        <family val="1"/>
      </rPr>
      <t xml:space="preserve">Included in headcount are contractors and Global Data / Risk Mgmt DPR groups.</t>
    </r>
  </si>
  <si>
    <r>
      <rPr>
        <b val="true"/>
        <sz val="8"/>
        <color rgb="FFFF0000"/>
        <rFont val="Times New Roman"/>
        <family val="1"/>
      </rPr>
      <t xml:space="preserve">(2) </t>
    </r>
    <r>
      <rPr>
        <sz val="8"/>
        <color rgb="FFFF0000"/>
        <rFont val="Times New Roman"/>
        <family val="1"/>
      </rPr>
      <t xml:space="preserve"> </t>
    </r>
    <r>
      <rPr>
        <sz val="8"/>
        <rFont val="Times New Roman"/>
        <family val="1"/>
      </rPr>
      <t xml:space="preserve">2001 Pro Forma consists of Actual expenses through June 30, 2001 plus plan for July through December.  Excluding HPL Related costs.</t>
    </r>
  </si>
  <si>
    <t xml:space="preserve">Adjusted to include a total of 7 additional Associates that began in August.</t>
  </si>
  <si>
    <r>
      <rPr>
        <b val="true"/>
        <sz val="8"/>
        <color rgb="FFFF0000"/>
        <rFont val="Times New Roman"/>
        <family val="1"/>
      </rPr>
      <t xml:space="preserve">(3)</t>
    </r>
    <r>
      <rPr>
        <sz val="8"/>
        <rFont val="Times New Roman"/>
        <family val="1"/>
      </rPr>
      <t xml:space="preserve">  Includes Southern Cone for comparison purposes.  It was not originally included in Energy Ops 2001 Plan.</t>
    </r>
  </si>
  <si>
    <t xml:space="preserve">ENRON NETWORKS - ENERGY OPERATIONS</t>
  </si>
  <si>
    <t xml:space="preserve">2002 PLAN vs 2001 FORECAST HEADCOUNT</t>
  </si>
  <si>
    <r>
      <rPr>
        <b val="true"/>
        <u val="single"/>
        <sz val="10"/>
        <rFont val="Arial"/>
        <family val="2"/>
      </rPr>
      <t xml:space="preserve">EES</t>
    </r>
    <r>
      <rPr>
        <b val="true"/>
        <sz val="10"/>
        <rFont val="Arial"/>
        <family val="2"/>
      </rPr>
      <t xml:space="preserve"> </t>
    </r>
    <r>
      <rPr>
        <b val="true"/>
        <vertAlign val="superscript"/>
        <sz val="10"/>
        <rFont val="Arial"/>
        <family val="2"/>
      </rPr>
      <t xml:space="preserve">(1)</t>
    </r>
  </si>
  <si>
    <t xml:space="preserve">Total</t>
  </si>
  <si>
    <t xml:space="preserve">Function</t>
  </si>
  <si>
    <t xml:space="preserve">2001 Forecast</t>
  </si>
  <si>
    <t xml:space="preserve">2002 Plan</t>
  </si>
  <si>
    <t xml:space="preserve">Deal Capture / Documentation</t>
  </si>
  <si>
    <t xml:space="preserve">Risk Management</t>
  </si>
  <si>
    <t xml:space="preserve">Logistics</t>
  </si>
  <si>
    <t xml:space="preserve">Volume Management</t>
  </si>
  <si>
    <t xml:space="preserve">Settlements</t>
  </si>
  <si>
    <t xml:space="preserve">Trade Accounting</t>
  </si>
  <si>
    <t xml:space="preserve">Transaction Structuring</t>
  </si>
  <si>
    <t xml:space="preserve">Technology</t>
  </si>
  <si>
    <t xml:space="preserve">Special Projects</t>
  </si>
  <si>
    <t xml:space="preserve">Media Trafficing</t>
  </si>
  <si>
    <t xml:space="preserve">Management</t>
  </si>
  <si>
    <t xml:space="preserve">Subtotal Direct Headcount</t>
  </si>
  <si>
    <t xml:space="preserve">Global</t>
  </si>
  <si>
    <t xml:space="preserve">Global Counterparty/OPD/Rates</t>
  </si>
  <si>
    <t xml:space="preserve">Global Contracts/Records Mgmt</t>
  </si>
  <si>
    <t xml:space="preserve">DPR/Risk Policy/Global Reporting</t>
  </si>
  <si>
    <t xml:space="preserve">Total Headcount</t>
  </si>
  <si>
    <t xml:space="preserve">(1)  Does not include contractors - 8 in 2002.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</si>
</sst>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&quot;$   &quot;#,##0.00_);&quot;($   &quot;#,##0.00\);&quot;$          -&quot;"/>
    <numFmt numFmtId="166" formatCode="#,##0.00__\);\(#,##0.00\);__&quot;  -&quot;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0.00_)"/>
    <numFmt numFmtId="172" formatCode="0.00%"/>
    <numFmt numFmtId="173" formatCode="#,##0"/>
    <numFmt numFmtId="174" formatCode="_(* #,##0.00_);_(* \(#,##0.00\);_(* \-??_);_(@_)"/>
    <numFmt numFmtId="175" formatCode="_(* #,##0_);_(* \(#,##0\);_(* \-??_);_(@_)"/>
    <numFmt numFmtId="176" formatCode="0"/>
    <numFmt numFmtId="177" formatCode="\$#,##0.0_);[RED]&quot;($&quot;#,##0.0\)"/>
    <numFmt numFmtId="178" formatCode="0_);[RED]\(0\)"/>
    <numFmt numFmtId="179" formatCode="_(* #,##0.0_);_(* \(#,##0.0\);_(* \-??_);_(@_)"/>
    <numFmt numFmtId="180" formatCode="_(* #,##0.0_);_(* \(#,##0.0\);_(* \-_);_(@_)"/>
    <numFmt numFmtId="181" formatCode="_(\$* #,##0.0_);_(\$* \(#,##0.0\);_(\$* \-?_);_(@_)"/>
    <numFmt numFmtId="182" formatCode="0%"/>
  </numFmts>
  <fonts count="32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22"/>
      <color rgb="FF000000"/>
      <name val="Times New Roman"/>
      <family val="1"/>
    </font>
    <font>
      <b val="true"/>
      <sz val="18"/>
      <color rgb="FF00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sz val="10"/>
      <color rgb="FFFF0000"/>
      <name val="Times New Roman"/>
      <family val="1"/>
    </font>
    <font>
      <b val="true"/>
      <vertAlign val="superscript"/>
      <sz val="10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7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9.5"/>
      <color rgb="FF000000"/>
      <name val="Times New Roman"/>
      <family val="2"/>
    </font>
    <font>
      <sz val="8"/>
      <color rgb="FF000000"/>
      <name val="Times New Roman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vertAlign val="superscript"/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1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" fillId="0" borderId="0" applyFont="true" applyBorder="false" applyAlignment="false" applyProtection="true"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3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2" applyFont="true" applyBorder="true" applyAlignment="false" applyProtection="false"/>
    <xf numFmtId="164" fontId="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4" applyFont="true" applyBorder="true" applyAlignment="false" applyProtection="false"/>
    <xf numFmtId="164" fontId="5" fillId="4" borderId="0" applyFont="true" applyBorder="false" applyAlignment="false" applyProtection="false"/>
    <xf numFmtId="170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1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5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applyFont="true" applyBorder="false" applyAlignment="false" applyProtection="false"/>
    <xf numFmtId="173" fontId="12" fillId="0" borderId="4" applyFont="true" applyBorder="true" applyAlignment="true" applyProtection="false">
      <alignment horizontal="general" vertical="bottom" textRotation="0" wrapText="false" indent="0" shrinkToFit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4" fontId="1" fillId="0" borderId="0" xfId="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7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2" borderId="8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8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2" borderId="9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3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10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2" borderId="6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" fillId="2" borderId="6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2" borderId="11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34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9" fontId="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3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28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34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Headcount by BU 11-02" xfId="34"/>
    <cellStyle name="Percent [2]" xfId="35"/>
    <cellStyle name="Total" xfId="36"/>
    <cellStyle name="Unprot" xfId="37"/>
    <cellStyle name="Unprot$" xfId="38"/>
    <cellStyle name="Unprot_CurrencySKorea" xfId="39"/>
    <cellStyle name="Unprotect" xfId="4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externalLink" Target="externalLinks/externalLink7.xml"/><Relationship Id="rId12" Type="http://schemas.openxmlformats.org/officeDocument/2006/relationships/externalLink" Target="externalLinks/externalLink8.xml"/><Relationship Id="rId13" Type="http://schemas.openxmlformats.org/officeDocument/2006/relationships/externalLink" Target="externalLinks/externalLink9.xml"/><Relationship Id="rId14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2.xml"/><Relationship Id="rId17" Type="http://schemas.openxmlformats.org/officeDocument/2006/relationships/externalLink" Target="externalLinks/externalLink13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Times New Roman"/>
              </a:rPr>
              <a:t>2001 Proforma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1284990669155"/>
          <c:y val="0.217263979919119"/>
          <c:w val="0.532746823069404"/>
          <c:h val="0.64509831264816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Summary!$T$8:$T$13</c:f>
              <c:strCache>
                <c:ptCount val="6"/>
                <c:pt idx="0">
                  <c:v>EA</c:v>
                </c:pt>
                <c:pt idx="1">
                  <c:v>EGM</c:v>
                </c:pt>
                <c:pt idx="2">
                  <c:v>EIM</c:v>
                </c:pt>
                <c:pt idx="3">
                  <c:v>EES</c:v>
                </c:pt>
                <c:pt idx="4">
                  <c:v>EBS</c:v>
                </c:pt>
                <c:pt idx="5">
                  <c:v>Other</c:v>
                </c:pt>
              </c:strCache>
            </c:strRef>
          </c:cat>
          <c:val>
            <c:numRef>
              <c:f>Summary!$L$8:$L$13</c:f>
              <c:numCache>
                <c:formatCode>\$#,##0.0_);[RED]"($"#,##0.0\)</c:formatCode>
                <c:ptCount val="6"/>
                <c:pt idx="0">
                  <c:v>50.900027</c:v>
                </c:pt>
                <c:pt idx="1">
                  <c:v>15.84286</c:v>
                </c:pt>
                <c:pt idx="2">
                  <c:v>12.087742</c:v>
                </c:pt>
                <c:pt idx="3">
                  <c:v>48.2635308080042</c:v>
                </c:pt>
                <c:pt idx="4">
                  <c:v>6.562683</c:v>
                </c:pt>
                <c:pt idx="5">
                  <c:v>1.135307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04318848307118"/>
          <c:y val="0.2984242086180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Times New Roman"/>
              </a:rPr>
              <a:t>2002 Plan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412427389544"/>
          <c:y val="0.214781883856627"/>
          <c:w val="0.469635627530364"/>
          <c:h val="0.63684356765768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Times New Roman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Summary!$T$8:$T$13</c:f>
              <c:strCache>
                <c:ptCount val="6"/>
                <c:pt idx="0">
                  <c:v>EA</c:v>
                </c:pt>
                <c:pt idx="1">
                  <c:v>EGM</c:v>
                </c:pt>
                <c:pt idx="2">
                  <c:v>EIM</c:v>
                </c:pt>
                <c:pt idx="3">
                  <c:v>EES</c:v>
                </c:pt>
                <c:pt idx="4">
                  <c:v>EBS</c:v>
                </c:pt>
                <c:pt idx="5">
                  <c:v>Other</c:v>
                </c:pt>
              </c:strCache>
            </c:strRef>
          </c:cat>
          <c:val>
            <c:numRef>
              <c:f>Summary!$N$8:$N$13</c:f>
              <c:numCache>
                <c:formatCode>\$#,##0.0_);[RED]"($"#,##0.0\)</c:formatCode>
                <c:ptCount val="6"/>
                <c:pt idx="0">
                  <c:v>44.566474</c:v>
                </c:pt>
                <c:pt idx="1">
                  <c:v>20.080812</c:v>
                </c:pt>
                <c:pt idx="2">
                  <c:v>12.648788</c:v>
                </c:pt>
                <c:pt idx="3">
                  <c:v>41.3005190894792</c:v>
                </c:pt>
                <c:pt idx="4">
                  <c:v>5.728031</c:v>
                </c:pt>
                <c:pt idx="5">
                  <c:v>2.388343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05227952825207"/>
          <c:y val="0.30202834120589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930960</xdr:colOff>
      <xdr:row>23</xdr:row>
      <xdr:rowOff>19080</xdr:rowOff>
    </xdr:from>
    <xdr:to>
      <xdr:col>5</xdr:col>
      <xdr:colOff>657000</xdr:colOff>
      <xdr:row>39</xdr:row>
      <xdr:rowOff>9360</xdr:rowOff>
    </xdr:to>
    <xdr:graphicFrame>
      <xdr:nvGraphicFramePr>
        <xdr:cNvPr id="0" name="Chart 1"/>
        <xdr:cNvGraphicFramePr/>
      </xdr:nvGraphicFramePr>
      <xdr:xfrm>
        <a:off x="1300680" y="3914640"/>
        <a:ext cx="4050720" cy="2581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507600</xdr:colOff>
      <xdr:row>23</xdr:row>
      <xdr:rowOff>19080</xdr:rowOff>
    </xdr:from>
    <xdr:to>
      <xdr:col>15</xdr:col>
      <xdr:colOff>402840</xdr:colOff>
      <xdr:row>39</xdr:row>
      <xdr:rowOff>19080</xdr:rowOff>
    </xdr:to>
    <xdr:graphicFrame>
      <xdr:nvGraphicFramePr>
        <xdr:cNvPr id="1" name="Chart 2"/>
        <xdr:cNvGraphicFramePr/>
      </xdr:nvGraphicFramePr>
      <xdr:xfrm>
        <a:off x="6332400" y="3914640"/>
        <a:ext cx="4089960" cy="2590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10800</xdr:colOff>
      <xdr:row>1</xdr:row>
      <xdr:rowOff>66960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0"/>
          <a:ext cx="10950480" cy="228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nvoices/Sept98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dgets/Brians/2002/Budget/Reports/EES%20files%20from%20Shelly%2010-10-01/2001%20EES-EWS%204Q%20Forecast%2010-05-0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nron%20Net%20Works/Accounting/2002%20Plan/BU%20OTC%20Presentations/EES/Butler%20Updates/EES%20Final%20Packet%20to%20Sally%2010-3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Business%20Unit%20Allocations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Business%20Unit%20Allocations%20-%2011-0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2001/Budget/Allocations/Updated%20Alloc%20Fil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coc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EA%20by%20Funct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EA%20by%20Function-Summarized%2011-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dgets/Brians/2002/Budget/Reports/Headcount%20by%20BU%2011-02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EIM%20EGM%20EBS%20by%20LOB%20&amp;%20Function%2010-10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EIM%20EGM%20EBS%20by%20LOB%20&amp;%20Function%2011-02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2002%20Budget%20Presentation%20for%20Sally-5%2010-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recast"/>
      <sheetName val="Assumptions"/>
      <sheetName val="Input"/>
      <sheetName val="HC Summary"/>
      <sheetName val="CC Summary"/>
      <sheetName val="CC 140265 - HC"/>
      <sheetName val="CC 140265"/>
      <sheetName val="CC 140265 - Upload"/>
      <sheetName val="CC 140263 - HC"/>
      <sheetName val="CC 140263"/>
      <sheetName val="CC 140263 - Upload"/>
      <sheetName val="CC 140321 - HC"/>
      <sheetName val="CC 140321"/>
      <sheetName val="CC 140321 - Upload"/>
      <sheetName val="140588- HC"/>
      <sheetName val="CC 140588"/>
      <sheetName val="CC 140264 - HC"/>
      <sheetName val="CC 140264"/>
      <sheetName val="CC 140264 - Upload"/>
      <sheetName val="CC 140266 - HC"/>
      <sheetName val="CC 140266"/>
      <sheetName val="CC 140266 - Upload"/>
      <sheetName val="CC 140267 - HC"/>
      <sheetName val="CC 140267"/>
      <sheetName val="CC 140267 - Upload"/>
      <sheetName val="CC 140283 - HC"/>
      <sheetName val="CC 140283"/>
      <sheetName val="CC 140283 - Upload"/>
      <sheetName val="CC 140340 - HC"/>
      <sheetName val="CC 140340"/>
      <sheetName val="CC 140341 - HC"/>
      <sheetName val="CC 140341"/>
      <sheetName val="CC 140342 - HC"/>
      <sheetName val="CC 140342"/>
      <sheetName val="CC 140343 - HC"/>
      <sheetName val="CC 140343"/>
      <sheetName val="CC 140678 - HC"/>
      <sheetName val="CC 140678"/>
      <sheetName val="Pwr Settle - HC"/>
      <sheetName val="CC Pwr Settle"/>
      <sheetName val="CC 140501 - G&amp;A Assumption"/>
      <sheetName val="CC140501 - HC"/>
      <sheetName val="CC 140501 - Detail Expenses"/>
      <sheetName val="Temp- HC"/>
      <sheetName val="CC Temp"/>
    </sheetNames>
    <sheetDataSet>
      <sheetData sheetId="0">
        <row r="42">
          <cell r="N42">
            <v>30163530.8080042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Total EES Look"/>
      <sheetName val="EES Comparison Report"/>
      <sheetName val="Summary"/>
      <sheetName val="Operations Summary"/>
      <sheetName val="IT Summary"/>
      <sheetName val="Infrastructure Summary"/>
    </sheetNames>
    <sheetDataSet>
      <sheetData sheetId="0"/>
      <sheetData sheetId="1"/>
      <sheetData sheetId="2"/>
      <sheetData sheetId="3">
        <row r="32">
          <cell r="H32">
            <v>41300.5190894792</v>
          </cell>
        </row>
      </sheetData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EGM Summary Page"/>
      <sheetName val="EIM Summary Page"/>
      <sheetName val="EES Summary Page"/>
      <sheetName val="EBS Summary Page"/>
      <sheetName val="Other Summary Page"/>
      <sheetName val="Europe Summary Page"/>
      <sheetName val="India Summary Page"/>
      <sheetName val="South America Summary Page"/>
      <sheetName val="EGA Summary Page"/>
      <sheetName val="Networks Summary Page"/>
      <sheetName val="EGF Summary Page"/>
      <sheetName val="EPI Summary Page"/>
      <sheetName val="Corp Summary Page"/>
    </sheetNames>
    <sheetDataSet>
      <sheetData sheetId="0"/>
      <sheetData sheetId="1"/>
      <sheetData sheetId="2"/>
      <sheetData sheetId="3"/>
      <sheetData sheetId="4">
        <row r="20">
          <cell r="B20">
            <v>1362367</v>
          </cell>
        </row>
        <row r="20">
          <cell r="D20">
            <v>1135307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EA Summary Page"/>
      <sheetName val="EGM Summary Page"/>
      <sheetName val="EIM Summary Page"/>
      <sheetName val="EES Summary Page"/>
      <sheetName val="EBS Summary Page"/>
      <sheetName val="Other Summary Page"/>
      <sheetName val="Europe Summary Page"/>
      <sheetName val="India Summary Page"/>
      <sheetName val="South America Summary Page"/>
      <sheetName val="EGA Summary Page"/>
      <sheetName val="Networks Summary Page"/>
      <sheetName val="EGF Summary Page"/>
      <sheetName val="EPI Summary Page"/>
      <sheetName val="Corp Summary Page"/>
    </sheetNames>
    <sheetDataSet>
      <sheetData sheetId="0"/>
      <sheetData sheetId="1"/>
      <sheetData sheetId="2"/>
      <sheetData sheetId="3"/>
      <sheetData sheetId="4"/>
      <sheetData sheetId="5">
        <row r="21">
          <cell r="F21">
            <v>2388343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ergy Ops 2001 Plan $'s"/>
      <sheetName val="Energy 2001 Ops Plan %"/>
      <sheetName val="2000 Plan Alloc"/>
      <sheetName val="EO 2001 Plan $'s wo EIS"/>
      <sheetName val="2000 Plan Alloc wo EIS"/>
      <sheetName val="2001 vs 2000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Ops with HPL"/>
      <sheetName val="EOps without HPL"/>
    </sheetNames>
    <sheetDataSet>
      <sheetData sheetId="0">
        <row r="34">
          <cell r="B34">
            <v>41699435</v>
          </cell>
          <cell r="C34">
            <v>39825027</v>
          </cell>
        </row>
        <row r="40">
          <cell r="B40">
            <v>368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Ops with HPL"/>
      <sheetName val="EOps without HPL"/>
    </sheetNames>
    <sheetDataSet>
      <sheetData sheetId="0">
        <row r="34">
          <cell r="D34">
            <v>44566.474</v>
          </cell>
        </row>
        <row r="40">
          <cell r="C40">
            <v>350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5">
          <cell r="D35">
            <v>349</v>
          </cell>
        </row>
        <row r="35">
          <cell r="G35">
            <v>151</v>
          </cell>
        </row>
        <row r="35">
          <cell r="J35">
            <v>116</v>
          </cell>
        </row>
        <row r="35">
          <cell r="M35">
            <v>295</v>
          </cell>
        </row>
        <row r="35">
          <cell r="P35">
            <v>46</v>
          </cell>
        </row>
        <row r="35">
          <cell r="S35">
            <v>20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IM By LOB"/>
      <sheetName val="EIM by Function"/>
      <sheetName val="EIM by Function (thousands)"/>
      <sheetName val="EGM By LOB"/>
      <sheetName val="EGM by Function"/>
      <sheetName val="EGM by Function (thousands)"/>
      <sheetName val="EBS By LOB"/>
      <sheetName val="EBS by Function"/>
      <sheetName val="EBS by Function (thousands)"/>
    </sheetNames>
    <sheetDataSet>
      <sheetData sheetId="0"/>
      <sheetData sheetId="1">
        <row r="66">
          <cell r="B66">
            <v>10527462.1</v>
          </cell>
          <cell r="C66">
            <v>11718742</v>
          </cell>
        </row>
        <row r="69">
          <cell r="B69">
            <v>69</v>
          </cell>
        </row>
      </sheetData>
      <sheetData sheetId="2"/>
      <sheetData sheetId="3"/>
      <sheetData sheetId="4">
        <row r="50">
          <cell r="B50">
            <v>17527321</v>
          </cell>
          <cell r="C50">
            <v>15059860</v>
          </cell>
        </row>
        <row r="57">
          <cell r="B57">
            <v>178</v>
          </cell>
          <cell r="C57">
            <v>186</v>
          </cell>
        </row>
      </sheetData>
      <sheetData sheetId="5"/>
      <sheetData sheetId="6"/>
      <sheetData sheetId="7">
        <row r="25">
          <cell r="B25">
            <v>5758119</v>
          </cell>
          <cell r="C25">
            <v>6284683</v>
          </cell>
        </row>
        <row r="27">
          <cell r="B27">
            <v>42</v>
          </cell>
        </row>
      </sheetData>
      <sheetData sheetId="8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EIM By LOB"/>
      <sheetName val="EIM by Function"/>
      <sheetName val="EIM by Function (thousands)"/>
      <sheetName val="EGM By LOB"/>
      <sheetName val="EGM by Function"/>
      <sheetName val="EGM by Function (thousands)"/>
      <sheetName val="EBS By LOB"/>
      <sheetName val="EBS by Function"/>
      <sheetName val="EBS by Function (thousands)"/>
    </sheetNames>
    <sheetDataSet>
      <sheetData sheetId="0"/>
      <sheetData sheetId="1">
        <row r="66">
          <cell r="D66">
            <v>12648788</v>
          </cell>
        </row>
      </sheetData>
      <sheetData sheetId="2"/>
      <sheetData sheetId="3"/>
      <sheetData sheetId="4">
        <row r="50">
          <cell r="D50">
            <v>20080812</v>
          </cell>
        </row>
      </sheetData>
      <sheetData sheetId="5"/>
      <sheetData sheetId="6"/>
      <sheetData sheetId="7">
        <row r="25">
          <cell r="D25">
            <v>5728031</v>
          </cell>
        </row>
      </sheetData>
      <sheetData sheetId="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Summary with HC - RR Proforma"/>
      <sheetName val="Summary with HC - 01 Plan"/>
      <sheetName val="Summary with HC - P&amp;A Proforma"/>
      <sheetName val="Americas with HC &amp;  Proforma"/>
      <sheetName val="Global with HC &amp;  Proforma"/>
      <sheetName val="EGM with HC &amp; Proforma"/>
      <sheetName val="EIM with HC &amp; Proforma"/>
      <sheetName val="EES with HC &amp; Proforma"/>
      <sheetName val="EBS with HC &amp; Proforma"/>
      <sheetName val="New Deals vs Headcount"/>
      <sheetName val="Active Deals vs Headcount"/>
      <sheetName val="Run Rate Comparison"/>
      <sheetName val="Allocation Detail"/>
      <sheetName val="Summary Page - EIM &amp; EGM"/>
      <sheetName val="Sheet3"/>
      <sheetName val="Notes"/>
      <sheetName val="Sheet1"/>
      <sheetName val="2001 Plan Recon"/>
      <sheetName val="2001 Summary Volume Stats"/>
      <sheetName val="2001 YTD HC"/>
      <sheetName val="Summary Page with IT"/>
      <sheetName val="2000 vs 2001 Comparison ENA"/>
      <sheetName val="2001 vs 2002 Comparison"/>
      <sheetName val="2002 Deprec Recon"/>
      <sheetName val="Explanations"/>
      <sheetName val="Active Deals"/>
      <sheetName val="New Deals"/>
      <sheetName val="Transaction Growth"/>
      <sheetName val="Sales Volumes"/>
      <sheetName val="Summary Page"/>
      <sheetName val="Summary Page w-o IT"/>
      <sheetName val="Detail of Allocations"/>
      <sheetName val="Headcount Graph"/>
      <sheetName val="Headcount"/>
      <sheetName val="Transaction Growth (2)"/>
    </sheetNames>
    <sheetDataSet>
      <sheetData sheetId="0"/>
      <sheetData sheetId="1"/>
      <sheetData sheetId="2"/>
      <sheetData sheetId="3">
        <row r="36">
          <cell r="B36">
            <v>3</v>
          </cell>
        </row>
        <row r="40">
          <cell r="B40">
            <v>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T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2"/>
    <col collapsed="false" customWidth="true" hidden="false" outlineLevel="0" max="2" min="2" style="0" width="46.49"/>
    <col collapsed="false" customWidth="true" hidden="false" outlineLevel="0" max="3" min="3" style="0" width="4.32"/>
    <col collapsed="false" customWidth="true" hidden="false" outlineLevel="0" max="4" min="4" style="0" width="15.15"/>
    <col collapsed="false" customWidth="true" hidden="false" outlineLevel="0" max="5" min="5" style="0" width="2.15"/>
    <col collapsed="false" customWidth="true" hidden="false" outlineLevel="0" max="6" min="6" style="0" width="15.15"/>
    <col collapsed="false" customWidth="true" hidden="false" outlineLevel="0" max="7" min="7" style="0" width="2.65"/>
    <col collapsed="false" customWidth="true" hidden="false" outlineLevel="0" max="8" min="8" style="0" width="13.99"/>
    <col collapsed="false" customWidth="true" hidden="false" outlineLevel="0" max="9" min="9" style="0" width="2.65"/>
    <col collapsed="false" customWidth="true" hidden="false" outlineLevel="0" max="10" min="10" style="0" width="13.15"/>
    <col collapsed="false" customWidth="true" hidden="false" outlineLevel="0" max="11" min="11" style="0" width="3.32"/>
    <col collapsed="false" customWidth="true" hidden="false" outlineLevel="0" max="12" min="12" style="0" width="13.49"/>
    <col collapsed="false" customWidth="true" hidden="false" outlineLevel="0" max="13" min="13" style="0" width="3.82"/>
    <col collapsed="false" customWidth="true" hidden="false" outlineLevel="0" max="14" min="14" style="0" width="13.49"/>
    <col collapsed="false" customWidth="true" hidden="false" outlineLevel="0" max="15" min="15" style="0" width="2.15"/>
    <col collapsed="false" customWidth="true" hidden="false" outlineLevel="0" max="16" min="16" style="0" width="14.49"/>
    <col collapsed="false" customWidth="true" hidden="false" outlineLevel="0" max="17" min="17" style="0" width="5.99"/>
  </cols>
  <sheetData>
    <row r="2" customFormat="false" ht="27" hidden="false" customHeight="false" outlineLevel="0" collapsed="false">
      <c r="A2" s="1" t="s">
        <v>0</v>
      </c>
    </row>
    <row r="3" customFormat="false" ht="12.75" hidden="false" customHeight="false" outlineLevel="0" collapsed="false">
      <c r="A3" s="2" t="s">
        <v>1</v>
      </c>
    </row>
    <row r="4" customFormat="false" ht="12.75" hidden="false" customHeight="false" outlineLevel="0" collapsed="false">
      <c r="A4" s="2" t="s">
        <v>2</v>
      </c>
      <c r="B4" s="3"/>
      <c r="C4" s="3"/>
      <c r="D4" s="4"/>
      <c r="E4" s="3"/>
      <c r="F4" s="3"/>
      <c r="G4" s="3"/>
      <c r="H4" s="3"/>
      <c r="I4" s="3"/>
      <c r="J4" s="3"/>
      <c r="K4" s="3"/>
      <c r="M4" s="3"/>
    </row>
    <row r="5" customFormat="false" ht="12.75" hidden="false" customHeight="false" outlineLevel="0" collapsed="false">
      <c r="A5" s="2" t="s">
        <v>3</v>
      </c>
      <c r="L5" s="5"/>
    </row>
    <row r="6" customFormat="false" ht="54" hidden="false" customHeight="false" outlineLevel="0" collapsed="false">
      <c r="D6" s="6" t="s">
        <v>4</v>
      </c>
      <c r="E6" s="6"/>
      <c r="F6" s="6" t="s">
        <v>5</v>
      </c>
      <c r="G6" s="7"/>
      <c r="H6" s="6" t="s">
        <v>6</v>
      </c>
      <c r="J6" s="6" t="s">
        <v>7</v>
      </c>
      <c r="L6" s="6" t="s">
        <v>8</v>
      </c>
      <c r="M6" s="7"/>
      <c r="N6" s="6" t="s">
        <v>9</v>
      </c>
      <c r="O6" s="7"/>
      <c r="P6" s="6" t="s">
        <v>10</v>
      </c>
    </row>
    <row r="7" customFormat="false" ht="12.75" hidden="false" customHeight="false" outlineLevel="0" collapsed="false">
      <c r="L7" s="8"/>
      <c r="M7" s="9"/>
      <c r="N7" s="8"/>
      <c r="O7" s="9"/>
      <c r="P7" s="8"/>
    </row>
    <row r="8" customFormat="false" ht="12.75" hidden="false" customHeight="false" outlineLevel="0" collapsed="false">
      <c r="B8" s="2" t="s">
        <v>11</v>
      </c>
      <c r="C8" s="10"/>
      <c r="D8" s="11" t="n">
        <f aca="false">+'[4]EOps with HPL'!$B$40</f>
        <v>368</v>
      </c>
      <c r="E8" s="12"/>
      <c r="F8" s="11" t="n">
        <f aca="false">+'[5]EOps with HPL'!$C$40</f>
        <v>350</v>
      </c>
      <c r="G8" s="12"/>
      <c r="H8" s="11" t="n">
        <f aca="false">+[6]Sheet1!$D$35</f>
        <v>349</v>
      </c>
      <c r="I8" s="2"/>
      <c r="J8" s="13" t="n">
        <f aca="false">+'[4]EOps with HPL'!$B$34/1000000</f>
        <v>41.699435</v>
      </c>
      <c r="K8" s="14" t="n">
        <v>-3</v>
      </c>
      <c r="L8" s="13" t="n">
        <f aca="false">+'[4]EOps with HPL'!$C$34/1000000+8.515+2.56</f>
        <v>50.900027</v>
      </c>
      <c r="N8" s="13" t="n">
        <f aca="false">+'[5]EOps with HPL'!$D$34/1000</f>
        <v>44.566474</v>
      </c>
      <c r="O8" s="13"/>
      <c r="P8" s="13" t="n">
        <f aca="false">+N8-L8</f>
        <v>-6.333553</v>
      </c>
      <c r="T8" s="0" t="s">
        <v>12</v>
      </c>
    </row>
    <row r="9" customFormat="false" ht="12.75" hidden="false" customHeight="true" outlineLevel="0" collapsed="false">
      <c r="B9" s="2" t="s">
        <v>13</v>
      </c>
      <c r="C9" s="10"/>
      <c r="D9" s="11" t="n">
        <f aca="false">+'[7]EGM by Function'!$B$57-52+13</f>
        <v>139</v>
      </c>
      <c r="E9" s="12"/>
      <c r="F9" s="11" t="n">
        <f aca="false">+'[7]EGM by Function'!$C$57-62+10</f>
        <v>134</v>
      </c>
      <c r="G9" s="12"/>
      <c r="H9" s="11" t="n">
        <f aca="false">+[6]Sheet1!$G$35</f>
        <v>151</v>
      </c>
      <c r="I9" s="2"/>
      <c r="J9" s="15" t="n">
        <f aca="false">+'[7]EGM by Function'!$B$50/1000000</f>
        <v>17.527321</v>
      </c>
      <c r="K9" s="2"/>
      <c r="L9" s="15" t="n">
        <f aca="false">+'[7]EGM by Function'!$C$50/1000000+0.101+0.682</f>
        <v>15.84286</v>
      </c>
      <c r="M9" s="16"/>
      <c r="N9" s="15" t="n">
        <f aca="false">+'[8]EGM by Function'!$D$50/1000000</f>
        <v>20.080812</v>
      </c>
      <c r="O9" s="15"/>
      <c r="P9" s="15" t="n">
        <f aca="false">+N9-L9</f>
        <v>4.237952</v>
      </c>
      <c r="T9" s="0" t="s">
        <v>14</v>
      </c>
    </row>
    <row r="10" customFormat="false" ht="12.75" hidden="false" customHeight="false" outlineLevel="0" collapsed="false">
      <c r="B10" s="2" t="s">
        <v>15</v>
      </c>
      <c r="C10" s="10"/>
      <c r="D10" s="11" t="n">
        <f aca="false">+'[7]EIM by Function'!$B$69+2</f>
        <v>71</v>
      </c>
      <c r="E10" s="12"/>
      <c r="F10" s="11" t="n">
        <v>56.5</v>
      </c>
      <c r="G10" s="12"/>
      <c r="H10" s="11" t="n">
        <f aca="false">+[6]Sheet1!$J$35</f>
        <v>116</v>
      </c>
      <c r="I10" s="2"/>
      <c r="J10" s="15" t="n">
        <f aca="false">+'[7]EIM by Function'!$B$66/1000000</f>
        <v>10.5274621</v>
      </c>
      <c r="K10" s="2"/>
      <c r="L10" s="15" t="n">
        <f aca="false">+'[7]EIM by Function'!$C$66/1000000+0.031+0.338</f>
        <v>12.087742</v>
      </c>
      <c r="M10" s="16"/>
      <c r="N10" s="15" t="n">
        <f aca="false">+'[8]EIM by Function'!$D$66/1000000</f>
        <v>12.648788</v>
      </c>
      <c r="O10" s="15"/>
      <c r="P10" s="15" t="n">
        <f aca="false">+N10-L10</f>
        <v>0.561045999999999</v>
      </c>
      <c r="T10" s="0" t="s">
        <v>16</v>
      </c>
    </row>
    <row r="11" customFormat="false" ht="12.75" hidden="false" customHeight="false" outlineLevel="0" collapsed="false">
      <c r="B11" s="2" t="s">
        <v>17</v>
      </c>
      <c r="C11" s="10"/>
      <c r="D11" s="17" t="n">
        <f aca="false">+'[9]Summary with HC - P&amp;A Proforma'!B36</f>
        <v>3</v>
      </c>
      <c r="E11" s="17"/>
      <c r="F11" s="17" t="n">
        <v>288</v>
      </c>
      <c r="G11" s="17"/>
      <c r="H11" s="18" t="n">
        <f aca="false">+[6]Sheet1!$M$35</f>
        <v>295</v>
      </c>
      <c r="I11" s="2"/>
      <c r="J11" s="19" t="n">
        <v>19.985</v>
      </c>
      <c r="K11" s="20"/>
      <c r="L11" s="19" t="n">
        <f aca="false">+[10]Forecast!$N$42/1000000+18.1</f>
        <v>48.2635308080042</v>
      </c>
      <c r="M11" s="14"/>
      <c r="N11" s="19" t="n">
        <f aca="false">+'[11]Operations Summary'!$H$32/1000</f>
        <v>41.3005190894792</v>
      </c>
      <c r="O11" s="19"/>
      <c r="P11" s="19" t="n">
        <f aca="false">+N11-L11</f>
        <v>-6.963011718525</v>
      </c>
      <c r="T11" s="0" t="s">
        <v>18</v>
      </c>
    </row>
    <row r="12" customFormat="false" ht="12.75" hidden="false" customHeight="false" outlineLevel="0" collapsed="false">
      <c r="B12" s="2" t="s">
        <v>19</v>
      </c>
      <c r="C12" s="10"/>
      <c r="D12" s="11" t="n">
        <f aca="false">+'[7]EBS by Function'!$B$27</f>
        <v>42</v>
      </c>
      <c r="E12" s="12"/>
      <c r="F12" s="11" t="n">
        <v>41.5</v>
      </c>
      <c r="G12" s="12"/>
      <c r="H12" s="11" t="n">
        <f aca="false">+[6]Sheet1!$P$35</f>
        <v>46</v>
      </c>
      <c r="I12" s="2"/>
      <c r="J12" s="15" t="n">
        <f aca="false">+'[7]EBS by Function'!$B$25/1000000</f>
        <v>5.758119</v>
      </c>
      <c r="K12" s="2"/>
      <c r="L12" s="15" t="n">
        <f aca="false">+'[7]EBS by Function'!$C$25/1000000+0.264+0.014</f>
        <v>6.562683</v>
      </c>
      <c r="M12" s="16"/>
      <c r="N12" s="15" t="n">
        <f aca="false">+'[8]EBS by Function'!$D$25/1000000</f>
        <v>5.728031</v>
      </c>
      <c r="O12" s="15"/>
      <c r="P12" s="15" t="n">
        <f aca="false">+N12-L12</f>
        <v>-0.834652000000001</v>
      </c>
      <c r="T12" s="0" t="s">
        <v>20</v>
      </c>
    </row>
    <row r="13" customFormat="false" ht="12.75" hidden="false" customHeight="false" outlineLevel="0" collapsed="false">
      <c r="B13" s="2" t="s">
        <v>21</v>
      </c>
      <c r="C13" s="10"/>
      <c r="D13" s="12" t="n">
        <f aca="false">+'[9]Summary with HC - P&amp;A Proforma'!B40</f>
        <v>15</v>
      </c>
      <c r="E13" s="12"/>
      <c r="F13" s="12" t="n">
        <v>10</v>
      </c>
      <c r="G13" s="12"/>
      <c r="H13" s="12" t="n">
        <f aca="false">+[6]Sheet1!$S$35</f>
        <v>20</v>
      </c>
      <c r="I13" s="2"/>
      <c r="J13" s="15" t="n">
        <f aca="false">+'[12]Other Summary Page'!$B$20/1000000</f>
        <v>1.362367</v>
      </c>
      <c r="K13" s="2"/>
      <c r="L13" s="15" t="n">
        <f aca="false">+'[12]Other Summary Page'!$D$20/1000000</f>
        <v>1.135307</v>
      </c>
      <c r="M13" s="16"/>
      <c r="N13" s="15" t="n">
        <f aca="false">+'[13]Other Summary Page'!$F$21/1000000</f>
        <v>2.388343</v>
      </c>
      <c r="O13" s="15"/>
      <c r="P13" s="15" t="n">
        <f aca="false">+N13-L13</f>
        <v>1.253036</v>
      </c>
      <c r="T13" s="0" t="s">
        <v>22</v>
      </c>
    </row>
    <row r="14" customFormat="false" ht="6" hidden="false" customHeight="true" outlineLevel="0" collapsed="false">
      <c r="B14" s="2"/>
      <c r="C14" s="10"/>
      <c r="D14" s="12"/>
      <c r="E14" s="12"/>
      <c r="F14" s="12"/>
      <c r="G14" s="12"/>
      <c r="H14" s="12"/>
      <c r="I14" s="2"/>
      <c r="J14" s="15"/>
      <c r="K14" s="2"/>
      <c r="L14" s="15"/>
      <c r="M14" s="16"/>
      <c r="N14" s="13"/>
      <c r="O14" s="13"/>
      <c r="P14" s="13"/>
    </row>
    <row r="15" customFormat="false" ht="13.5" hidden="false" customHeight="false" outlineLevel="0" collapsed="false">
      <c r="B15" s="21" t="s">
        <v>23</v>
      </c>
      <c r="C15" s="10"/>
      <c r="D15" s="22" t="n">
        <f aca="false">SUM(D8:D14)</f>
        <v>638</v>
      </c>
      <c r="E15" s="12"/>
      <c r="F15" s="22" t="n">
        <f aca="false">SUM(F8:F14)</f>
        <v>880</v>
      </c>
      <c r="G15" s="12"/>
      <c r="H15" s="22" t="n">
        <f aca="false">SUM(H8:H14)</f>
        <v>977</v>
      </c>
      <c r="I15" s="2"/>
      <c r="J15" s="23" t="n">
        <f aca="false">SUM(J8:J14)</f>
        <v>96.8597041</v>
      </c>
      <c r="K15" s="2"/>
      <c r="L15" s="23" t="n">
        <f aca="false">SUM(L8:L14)</f>
        <v>134.792149808004</v>
      </c>
      <c r="M15" s="16"/>
      <c r="N15" s="23" t="n">
        <f aca="false">SUM(N8:N14)</f>
        <v>126.712967089479</v>
      </c>
      <c r="O15" s="13"/>
      <c r="P15" s="23" t="n">
        <f aca="false">SUM(P8:P14)</f>
        <v>-8.079182718525</v>
      </c>
    </row>
    <row r="16" customFormat="false" ht="13.5" hidden="false" customHeight="false" outlineLevel="0" collapsed="false">
      <c r="B16" s="2"/>
      <c r="C16" s="10"/>
      <c r="D16" s="12"/>
      <c r="E16" s="12"/>
      <c r="F16" s="12"/>
      <c r="G16" s="12"/>
      <c r="H16" s="12"/>
      <c r="I16" s="2"/>
      <c r="J16" s="15"/>
      <c r="K16" s="2"/>
      <c r="L16" s="15"/>
      <c r="M16" s="16"/>
      <c r="N16" s="13"/>
      <c r="O16" s="13"/>
      <c r="P16" s="13"/>
    </row>
    <row r="17" customFormat="false" ht="12.75" hidden="true" customHeight="false" outlineLevel="0" collapsed="false">
      <c r="B17" s="2" t="s">
        <v>24</v>
      </c>
      <c r="C17" s="10"/>
      <c r="D17" s="12"/>
      <c r="E17" s="12"/>
      <c r="F17" s="12"/>
      <c r="G17" s="12"/>
      <c r="H17" s="12"/>
      <c r="I17" s="2"/>
      <c r="J17" s="24" t="n">
        <v>0</v>
      </c>
      <c r="K17" s="2"/>
      <c r="L17" s="24" t="n">
        <v>0</v>
      </c>
      <c r="M17" s="16"/>
      <c r="N17" s="24" t="n">
        <v>12</v>
      </c>
      <c r="O17" s="13"/>
      <c r="P17" s="24" t="n">
        <f aca="false">+N17-L17</f>
        <v>12</v>
      </c>
    </row>
    <row r="18" customFormat="false" ht="12.75" hidden="true" customHeight="false" outlineLevel="0" collapsed="false">
      <c r="D18" s="25"/>
      <c r="E18" s="25"/>
      <c r="F18" s="25"/>
      <c r="G18" s="25"/>
      <c r="H18" s="25"/>
      <c r="L18" s="15"/>
      <c r="N18" s="13"/>
      <c r="O18" s="13"/>
      <c r="P18" s="13"/>
    </row>
    <row r="19" customFormat="false" ht="13.5" hidden="true" customHeight="false" outlineLevel="0" collapsed="false">
      <c r="B19" s="21" t="s">
        <v>25</v>
      </c>
      <c r="C19" s="21"/>
      <c r="D19" s="22" t="n">
        <f aca="false">SUM(D8:D18)</f>
        <v>1276</v>
      </c>
      <c r="E19" s="26"/>
      <c r="F19" s="22" t="n">
        <f aca="false">SUM(F8:F18)</f>
        <v>1760</v>
      </c>
      <c r="G19" s="21"/>
      <c r="H19" s="22" t="n">
        <f aca="false">SUM(H8:H18)</f>
        <v>1954</v>
      </c>
      <c r="I19" s="21"/>
      <c r="J19" s="27" t="n">
        <f aca="false">+J17+J15</f>
        <v>96.8597041</v>
      </c>
      <c r="K19" s="21"/>
      <c r="L19" s="27" t="n">
        <f aca="false">+L17+L15</f>
        <v>134.792149808004</v>
      </c>
      <c r="N19" s="27" t="n">
        <f aca="false">+N17+N15</f>
        <v>138.712967089479</v>
      </c>
      <c r="O19" s="13"/>
      <c r="P19" s="27" t="n">
        <f aca="false">+P17+P15</f>
        <v>3.920817281475</v>
      </c>
    </row>
    <row r="20" customFormat="false" ht="12.75" hidden="false" customHeight="false" outlineLevel="0" collapsed="false">
      <c r="B20" s="21" t="s">
        <v>26</v>
      </c>
      <c r="C20" s="21"/>
      <c r="D20" s="28"/>
      <c r="E20" s="26"/>
      <c r="F20" s="28" t="n">
        <v>62</v>
      </c>
      <c r="G20" s="21"/>
      <c r="H20" s="28" t="n">
        <v>66</v>
      </c>
      <c r="I20" s="21"/>
      <c r="J20" s="29" t="n">
        <v>4.7</v>
      </c>
      <c r="K20" s="30"/>
      <c r="L20" s="29" t="n">
        <v>5.5</v>
      </c>
      <c r="M20" s="31"/>
      <c r="N20" s="29" t="n">
        <v>6.4</v>
      </c>
      <c r="O20" s="13"/>
      <c r="P20" s="15" t="n">
        <f aca="false">+N20-L20</f>
        <v>0.9</v>
      </c>
    </row>
    <row r="21" customFormat="false" ht="12.75" hidden="false" customHeight="false" outlineLevel="0" collapsed="false">
      <c r="B21" s="21"/>
      <c r="C21" s="21"/>
      <c r="D21" s="28"/>
      <c r="E21" s="26"/>
      <c r="F21" s="28"/>
      <c r="G21" s="21"/>
      <c r="H21" s="28"/>
      <c r="I21" s="21"/>
      <c r="J21" s="32"/>
      <c r="K21" s="21"/>
      <c r="L21" s="32"/>
      <c r="N21" s="32"/>
      <c r="O21" s="13"/>
      <c r="P21" s="32"/>
    </row>
    <row r="22" customFormat="false" ht="13.5" hidden="false" customHeight="false" outlineLevel="0" collapsed="false">
      <c r="B22" s="21" t="s">
        <v>25</v>
      </c>
      <c r="D22" s="22" t="n">
        <f aca="false">D20+D15</f>
        <v>638</v>
      </c>
      <c r="F22" s="22" t="n">
        <f aca="false">F20+F15</f>
        <v>942</v>
      </c>
      <c r="H22" s="22" t="n">
        <f aca="false">H20+H15</f>
        <v>1043</v>
      </c>
      <c r="J22" s="33" t="n">
        <f aca="false">J20+J15</f>
        <v>101.5597041</v>
      </c>
      <c r="L22" s="33" t="n">
        <f aca="false">L20+L15</f>
        <v>140.292149808004</v>
      </c>
      <c r="N22" s="33" t="n">
        <f aca="false">N20+N15</f>
        <v>133.112967089479</v>
      </c>
      <c r="P22" s="33" t="n">
        <f aca="false">P20+P15</f>
        <v>-7.179182718525</v>
      </c>
    </row>
    <row r="23" customFormat="false" ht="13.5" hidden="false" customHeight="false" outlineLevel="0" collapsed="false"/>
    <row r="24" customFormat="false" ht="12.75" hidden="false" customHeight="false" outlineLevel="0" collapsed="false">
      <c r="R24" s="34"/>
      <c r="S24" s="34"/>
    </row>
    <row r="25" customFormat="false" ht="12.75" hidden="false" customHeight="false" outlineLevel="0" collapsed="false">
      <c r="R25" s="34"/>
      <c r="S25" s="34"/>
    </row>
    <row r="26" customFormat="false" ht="12.75" hidden="false" customHeight="false" outlineLevel="0" collapsed="false">
      <c r="R26" s="34"/>
      <c r="S26" s="34"/>
    </row>
    <row r="27" customFormat="false" ht="12.75" hidden="false" customHeight="false" outlineLevel="0" collapsed="false">
      <c r="R27" s="34"/>
      <c r="S27" s="34"/>
    </row>
    <row r="28" customFormat="false" ht="12.75" hidden="false" customHeight="false" outlineLevel="0" collapsed="false">
      <c r="R28" s="34"/>
      <c r="S28" s="34"/>
    </row>
    <row r="29" customFormat="false" ht="12.75" hidden="false" customHeight="false" outlineLevel="0" collapsed="false">
      <c r="R29" s="34"/>
      <c r="S29" s="34"/>
    </row>
    <row r="30" customFormat="false" ht="12.75" hidden="false" customHeight="false" outlineLevel="0" collapsed="false">
      <c r="R30" s="34"/>
      <c r="S30" s="34"/>
    </row>
    <row r="31" customFormat="false" ht="12.75" hidden="false" customHeight="false" outlineLevel="0" collapsed="false">
      <c r="R31" s="34"/>
      <c r="S31" s="34"/>
    </row>
    <row r="32" customFormat="false" ht="12.75" hidden="false" customHeight="false" outlineLevel="0" collapsed="false">
      <c r="R32" s="34"/>
      <c r="S32" s="34"/>
    </row>
    <row r="33" customFormat="false" ht="12.75" hidden="false" customHeight="false" outlineLevel="0" collapsed="false">
      <c r="R33" s="34"/>
      <c r="S33" s="34"/>
    </row>
    <row r="34" customFormat="false" ht="12.75" hidden="false" customHeight="false" outlineLevel="0" collapsed="false">
      <c r="R34" s="34"/>
      <c r="S34" s="34"/>
    </row>
    <row r="41" customFormat="false" ht="12.75" hidden="false" customHeight="false" outlineLevel="0" collapsed="false">
      <c r="A41" s="35" t="s">
        <v>27</v>
      </c>
    </row>
    <row r="42" customFormat="false" ht="12.75" hidden="false" customHeight="false" outlineLevel="0" collapsed="false">
      <c r="A42" s="35" t="s">
        <v>28</v>
      </c>
      <c r="B42" s="36"/>
    </row>
    <row r="43" customFormat="false" ht="12.75" hidden="false" customHeight="false" outlineLevel="0" collapsed="false">
      <c r="A43" s="37" t="s">
        <v>29</v>
      </c>
      <c r="B43" s="36"/>
    </row>
    <row r="44" customFormat="false" ht="12.75" hidden="false" customHeight="false" outlineLevel="0" collapsed="false">
      <c r="A44" s="35" t="s">
        <v>30</v>
      </c>
    </row>
    <row r="45" customFormat="false" ht="12.75" hidden="false" customHeight="false" outlineLevel="0" collapsed="false">
      <c r="A45" s="35"/>
    </row>
  </sheetData>
  <printOptions headings="false" gridLines="false" gridLinesSet="true" horizontalCentered="false" verticalCentered="false"/>
  <pageMargins left="0.25" right="0.25" top="0.340277777777778" bottom="0.359722222222222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&amp;L&amp;8&amp;D   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38" width="35.65"/>
    <col collapsed="false" customWidth="true" hidden="false" outlineLevel="0" max="2" min="2" style="38" width="3.15"/>
    <col collapsed="false" customWidth="true" hidden="false" outlineLevel="0" max="3" min="3" style="38" width="11.82"/>
    <col collapsed="false" customWidth="false" hidden="false" outlineLevel="0" max="4" min="4" style="38" width="10.65"/>
    <col collapsed="false" customWidth="true" hidden="false" outlineLevel="0" max="5" min="5" style="38" width="3.32"/>
    <col collapsed="false" customWidth="false" hidden="false" outlineLevel="0" max="7" min="6" style="38" width="10.65"/>
    <col collapsed="false" customWidth="true" hidden="false" outlineLevel="0" max="8" min="8" style="38" width="3.32"/>
    <col collapsed="false" customWidth="false" hidden="false" outlineLevel="0" max="10" min="9" style="38" width="10.65"/>
    <col collapsed="false" customWidth="true" hidden="false" outlineLevel="0" max="11" min="11" style="38" width="3.32"/>
    <col collapsed="false" customWidth="false" hidden="false" outlineLevel="0" max="13" min="12" style="38" width="10.65"/>
    <col collapsed="false" customWidth="true" hidden="false" outlineLevel="0" max="14" min="14" style="38" width="3.32"/>
    <col collapsed="false" customWidth="false" hidden="false" outlineLevel="0" max="16" min="15" style="38" width="10.65"/>
    <col collapsed="false" customWidth="true" hidden="false" outlineLevel="0" max="17" min="17" style="38" width="3.32"/>
    <col collapsed="false" customWidth="false" hidden="false" outlineLevel="0" max="19" min="18" style="38" width="10.65"/>
    <col collapsed="false" customWidth="true" hidden="false" outlineLevel="0" max="20" min="20" style="38" width="3.32"/>
    <col collapsed="false" customWidth="false" hidden="false" outlineLevel="0" max="257" min="21" style="38" width="10.65"/>
  </cols>
  <sheetData>
    <row r="1" customFormat="false" ht="12.75" hidden="false" customHeight="false" outlineLevel="0" collapsed="false">
      <c r="A1" s="39" t="s">
        <v>31</v>
      </c>
    </row>
    <row r="2" customFormat="false" ht="12.75" hidden="false" customHeight="false" outlineLevel="0" collapsed="false">
      <c r="A2" s="39" t="s">
        <v>32</v>
      </c>
    </row>
    <row r="5" customFormat="false" ht="14.25" hidden="false" customHeight="false" outlineLevel="0" collapsed="false">
      <c r="C5" s="40" t="s">
        <v>12</v>
      </c>
      <c r="D5" s="40"/>
      <c r="E5" s="41"/>
      <c r="F5" s="42" t="s">
        <v>14</v>
      </c>
      <c r="G5" s="42"/>
      <c r="H5" s="41"/>
      <c r="I5" s="42" t="s">
        <v>16</v>
      </c>
      <c r="J5" s="42"/>
      <c r="K5" s="41"/>
      <c r="L5" s="42" t="s">
        <v>33</v>
      </c>
      <c r="M5" s="42"/>
      <c r="N5" s="41"/>
      <c r="O5" s="42" t="s">
        <v>20</v>
      </c>
      <c r="P5" s="42"/>
      <c r="Q5" s="41"/>
      <c r="R5" s="42" t="s">
        <v>22</v>
      </c>
      <c r="S5" s="42"/>
      <c r="T5" s="41"/>
      <c r="U5" s="43" t="s">
        <v>34</v>
      </c>
      <c r="V5" s="43"/>
    </row>
    <row r="6" customFormat="false" ht="25.5" hidden="false" customHeight="false" outlineLevel="0" collapsed="false">
      <c r="A6" s="44" t="s">
        <v>35</v>
      </c>
      <c r="C6" s="45" t="s">
        <v>36</v>
      </c>
      <c r="D6" s="46" t="s">
        <v>37</v>
      </c>
      <c r="E6" s="47"/>
      <c r="F6" s="46" t="s">
        <v>36</v>
      </c>
      <c r="G6" s="46" t="s">
        <v>37</v>
      </c>
      <c r="H6" s="47"/>
      <c r="I6" s="46" t="s">
        <v>36</v>
      </c>
      <c r="J6" s="46" t="s">
        <v>37</v>
      </c>
      <c r="K6" s="47"/>
      <c r="L6" s="46" t="s">
        <v>36</v>
      </c>
      <c r="M6" s="46" t="s">
        <v>37</v>
      </c>
      <c r="N6" s="47"/>
      <c r="O6" s="46" t="s">
        <v>36</v>
      </c>
      <c r="P6" s="46" t="s">
        <v>37</v>
      </c>
      <c r="Q6" s="47"/>
      <c r="R6" s="46" t="s">
        <v>36</v>
      </c>
      <c r="S6" s="46" t="s">
        <v>37</v>
      </c>
      <c r="T6" s="47"/>
      <c r="U6" s="46" t="s">
        <v>36</v>
      </c>
      <c r="V6" s="48" t="s">
        <v>37</v>
      </c>
    </row>
    <row r="8" customFormat="false" ht="12.75" hidden="false" customHeight="false" outlineLevel="0" collapsed="false">
      <c r="A8" s="38" t="s">
        <v>38</v>
      </c>
      <c r="C8" s="49" t="n">
        <v>40</v>
      </c>
      <c r="D8" s="49" t="n">
        <f aca="false">29+11</f>
        <v>40</v>
      </c>
      <c r="E8" s="49"/>
      <c r="F8" s="49" t="n">
        <f aca="false">9+1+3+4.5</f>
        <v>17.5</v>
      </c>
      <c r="G8" s="49" t="n">
        <f aca="false">9+1+5+4.5-1</f>
        <v>18.5</v>
      </c>
      <c r="H8" s="49"/>
      <c r="I8" s="49" t="n">
        <v>2</v>
      </c>
      <c r="J8" s="49" t="n">
        <f aca="false">8+1+1+3</f>
        <v>13</v>
      </c>
      <c r="K8" s="49"/>
      <c r="L8" s="49" t="n">
        <v>25</v>
      </c>
      <c r="M8" s="49" t="n">
        <v>32</v>
      </c>
      <c r="N8" s="49"/>
      <c r="O8" s="49" t="n">
        <v>4</v>
      </c>
      <c r="P8" s="49" t="n">
        <v>4</v>
      </c>
      <c r="Q8" s="49"/>
      <c r="R8" s="49"/>
      <c r="S8" s="49"/>
      <c r="T8" s="49"/>
      <c r="U8" s="49" t="n">
        <f aca="false">+R8+O8+L8+I8+F8+C8</f>
        <v>88.5</v>
      </c>
      <c r="V8" s="49" t="n">
        <f aca="false">+S8+P8+M8+J8+G8+D8</f>
        <v>107.5</v>
      </c>
    </row>
    <row r="9" customFormat="false" ht="12.75" hidden="false" customHeight="false" outlineLevel="0" collapsed="false"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customFormat="false" ht="12.75" hidden="false" customHeight="false" outlineLevel="0" collapsed="false">
      <c r="A10" s="38" t="s">
        <v>39</v>
      </c>
      <c r="C10" s="49" t="n">
        <v>87</v>
      </c>
      <c r="D10" s="49" t="n">
        <f aca="false">65+9+5+8</f>
        <v>87</v>
      </c>
      <c r="E10" s="49"/>
      <c r="F10" s="49" t="n">
        <f aca="false">12+5+6+5+2+13</f>
        <v>43</v>
      </c>
      <c r="G10" s="49" t="n">
        <f aca="false">15+7+8+7+2+15-4</f>
        <v>50</v>
      </c>
      <c r="H10" s="49"/>
      <c r="I10" s="49" t="n">
        <f aca="false">9+2</f>
        <v>11</v>
      </c>
      <c r="J10" s="49" t="n">
        <f aca="false">17+3</f>
        <v>20</v>
      </c>
      <c r="K10" s="49"/>
      <c r="L10" s="49" t="n">
        <v>33</v>
      </c>
      <c r="M10" s="49" t="n">
        <v>34</v>
      </c>
      <c r="N10" s="49"/>
      <c r="O10" s="49" t="n">
        <v>9</v>
      </c>
      <c r="P10" s="49" t="n">
        <v>9</v>
      </c>
      <c r="Q10" s="49"/>
      <c r="R10" s="49"/>
      <c r="S10" s="49"/>
      <c r="T10" s="49"/>
      <c r="U10" s="49" t="n">
        <f aca="false">+R10+O10+L10+I10+F10+C10</f>
        <v>183</v>
      </c>
      <c r="V10" s="49" t="n">
        <f aca="false">+S10+P10+M10+J10+G10+D10</f>
        <v>200</v>
      </c>
    </row>
    <row r="11" customFormat="false" ht="12.75" hidden="false" customHeight="false" outlineLevel="0" collapsed="false"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customFormat="false" ht="12.75" hidden="false" customHeight="false" outlineLevel="0" collapsed="false">
      <c r="A12" s="38" t="s">
        <v>40</v>
      </c>
      <c r="C12" s="49" t="n">
        <v>74</v>
      </c>
      <c r="D12" s="49" t="n">
        <f aca="false">79-5</f>
        <v>74</v>
      </c>
      <c r="E12" s="49"/>
      <c r="F12" s="49" t="n">
        <f aca="false">8+2+6</f>
        <v>16</v>
      </c>
      <c r="G12" s="49" t="n">
        <f aca="false">8+3+9-2</f>
        <v>18</v>
      </c>
      <c r="H12" s="49"/>
      <c r="I12" s="49" t="n">
        <v>2</v>
      </c>
      <c r="J12" s="49" t="n">
        <v>3</v>
      </c>
      <c r="K12" s="49"/>
      <c r="L12" s="49" t="n">
        <v>29</v>
      </c>
      <c r="M12" s="49" t="n">
        <v>29</v>
      </c>
      <c r="N12" s="49"/>
      <c r="O12" s="49" t="n">
        <v>6</v>
      </c>
      <c r="P12" s="49" t="n">
        <v>6</v>
      </c>
      <c r="Q12" s="49"/>
      <c r="R12" s="49"/>
      <c r="S12" s="49"/>
      <c r="T12" s="49"/>
      <c r="U12" s="49" t="n">
        <f aca="false">+R12+O12+L12+I12+F12+C12</f>
        <v>127</v>
      </c>
      <c r="V12" s="49" t="n">
        <f aca="false">+S12+P12+M12+J12+G12+D12</f>
        <v>130</v>
      </c>
    </row>
    <row r="13" customFormat="false" ht="12.75" hidden="false" customHeight="false" outlineLevel="0" collapsed="false"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customFormat="false" ht="12.75" hidden="false" customHeight="false" outlineLevel="0" collapsed="false">
      <c r="A14" s="38" t="s">
        <v>41</v>
      </c>
      <c r="C14" s="49" t="n">
        <f aca="false">22+7</f>
        <v>29</v>
      </c>
      <c r="D14" s="49" t="n">
        <f aca="false">21+8</f>
        <v>29</v>
      </c>
      <c r="E14" s="49"/>
      <c r="F14" s="49" t="n">
        <v>0</v>
      </c>
      <c r="G14" s="49" t="n">
        <v>0</v>
      </c>
      <c r="H14" s="49"/>
      <c r="I14" s="49" t="n">
        <v>0</v>
      </c>
      <c r="J14" s="49" t="n">
        <v>0</v>
      </c>
      <c r="K14" s="49"/>
      <c r="L14" s="49" t="n">
        <v>34</v>
      </c>
      <c r="M14" s="49" t="n">
        <v>52</v>
      </c>
      <c r="N14" s="49"/>
      <c r="O14" s="49" t="n">
        <v>0</v>
      </c>
      <c r="P14" s="49" t="n">
        <v>0</v>
      </c>
      <c r="Q14" s="49"/>
      <c r="R14" s="49"/>
      <c r="S14" s="49"/>
      <c r="T14" s="49"/>
      <c r="U14" s="49" t="n">
        <f aca="false">+R14+O14+L14+I14+F14+C14</f>
        <v>63</v>
      </c>
      <c r="V14" s="49" t="n">
        <f aca="false">+S14+P14+M14+J14+G14+D14</f>
        <v>81</v>
      </c>
    </row>
    <row r="15" customFormat="false" ht="12.75" hidden="false" customHeight="false" outlineLevel="0" collapsed="false"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</row>
    <row r="16" customFormat="false" ht="12.75" hidden="false" customHeight="false" outlineLevel="0" collapsed="false">
      <c r="A16" s="38" t="s">
        <v>42</v>
      </c>
      <c r="C16" s="49" t="n">
        <v>71</v>
      </c>
      <c r="D16" s="49" t="n">
        <f aca="false">56+15</f>
        <v>71</v>
      </c>
      <c r="E16" s="49"/>
      <c r="F16" s="49" t="n">
        <f aca="false">8+3.5</f>
        <v>11.5</v>
      </c>
      <c r="G16" s="49" t="n">
        <f aca="false">9+3.5-1</f>
        <v>11.5</v>
      </c>
      <c r="H16" s="49"/>
      <c r="I16" s="49" t="n">
        <f aca="false">15+2</f>
        <v>17</v>
      </c>
      <c r="J16" s="49" t="n">
        <f aca="false">26+3+9</f>
        <v>38</v>
      </c>
      <c r="K16" s="49"/>
      <c r="L16" s="49" t="n">
        <f aca="false">50+16+13+23+20</f>
        <v>122</v>
      </c>
      <c r="M16" s="49" t="n">
        <f aca="false">53+45+38+23-53</f>
        <v>106</v>
      </c>
      <c r="N16" s="49"/>
      <c r="O16" s="49" t="n">
        <v>12</v>
      </c>
      <c r="P16" s="49" t="n">
        <v>11</v>
      </c>
      <c r="Q16" s="49"/>
      <c r="R16" s="49"/>
      <c r="S16" s="49"/>
      <c r="T16" s="49"/>
      <c r="U16" s="49" t="n">
        <f aca="false">+R16+O16+L16+I16+F16+C16</f>
        <v>233.5</v>
      </c>
      <c r="V16" s="49" t="n">
        <f aca="false">+S16+P16+M16+J16+G16+D16</f>
        <v>237.5</v>
      </c>
    </row>
    <row r="17" customFormat="false" ht="12.75" hidden="false" customHeight="false" outlineLevel="0" collapsed="false"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</row>
    <row r="18" customFormat="false" ht="12.75" hidden="false" customHeight="false" outlineLevel="0" collapsed="false">
      <c r="A18" s="38" t="s">
        <v>43</v>
      </c>
      <c r="C18" s="49"/>
      <c r="D18" s="49"/>
      <c r="E18" s="49"/>
      <c r="F18" s="49" t="n">
        <f aca="false">8+3+1</f>
        <v>12</v>
      </c>
      <c r="G18" s="49" t="n">
        <f aca="false">10+4+1-3</f>
        <v>12</v>
      </c>
      <c r="H18" s="49"/>
      <c r="I18" s="49" t="n">
        <v>2</v>
      </c>
      <c r="J18" s="49" t="n">
        <f aca="false">7+1+8</f>
        <v>16</v>
      </c>
      <c r="K18" s="49"/>
      <c r="L18" s="49" t="n">
        <v>0</v>
      </c>
      <c r="M18" s="49" t="n">
        <v>0</v>
      </c>
      <c r="N18" s="49"/>
      <c r="O18" s="49" t="n">
        <v>0</v>
      </c>
      <c r="P18" s="49" t="n">
        <v>0</v>
      </c>
      <c r="Q18" s="49"/>
      <c r="R18" s="49"/>
      <c r="S18" s="49"/>
      <c r="T18" s="49"/>
      <c r="U18" s="49" t="n">
        <f aca="false">+R18+O18+L18+I18+F18+C18</f>
        <v>14</v>
      </c>
      <c r="V18" s="49" t="n">
        <f aca="false">+S18+P18+M18+J18+G18+D18</f>
        <v>28</v>
      </c>
    </row>
    <row r="19" customFormat="false" ht="12.75" hidden="false" customHeight="false" outlineLevel="0" collapsed="false"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customFormat="false" ht="12.75" hidden="false" customHeight="false" outlineLevel="0" collapsed="false">
      <c r="A20" s="38" t="s">
        <v>22</v>
      </c>
      <c r="C20" s="49" t="n">
        <f aca="false">+C21+C22+C23</f>
        <v>0</v>
      </c>
      <c r="D20" s="49" t="n">
        <f aca="false">+D21+D22+D23</f>
        <v>0</v>
      </c>
      <c r="E20" s="49"/>
      <c r="F20" s="49" t="n">
        <f aca="false">+F21+F22+F23</f>
        <v>12</v>
      </c>
      <c r="G20" s="49" t="n">
        <f aca="false">+G21+G22+G23</f>
        <v>12</v>
      </c>
      <c r="H20" s="49"/>
      <c r="I20" s="49" t="n">
        <f aca="false">+I21+I22+I23</f>
        <v>6</v>
      </c>
      <c r="J20" s="49" t="n">
        <f aca="false">+J21+J22+J23</f>
        <v>3</v>
      </c>
      <c r="K20" s="49"/>
      <c r="L20" s="49" t="n">
        <f aca="false">+L21+L22+L23</f>
        <v>0</v>
      </c>
      <c r="M20" s="49" t="n">
        <f aca="false">+M21+M22+M23</f>
        <v>6</v>
      </c>
      <c r="N20" s="49"/>
      <c r="O20" s="49" t="n">
        <f aca="false">+O21+O22+O23+O24</f>
        <v>3</v>
      </c>
      <c r="P20" s="49" t="n">
        <f aca="false">+P21+P22+P23+P24</f>
        <v>3</v>
      </c>
      <c r="Q20" s="49"/>
      <c r="R20" s="49" t="n">
        <f aca="false">+R21+R22+R23</f>
        <v>0</v>
      </c>
      <c r="S20" s="49" t="n">
        <f aca="false">+S21+S22+S23</f>
        <v>0</v>
      </c>
      <c r="T20" s="49"/>
      <c r="U20" s="49" t="n">
        <f aca="false">+R20+O20+L20+I20+F20+C20</f>
        <v>21</v>
      </c>
      <c r="V20" s="49" t="n">
        <f aca="false">+S20+P20+M20+J20+G20+D20</f>
        <v>24</v>
      </c>
    </row>
    <row r="21" customFormat="false" ht="12.75" hidden="false" customHeight="false" outlineLevel="0" collapsed="false">
      <c r="A21" s="50" t="s">
        <v>44</v>
      </c>
      <c r="C21" s="49" t="n">
        <v>0</v>
      </c>
      <c r="D21" s="49" t="n">
        <v>0</v>
      </c>
      <c r="E21" s="49"/>
      <c r="F21" s="49" t="n">
        <v>10</v>
      </c>
      <c r="G21" s="49" t="n">
        <v>10</v>
      </c>
      <c r="H21" s="49"/>
      <c r="I21" s="49" t="n">
        <v>0</v>
      </c>
      <c r="J21" s="49" t="n">
        <v>0</v>
      </c>
      <c r="K21" s="49"/>
      <c r="L21" s="49" t="n">
        <v>0</v>
      </c>
      <c r="M21" s="49" t="n">
        <v>0</v>
      </c>
      <c r="N21" s="49"/>
      <c r="O21" s="49" t="n">
        <v>0</v>
      </c>
      <c r="P21" s="49" t="n">
        <v>0</v>
      </c>
      <c r="Q21" s="49"/>
      <c r="R21" s="49"/>
      <c r="S21" s="49"/>
      <c r="T21" s="49"/>
      <c r="U21" s="49" t="n">
        <f aca="false">+R21+O21+L21+I21+F21+C21</f>
        <v>10</v>
      </c>
      <c r="V21" s="49" t="n">
        <f aca="false">+S21+P21+M21+J21+G21+D21</f>
        <v>10</v>
      </c>
    </row>
    <row r="22" customFormat="false" ht="12.75" hidden="false" customHeight="false" outlineLevel="0" collapsed="false">
      <c r="A22" s="50" t="s">
        <v>45</v>
      </c>
      <c r="C22" s="49" t="n">
        <v>0</v>
      </c>
      <c r="D22" s="49" t="n">
        <v>0</v>
      </c>
      <c r="E22" s="49"/>
      <c r="F22" s="49" t="n">
        <v>2</v>
      </c>
      <c r="G22" s="49" t="n">
        <v>2</v>
      </c>
      <c r="H22" s="49"/>
      <c r="I22" s="49" t="n">
        <v>0</v>
      </c>
      <c r="J22" s="49" t="n">
        <v>0</v>
      </c>
      <c r="K22" s="49"/>
      <c r="L22" s="49" t="n">
        <v>0</v>
      </c>
      <c r="M22" s="49" t="n">
        <v>0</v>
      </c>
      <c r="N22" s="49"/>
      <c r="O22" s="49" t="n">
        <v>0</v>
      </c>
      <c r="P22" s="49" t="n">
        <v>0</v>
      </c>
      <c r="Q22" s="49"/>
      <c r="R22" s="49"/>
      <c r="S22" s="49"/>
      <c r="T22" s="49"/>
      <c r="U22" s="49" t="n">
        <f aca="false">+R22+O22+L22+I22+F22+C22</f>
        <v>2</v>
      </c>
      <c r="V22" s="49" t="n">
        <f aca="false">+S22+P22+M22+J22+G22+D22</f>
        <v>2</v>
      </c>
    </row>
    <row r="23" customFormat="false" ht="12.75" hidden="false" customHeight="false" outlineLevel="0" collapsed="false">
      <c r="A23" s="50" t="s">
        <v>46</v>
      </c>
      <c r="C23" s="49" t="n">
        <v>0</v>
      </c>
      <c r="D23" s="49" t="n">
        <v>0</v>
      </c>
      <c r="E23" s="49"/>
      <c r="F23" s="49" t="n">
        <v>0</v>
      </c>
      <c r="G23" s="49" t="n">
        <v>0</v>
      </c>
      <c r="H23" s="49"/>
      <c r="I23" s="49" t="n">
        <v>6</v>
      </c>
      <c r="J23" s="49" t="n">
        <f aca="false">17-14</f>
        <v>3</v>
      </c>
      <c r="K23" s="49"/>
      <c r="L23" s="49" t="n">
        <v>0</v>
      </c>
      <c r="M23" s="49" t="n">
        <v>6</v>
      </c>
      <c r="N23" s="49"/>
      <c r="O23" s="49" t="n">
        <v>0</v>
      </c>
      <c r="P23" s="49" t="n">
        <v>0</v>
      </c>
      <c r="Q23" s="49"/>
      <c r="R23" s="49"/>
      <c r="S23" s="49"/>
      <c r="T23" s="49"/>
      <c r="U23" s="49" t="n">
        <f aca="false">+R23+O23+L23+I23+F23+C23</f>
        <v>6</v>
      </c>
      <c r="V23" s="49" t="n">
        <f aca="false">+S23+P23+M23+J23+G23+D23</f>
        <v>9</v>
      </c>
    </row>
    <row r="24" customFormat="false" ht="12.75" hidden="false" customHeight="false" outlineLevel="0" collapsed="false">
      <c r="A24" s="50" t="s">
        <v>47</v>
      </c>
      <c r="C24" s="49" t="n">
        <v>0</v>
      </c>
      <c r="D24" s="49" t="n">
        <v>0</v>
      </c>
      <c r="E24" s="49"/>
      <c r="F24" s="49" t="n">
        <v>0</v>
      </c>
      <c r="G24" s="49" t="n">
        <v>0</v>
      </c>
      <c r="H24" s="49"/>
      <c r="I24" s="49" t="n">
        <v>0</v>
      </c>
      <c r="J24" s="49" t="n">
        <v>0</v>
      </c>
      <c r="K24" s="49"/>
      <c r="L24" s="49" t="n">
        <v>0</v>
      </c>
      <c r="M24" s="49" t="n">
        <v>0</v>
      </c>
      <c r="N24" s="49"/>
      <c r="O24" s="49" t="n">
        <v>3</v>
      </c>
      <c r="P24" s="49" t="n">
        <v>3</v>
      </c>
      <c r="Q24" s="49"/>
      <c r="R24" s="49"/>
      <c r="S24" s="49"/>
      <c r="T24" s="49"/>
      <c r="U24" s="49"/>
      <c r="V24" s="49"/>
    </row>
    <row r="25" customFormat="false" ht="12.75" hidden="false" customHeight="false" outlineLevel="0" collapsed="false"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</row>
    <row r="26" customFormat="false" ht="12.75" hidden="false" customHeight="false" outlineLevel="0" collapsed="false">
      <c r="A26" s="38" t="s">
        <v>48</v>
      </c>
      <c r="C26" s="49" t="n">
        <f aca="false">3+2</f>
        <v>5</v>
      </c>
      <c r="D26" s="49" t="n">
        <v>5</v>
      </c>
      <c r="E26" s="49"/>
      <c r="F26" s="49" t="n">
        <f aca="false">9+4+1</f>
        <v>14</v>
      </c>
      <c r="G26" s="49" t="n">
        <f aca="false">9+4+1</f>
        <v>14</v>
      </c>
      <c r="H26" s="49"/>
      <c r="I26" s="49" t="n">
        <f aca="false">12+2</f>
        <v>14</v>
      </c>
      <c r="J26" s="49" t="n">
        <f aca="false">19+2-6</f>
        <v>15</v>
      </c>
      <c r="K26" s="49"/>
      <c r="L26" s="49" t="n">
        <f aca="false">2+1</f>
        <v>3</v>
      </c>
      <c r="M26" s="49" t="n">
        <f aca="false">2+1</f>
        <v>3</v>
      </c>
      <c r="N26" s="49"/>
      <c r="O26" s="49" t="n">
        <v>3</v>
      </c>
      <c r="P26" s="49" t="n">
        <v>3</v>
      </c>
      <c r="Q26" s="49"/>
      <c r="R26" s="49" t="n">
        <v>2</v>
      </c>
      <c r="S26" s="49" t="n">
        <f aca="false">8+3</f>
        <v>11</v>
      </c>
      <c r="T26" s="49"/>
      <c r="U26" s="49" t="n">
        <f aca="false">+R26+O26+L26+I26+F26+C26</f>
        <v>41</v>
      </c>
      <c r="V26" s="49" t="n">
        <f aca="false">+S26+P26+M26+J26+G26+D26</f>
        <v>51</v>
      </c>
    </row>
    <row r="27" customFormat="false" ht="12.75" hidden="false" customHeight="false" outlineLevel="0" collapsed="false"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</row>
    <row r="28" customFormat="false" ht="12.75" hidden="false" customHeight="false" outlineLevel="0" collapsed="false">
      <c r="A28" s="38" t="s">
        <v>49</v>
      </c>
      <c r="C28" s="51" t="n">
        <f aca="false">+C26+C20+C18+C16+C14+C12+C10+C8</f>
        <v>306</v>
      </c>
      <c r="D28" s="51" t="n">
        <f aca="false">+D26+D20+D18+D16+D14+D12+D10+D8</f>
        <v>306</v>
      </c>
      <c r="E28" s="49"/>
      <c r="F28" s="51" t="n">
        <f aca="false">+F26+F20+F18+F16+F14+F12+F10+F8</f>
        <v>126</v>
      </c>
      <c r="G28" s="51" t="n">
        <f aca="false">+G26+G20+G18+G16+G14+G12+G10+G8</f>
        <v>136</v>
      </c>
      <c r="H28" s="49"/>
      <c r="I28" s="51" t="n">
        <f aca="false">+I26+I20+I18+I16+I14+I12+I10+I8</f>
        <v>54</v>
      </c>
      <c r="J28" s="51" t="n">
        <f aca="false">+J26+J20+J18+J16+J14+J12+J10+J8</f>
        <v>108</v>
      </c>
      <c r="K28" s="49"/>
      <c r="L28" s="51" t="n">
        <f aca="false">+L26+L20+L18+L16+L14+L12+L10+L8</f>
        <v>246</v>
      </c>
      <c r="M28" s="51" t="n">
        <f aca="false">+M26+M20+M18+M16+M14+M12+M10+M8</f>
        <v>262</v>
      </c>
      <c r="N28" s="49"/>
      <c r="O28" s="51" t="n">
        <f aca="false">+O26+O20+O18+O16+O14+O12+O10+O8</f>
        <v>37</v>
      </c>
      <c r="P28" s="51" t="n">
        <f aca="false">+P26+P20+P18+P16+P14+P12+P10+P8</f>
        <v>36</v>
      </c>
      <c r="Q28" s="49"/>
      <c r="R28" s="51" t="n">
        <f aca="false">+R26+R20+R18+R16+R14+R12+R10+R8</f>
        <v>2</v>
      </c>
      <c r="S28" s="51" t="n">
        <f aca="false">+S26+S20+S18+S16+S14+S12+S10+S8</f>
        <v>11</v>
      </c>
      <c r="T28" s="49"/>
      <c r="U28" s="51" t="n">
        <f aca="false">+U26+U20+U18+U16+U14+U12+U10+U8</f>
        <v>771</v>
      </c>
      <c r="V28" s="51" t="n">
        <f aca="false">+V26+V20+V18+V16+V14+V12+V10+V8</f>
        <v>859</v>
      </c>
    </row>
    <row r="29" customFormat="false" ht="12.75" hidden="false" customHeight="false" outlineLevel="0" collapsed="false"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</row>
    <row r="30" customFormat="false" ht="12.75" hidden="false" customHeight="false" outlineLevel="0" collapsed="false">
      <c r="A30" s="38" t="s">
        <v>50</v>
      </c>
      <c r="C30" s="49" t="n">
        <f aca="false">+C31+C32+C33</f>
        <v>44</v>
      </c>
      <c r="D30" s="49" t="n">
        <f aca="false">+D31+D32+D33</f>
        <v>43</v>
      </c>
      <c r="E30" s="49"/>
      <c r="F30" s="49" t="n">
        <f aca="false">+F31+F32+F33</f>
        <v>8.5</v>
      </c>
      <c r="G30" s="49" t="n">
        <f aca="false">+G31+G32+G33</f>
        <v>15</v>
      </c>
      <c r="H30" s="49"/>
      <c r="I30" s="49" t="n">
        <f aca="false">+I31+I32+I33</f>
        <v>2.5</v>
      </c>
      <c r="J30" s="49" t="n">
        <f aca="false">+J31+J32+J33</f>
        <v>8</v>
      </c>
      <c r="K30" s="49"/>
      <c r="L30" s="49" t="n">
        <f aca="false">+L31+L32+L33</f>
        <v>42</v>
      </c>
      <c r="M30" s="49" t="n">
        <f aca="false">+M31+M32+M33</f>
        <v>33</v>
      </c>
      <c r="N30" s="49"/>
      <c r="O30" s="49" t="n">
        <f aca="false">+O31+O32+O33</f>
        <v>4.5</v>
      </c>
      <c r="P30" s="49" t="n">
        <f aca="false">+P31+P32+P33</f>
        <v>10</v>
      </c>
      <c r="Q30" s="49"/>
      <c r="R30" s="49" t="n">
        <f aca="false">+R31+R32+R33</f>
        <v>7.5</v>
      </c>
      <c r="S30" s="49" t="n">
        <f aca="false">+S31+S32+S33</f>
        <v>9</v>
      </c>
      <c r="T30" s="49"/>
      <c r="U30" s="49" t="n">
        <f aca="false">+U31+U32+U33</f>
        <v>109</v>
      </c>
      <c r="V30" s="49" t="n">
        <f aca="false">+V31+V32+V33</f>
        <v>118</v>
      </c>
    </row>
    <row r="31" customFormat="false" ht="12.75" hidden="false" customHeight="false" outlineLevel="0" collapsed="false">
      <c r="A31" s="50" t="s">
        <v>51</v>
      </c>
      <c r="C31" s="49" t="n">
        <v>21</v>
      </c>
      <c r="D31" s="49" t="n">
        <v>20</v>
      </c>
      <c r="E31" s="49"/>
      <c r="F31" s="49" t="n">
        <v>3</v>
      </c>
      <c r="G31" s="49" t="n">
        <v>8</v>
      </c>
      <c r="H31" s="49"/>
      <c r="I31" s="49" t="n">
        <v>1</v>
      </c>
      <c r="J31" s="49" t="n">
        <v>2</v>
      </c>
      <c r="K31" s="49"/>
      <c r="L31" s="49" t="n">
        <v>17</v>
      </c>
      <c r="M31" s="49" t="n">
        <v>17</v>
      </c>
      <c r="N31" s="49"/>
      <c r="O31" s="49" t="n">
        <v>0.5</v>
      </c>
      <c r="P31" s="49" t="n">
        <v>2</v>
      </c>
      <c r="Q31" s="49"/>
      <c r="R31" s="49" t="n">
        <v>2.5</v>
      </c>
      <c r="S31" s="49" t="n">
        <v>1</v>
      </c>
      <c r="T31" s="49"/>
      <c r="U31" s="49" t="n">
        <f aca="false">+R31+O31+L31+I31+F31+C31</f>
        <v>45</v>
      </c>
      <c r="V31" s="49" t="n">
        <f aca="false">+S31+P31+M31+J31+G31+D31</f>
        <v>50</v>
      </c>
    </row>
    <row r="32" customFormat="false" ht="12.75" hidden="false" customHeight="false" outlineLevel="0" collapsed="false">
      <c r="A32" s="50" t="s">
        <v>52</v>
      </c>
      <c r="C32" s="49" t="n">
        <v>16</v>
      </c>
      <c r="D32" s="49" t="n">
        <v>17</v>
      </c>
      <c r="E32" s="49"/>
      <c r="F32" s="49" t="n">
        <v>0.5</v>
      </c>
      <c r="G32" s="49" t="n">
        <v>3</v>
      </c>
      <c r="H32" s="49"/>
      <c r="I32" s="49" t="n">
        <v>0.5</v>
      </c>
      <c r="J32" s="49" t="n">
        <v>4</v>
      </c>
      <c r="K32" s="49"/>
      <c r="L32" s="49" t="n">
        <v>22</v>
      </c>
      <c r="M32" s="49" t="n">
        <f aca="false">2+14</f>
        <v>16</v>
      </c>
      <c r="N32" s="49"/>
      <c r="O32" s="49" t="n">
        <f aca="false">0.5+3</f>
        <v>3.5</v>
      </c>
      <c r="P32" s="49" t="n">
        <f aca="false">2+5</f>
        <v>7</v>
      </c>
      <c r="Q32" s="49"/>
      <c r="R32" s="49" t="n">
        <v>0.5</v>
      </c>
      <c r="S32" s="49" t="n">
        <v>2</v>
      </c>
      <c r="T32" s="49"/>
      <c r="U32" s="49" t="n">
        <f aca="false">+R32+O32+L32+I32+F32+C32</f>
        <v>43</v>
      </c>
      <c r="V32" s="49" t="n">
        <f aca="false">+S32+P32+M32+J32+G32+D32</f>
        <v>49</v>
      </c>
    </row>
    <row r="33" customFormat="false" ht="12.75" hidden="false" customHeight="false" outlineLevel="0" collapsed="false">
      <c r="A33" s="50" t="s">
        <v>53</v>
      </c>
      <c r="C33" s="49" t="n">
        <v>7</v>
      </c>
      <c r="D33" s="49" t="n">
        <v>6</v>
      </c>
      <c r="E33" s="49"/>
      <c r="F33" s="49" t="n">
        <v>5</v>
      </c>
      <c r="G33" s="49" t="n">
        <v>4</v>
      </c>
      <c r="H33" s="49"/>
      <c r="I33" s="49" t="n">
        <v>1</v>
      </c>
      <c r="J33" s="49" t="n">
        <v>2</v>
      </c>
      <c r="K33" s="49"/>
      <c r="L33" s="49" t="n">
        <v>3</v>
      </c>
      <c r="M33" s="49" t="n">
        <v>0</v>
      </c>
      <c r="N33" s="49"/>
      <c r="O33" s="49" t="n">
        <v>0.5</v>
      </c>
      <c r="P33" s="49" t="n">
        <v>1</v>
      </c>
      <c r="Q33" s="49"/>
      <c r="R33" s="49" t="n">
        <v>4.5</v>
      </c>
      <c r="S33" s="49" t="n">
        <v>6</v>
      </c>
      <c r="T33" s="49"/>
      <c r="U33" s="49" t="n">
        <f aca="false">+R33+O33+L33+I33+F33+C33</f>
        <v>21</v>
      </c>
      <c r="V33" s="49" t="n">
        <f aca="false">+S33+P33+M33+J33+G33+D33</f>
        <v>19</v>
      </c>
    </row>
    <row r="34" customFormat="false" ht="12.75" hidden="false" customHeight="false" outlineLevel="0" collapsed="false"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</row>
    <row r="35" customFormat="false" ht="13.5" hidden="false" customHeight="false" outlineLevel="0" collapsed="false">
      <c r="A35" s="53" t="s">
        <v>54</v>
      </c>
      <c r="C35" s="54" t="n">
        <f aca="false">+C30+C28</f>
        <v>350</v>
      </c>
      <c r="D35" s="54" t="n">
        <f aca="false">+D30+D28</f>
        <v>349</v>
      </c>
      <c r="E35" s="49"/>
      <c r="F35" s="54" t="n">
        <f aca="false">+F30+F28</f>
        <v>134.5</v>
      </c>
      <c r="G35" s="54" t="n">
        <f aca="false">+G30+G28</f>
        <v>151</v>
      </c>
      <c r="H35" s="49"/>
      <c r="I35" s="54" t="n">
        <f aca="false">+I30+I28</f>
        <v>56.5</v>
      </c>
      <c r="J35" s="54" t="n">
        <f aca="false">+J30+J28</f>
        <v>116</v>
      </c>
      <c r="K35" s="49"/>
      <c r="L35" s="54" t="n">
        <f aca="false">+L30+L28</f>
        <v>288</v>
      </c>
      <c r="M35" s="54" t="n">
        <f aca="false">+M30+M28</f>
        <v>295</v>
      </c>
      <c r="N35" s="49"/>
      <c r="O35" s="54" t="n">
        <f aca="false">+O30+O28</f>
        <v>41.5</v>
      </c>
      <c r="P35" s="54" t="n">
        <f aca="false">+P30+P28</f>
        <v>46</v>
      </c>
      <c r="Q35" s="49"/>
      <c r="R35" s="54" t="n">
        <f aca="false">+R30+R28</f>
        <v>9.5</v>
      </c>
      <c r="S35" s="54" t="n">
        <f aca="false">+S30+S28</f>
        <v>20</v>
      </c>
      <c r="T35" s="49"/>
      <c r="U35" s="54" t="n">
        <f aca="false">+U30+U28</f>
        <v>880</v>
      </c>
      <c r="V35" s="54" t="n">
        <f aca="false">+V30+V28</f>
        <v>977</v>
      </c>
    </row>
    <row r="36" customFormat="false" ht="13.5" hidden="false" customHeight="false" outlineLevel="0" collapsed="false"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</row>
    <row r="37" customFormat="false" ht="12.75" hidden="false" customHeight="false" outlineLevel="0" collapsed="false">
      <c r="A37" s="55" t="s">
        <v>55</v>
      </c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</row>
    <row r="38" customFormat="false" ht="12.75" hidden="false" customHeight="false" outlineLevel="0" collapsed="false"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</row>
    <row r="39" customFormat="false" ht="12.75" hidden="false" customHeight="false" outlineLevel="0" collapsed="false"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</row>
    <row r="40" customFormat="false" ht="12.75" hidden="false" customHeight="false" outlineLevel="0" collapsed="false"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2.75" hidden="false" customHeight="false" outlineLevel="0" collapsed="false"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2.75" hidden="false" customHeight="false" outlineLevel="0" collapsed="false"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2.75" hidden="false" customHeight="false" outlineLevel="0" collapsed="false"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</sheetData>
  <mergeCells count="7">
    <mergeCell ref="C5:D5"/>
    <mergeCell ref="F5:G5"/>
    <mergeCell ref="I5:J5"/>
    <mergeCell ref="L5:M5"/>
    <mergeCell ref="O5:P5"/>
    <mergeCell ref="R5:S5"/>
    <mergeCell ref="U5:V5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2001-11-02T20:08:10Z</dcterms:created>
  <dc:creator>bheinri</dc:creator>
  <dc:description/>
  <dc:language>en-US</dc:language>
  <cp:lastModifiedBy>bheinri</cp:lastModifiedBy>
  <cp:lastPrinted>2001-11-02T20:09:31Z</cp:lastPrinted>
  <dcterms:modified xsi:type="dcterms:W3CDTF">2001-11-02T20:09:47Z</dcterms:modified>
  <cp:revision>0</cp:revision>
  <dc:subject/>
  <dc:title/>
</cp:coreProperties>
</file>