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FGT" sheetId="2" state="visible" r:id="rId4"/>
    <sheet name="TW" sheetId="3" state="visible" r:id="rId5"/>
    <sheet name="NBP" sheetId="4" state="visible" r:id="rId6"/>
    <sheet name="MD" sheetId="5" state="visible" r:id="rId7"/>
  </sheets>
  <definedNames>
    <definedName function="false" hidden="false" localSheetId="0" name="_xlnm.Print_Titles" vbProcedure="false">NNG!$1:$3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<sst xmlns="http://schemas.openxmlformats.org/spreadsheetml/2006/main" count="408" uniqueCount="114">
  <si>
    <t xml:space="preserve">2002 Capital by Month</t>
  </si>
  <si>
    <t xml:space="preserve">company</t>
  </si>
  <si>
    <t xml:space="preserve">function</t>
  </si>
  <si>
    <t xml:space="preserve">project #</t>
  </si>
  <si>
    <t xml:space="preserve">project name</t>
  </si>
  <si>
    <t xml:space="preserve">total $'s</t>
  </si>
  <si>
    <t xml:space="preserve">inservice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</si>
  <si>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</si>
  <si>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</si>
  <si>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</si>
  <si>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</si>
  <si>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</si>
  <si>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</si>
  <si>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</si>
  <si>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</si>
  <si>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</si>
  <si>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OCT`</t>
  </si>
  <si>
    <t xml:space="preserve">NOV</t>
  </si>
  <si>
    <t xml:space="preserve">DEC</t>
  </si>
  <si>
    <t xml:space="preserve">TOTAL</t>
  </si>
  <si>
    <t xml:space="preserve">NNG</t>
  </si>
  <si>
    <t xml:space="preserve">Operations</t>
  </si>
  <si>
    <t xml:space="preserve">Class Loc</t>
  </si>
  <si>
    <t xml:space="preserve">Ops</t>
  </si>
  <si>
    <t xml:space="preserve">Dot</t>
  </si>
  <si>
    <t xml:space="preserve">ops</t>
  </si>
  <si>
    <t xml:space="preserve">sale fac</t>
  </si>
  <si>
    <t xml:space="preserve">mat list</t>
  </si>
  <si>
    <t xml:space="preserve">pipe data</t>
  </si>
  <si>
    <t xml:space="preserve">Blanket </t>
  </si>
  <si>
    <t xml:space="preserve">ops depts</t>
  </si>
  <si>
    <t xml:space="preserve">ops-field sw</t>
  </si>
  <si>
    <t xml:space="preserve">ops-field n</t>
  </si>
  <si>
    <t xml:space="preserve">ops-field</t>
  </si>
  <si>
    <t xml:space="preserve">Continuation PHD</t>
  </si>
  <si>
    <t xml:space="preserve">Project Destiny - Tele com</t>
  </si>
  <si>
    <t xml:space="preserve">Total 2002</t>
  </si>
  <si>
    <t xml:space="preserve">F&amp;A</t>
  </si>
  <si>
    <t xml:space="preserve">Blanket - Dept</t>
  </si>
  <si>
    <t xml:space="preserve">BUC</t>
  </si>
  <si>
    <t xml:space="preserve">Blanket-dept</t>
  </si>
  <si>
    <t xml:space="preserve">Comm RPT</t>
  </si>
  <si>
    <t xml:space="preserve">PGAS Reporting</t>
  </si>
  <si>
    <t xml:space="preserve">Marketing</t>
  </si>
  <si>
    <t xml:space="preserve">Elect Tarrif Fil</t>
  </si>
  <si>
    <t xml:space="preserve">Rates</t>
  </si>
  <si>
    <t xml:space="preserve">NNG Form 567</t>
  </si>
  <si>
    <t xml:space="preserve">NNG Rate Case</t>
  </si>
  <si>
    <t xml:space="preserve">NNG Auto Storage BK</t>
  </si>
  <si>
    <t xml:space="preserve">COMM</t>
  </si>
  <si>
    <t xml:space="preserve">Blanket - depts</t>
  </si>
  <si>
    <t xml:space="preserve">Gas Logistics</t>
  </si>
  <si>
    <t xml:space="preserve">Shared UPS</t>
  </si>
  <si>
    <t xml:space="preserve">GC</t>
  </si>
  <si>
    <t xml:space="preserve">Shared Desktop Refresh</t>
  </si>
  <si>
    <t xml:space="preserve">Shared SCADA Apps</t>
  </si>
  <si>
    <t xml:space="preserve">Shared SCADA Network</t>
  </si>
  <si>
    <t xml:space="preserve">Shared SCADA Upgrades</t>
  </si>
  <si>
    <t xml:space="preserve">Shared SCADA Doc</t>
  </si>
  <si>
    <t xml:space="preserve">Shared SCADE Sec</t>
  </si>
  <si>
    <t xml:space="preserve">Shared Contracts</t>
  </si>
  <si>
    <t xml:space="preserve">GL</t>
  </si>
  <si>
    <t xml:space="preserve">Shared Rates &amp; REV(5yr)</t>
  </si>
  <si>
    <t xml:space="preserve">Shared CRM &amp; Tele</t>
  </si>
  <si>
    <t xml:space="preserve">Shared CAS</t>
  </si>
  <si>
    <t xml:space="preserve">Shared FERC 637</t>
  </si>
  <si>
    <t xml:space="preserve">Shared GISB High</t>
  </si>
  <si>
    <t xml:space="preserve">Shared HotTap Redesign</t>
  </si>
  <si>
    <t xml:space="preserve">Shared PNR/Storage </t>
  </si>
  <si>
    <t xml:space="preserve">Shared Secuity Enh</t>
  </si>
  <si>
    <t xml:space="preserve">FERC Invoicing updates</t>
  </si>
  <si>
    <t xml:space="preserve">Omaha UPS upgrade</t>
  </si>
  <si>
    <t xml:space="preserve">Hottap upgrade win 2000</t>
  </si>
  <si>
    <t xml:space="preserve">gl</t>
  </si>
  <si>
    <t xml:space="preserve">Hottap reliability</t>
  </si>
  <si>
    <t xml:space="preserve">Blanket - desktop refres</t>
  </si>
  <si>
    <t xml:space="preserve">Reporting Environment</t>
  </si>
  <si>
    <t xml:space="preserve">HR</t>
  </si>
  <si>
    <t xml:space="preserve">Blanket depts</t>
  </si>
  <si>
    <t xml:space="preserve">Total HR</t>
  </si>
  <si>
    <t xml:space="preserve">IT</t>
  </si>
  <si>
    <t xml:space="preserve">Audit/Security Comp</t>
  </si>
  <si>
    <t xml:space="preserve">Data Center Consolidat</t>
  </si>
  <si>
    <t xml:space="preserve">Chair Upgrades</t>
  </si>
  <si>
    <t xml:space="preserve">Blanket - ETS depts</t>
  </si>
  <si>
    <t xml:space="preserve">Omaha Infra Upgrade</t>
  </si>
  <si>
    <t xml:space="preserve">Monitor Upgrades for IT</t>
  </si>
  <si>
    <t xml:space="preserve">SAN Tape Recovery</t>
  </si>
  <si>
    <t xml:space="preserve">Total IT</t>
  </si>
  <si>
    <t xml:space="preserve">OCT</t>
  </si>
  <si>
    <t xml:space="preserve">FGT</t>
  </si>
  <si>
    <t xml:space="preserve">Shared Rates &amp; REV(5YR)</t>
  </si>
  <si>
    <t xml:space="preserve">FGT Allocation &amp; Meter</t>
  </si>
  <si>
    <t xml:space="preserve">FGT Model Phase VI</t>
  </si>
  <si>
    <t xml:space="preserve">blanket-depts</t>
  </si>
  <si>
    <t xml:space="preserve">Comp Eng</t>
  </si>
  <si>
    <t xml:space="preserve">ops-field Se</t>
  </si>
  <si>
    <t xml:space="preserve">ops-field se</t>
  </si>
  <si>
    <t xml:space="preserve">TW</t>
  </si>
  <si>
    <t xml:space="preserve">blanket depts</t>
  </si>
  <si>
    <t xml:space="preserve">BUCs</t>
  </si>
  <si>
    <t xml:space="preserve">TW Flow Direction</t>
  </si>
  <si>
    <t xml:space="preserve">Project Destiny- tele com</t>
  </si>
  <si>
    <t xml:space="preserve">ops-field Sw</t>
  </si>
  <si>
    <t xml:space="preserve">NBP</t>
  </si>
  <si>
    <t xml:space="preserve">Allocations from other Pipelines</t>
  </si>
  <si>
    <t xml:space="preserve">comp</t>
  </si>
  <si>
    <t xml:space="preserve">OPS</t>
  </si>
  <si>
    <t xml:space="preserve">ops-field N</t>
  </si>
  <si>
    <t xml:space="preserve">Total Marketing</t>
  </si>
  <si>
    <t xml:space="preserve">Total Gas Logistics</t>
  </si>
  <si>
    <t xml:space="preserve">MD</t>
  </si>
  <si>
    <t xml:space="preserve">Allocations from other pipelines</t>
  </si>
  <si>
    <t xml:space="preserve">Blanket - Field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</si>
</sst>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[$-409]mmm\-yy"/>
    <numFmt numFmtId="167" formatCode="_(* #,##0.000_);_(* \(#,##0.000\);_(* \-???_);_(@_)"/>
    <numFmt numFmtId="168" formatCode="_(\$* #,##0.000_);_(\$* \(#,##0.000\);_(\$* \-?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41"/>
    <col collapsed="false" customWidth="true" hidden="false" outlineLevel="0" max="4" min="4" style="0" width="13.14"/>
    <col collapsed="false" customWidth="true" hidden="false" outlineLevel="0" max="5" min="5" style="1" width="9.14"/>
    <col collapsed="false" customWidth="true" hidden="false" outlineLevel="0" max="6" min="6" style="2" width="9.14"/>
  </cols>
  <sheetData>
    <row r="1" customFormat="false" ht="12.75" hidden="false" customHeight="false" outlineLevel="0" collapsed="false">
      <c r="A1" s="0" t="s">
        <v>0</v>
      </c>
      <c r="R1" s="0" t="str">
        <f aca="true">CELL("filename")</f>
        <v>'file:///mnt/12tb/@roms/datasets/enron/EDRM Enron Email Data Set v2 XML/filtered-attachments/xls/2002_Capital_by_month.xls'#$NNG</v>
      </c>
    </row>
    <row r="3" customFormat="false" ht="12.75" hidden="false" customHeight="false" outlineLevel="0" collapsed="false">
      <c r="A3" s="0" t="s">
        <v>1</v>
      </c>
      <c r="B3" s="0" t="s">
        <v>2</v>
      </c>
      <c r="C3" s="0" t="s">
        <v>3</v>
      </c>
      <c r="D3" s="0" t="s">
        <v>4</v>
      </c>
      <c r="E3" s="1" t="s">
        <v>5</v>
      </c>
      <c r="F3" s="2" t="s">
        <v>6</v>
      </c>
      <c r="G3" s="0" t="s">
        <v>7</v>
      </c>
      <c r="H3" s="0" t="s">
        <v>8</v>
      </c>
      <c r="I3" s="0" t="s">
        <v>9</v>
      </c>
      <c r="J3" s="0" t="s">
        <v>10</v>
      </c>
      <c r="K3" s="0" t="s">
        <v>11</v>
      </c>
      <c r="L3" s="0" t="s">
        <v>12</v>
      </c>
      <c r="M3" s="0" t="s">
        <v>13</v>
      </c>
      <c r="N3" s="0" t="s">
        <v>14</v>
      </c>
      <c r="O3" s="0" t="s">
        <v>15</v>
      </c>
      <c r="P3" s="0" t="s">
        <v>16</v>
      </c>
      <c r="Q3" s="0" t="s">
        <v>17</v>
      </c>
      <c r="R3" s="0" t="s">
        <v>18</v>
      </c>
      <c r="S3" s="0" t="s">
        <v>19</v>
      </c>
    </row>
    <row r="4" customFormat="false" ht="12.75" hidden="false" customHeight="false" outlineLevel="0" collapsed="false">
      <c r="A4" s="3" t="s">
        <v>20</v>
      </c>
    </row>
    <row r="5" customFormat="false" ht="12.75" hidden="false" customHeight="false" outlineLevel="0" collapsed="false">
      <c r="A5" s="3" t="s">
        <v>21</v>
      </c>
    </row>
    <row r="6" customFormat="false" ht="12.75" hidden="false" customHeight="false" outlineLevel="0" collapsed="false">
      <c r="B6" s="0" t="n">
        <v>2002</v>
      </c>
      <c r="C6" s="0" t="s">
        <v>22</v>
      </c>
      <c r="D6" s="0" t="s">
        <v>23</v>
      </c>
      <c r="E6" s="1" t="n">
        <v>0.197</v>
      </c>
      <c r="F6" s="2" t="n">
        <v>37347</v>
      </c>
      <c r="G6" s="4" t="n">
        <f aca="false">0.197/4</f>
        <v>0.04925</v>
      </c>
      <c r="H6" s="4" t="n">
        <f aca="false">0.197/4</f>
        <v>0.04925</v>
      </c>
      <c r="I6" s="4" t="n">
        <f aca="false">0.197/4</f>
        <v>0.04925</v>
      </c>
      <c r="J6" s="4" t="n">
        <f aca="false">0.197/4</f>
        <v>0.04925</v>
      </c>
      <c r="K6" s="4"/>
      <c r="L6" s="4"/>
      <c r="M6" s="4"/>
      <c r="N6" s="4"/>
      <c r="O6" s="4"/>
      <c r="P6" s="4"/>
      <c r="Q6" s="4"/>
      <c r="R6" s="4"/>
      <c r="S6" s="4" t="n">
        <f aca="false">SUM(G6:R6)</f>
        <v>0.197</v>
      </c>
    </row>
    <row r="7" customFormat="false" ht="12.75" hidden="false" customHeight="false" outlineLevel="0" collapsed="false">
      <c r="B7" s="0" t="n">
        <v>2002</v>
      </c>
      <c r="C7" s="0" t="s">
        <v>24</v>
      </c>
      <c r="D7" s="0" t="s">
        <v>25</v>
      </c>
      <c r="E7" s="1" t="n">
        <v>0.03</v>
      </c>
      <c r="F7" s="2" t="n">
        <v>37347</v>
      </c>
      <c r="G7" s="4" t="n">
        <f aca="false">0.03/4</f>
        <v>0.0075</v>
      </c>
      <c r="H7" s="4" t="n">
        <f aca="false">0.03/4</f>
        <v>0.0075</v>
      </c>
      <c r="I7" s="4" t="n">
        <f aca="false">0.03/4</f>
        <v>0.0075</v>
      </c>
      <c r="J7" s="4" t="n">
        <f aca="false">0.03/4</f>
        <v>0.0075</v>
      </c>
      <c r="K7" s="4"/>
      <c r="L7" s="4"/>
      <c r="M7" s="4"/>
      <c r="N7" s="4"/>
      <c r="O7" s="4"/>
      <c r="P7" s="4"/>
      <c r="Q7" s="4"/>
      <c r="R7" s="4"/>
      <c r="S7" s="4" t="n">
        <f aca="false">SUM(G7:R7)</f>
        <v>0.03</v>
      </c>
    </row>
    <row r="8" customFormat="false" ht="12.75" hidden="false" customHeight="false" outlineLevel="0" collapsed="false">
      <c r="B8" s="0" t="n">
        <v>2002</v>
      </c>
      <c r="C8" s="0" t="s">
        <v>26</v>
      </c>
      <c r="D8" s="0" t="s">
        <v>25</v>
      </c>
      <c r="E8" s="1" t="n">
        <v>0.163</v>
      </c>
      <c r="F8" s="2" t="n">
        <v>37500</v>
      </c>
      <c r="G8" s="4"/>
      <c r="H8" s="4"/>
      <c r="I8" s="4"/>
      <c r="J8" s="4"/>
      <c r="K8" s="4" t="n">
        <f aca="false">0.163/5</f>
        <v>0.0326</v>
      </c>
      <c r="L8" s="4" t="n">
        <f aca="false">0.163/5</f>
        <v>0.0326</v>
      </c>
      <c r="M8" s="4" t="n">
        <f aca="false">0.163/5</f>
        <v>0.0326</v>
      </c>
      <c r="N8" s="4" t="n">
        <f aca="false">0.163/5</f>
        <v>0.0326</v>
      </c>
      <c r="O8" s="4" t="n">
        <f aca="false">0.163/5</f>
        <v>0.0326</v>
      </c>
      <c r="P8" s="4"/>
      <c r="Q8" s="4"/>
      <c r="R8" s="4"/>
      <c r="S8" s="4" t="n">
        <f aca="false">SUM(G8:R8)</f>
        <v>0.163</v>
      </c>
    </row>
    <row r="9" customFormat="false" ht="12.75" hidden="false" customHeight="false" outlineLevel="0" collapsed="false">
      <c r="B9" s="0" t="n">
        <v>2002</v>
      </c>
      <c r="C9" s="0" t="s">
        <v>27</v>
      </c>
      <c r="D9" s="0" t="s">
        <v>25</v>
      </c>
      <c r="E9" s="1" t="n">
        <v>0.19</v>
      </c>
      <c r="F9" s="2" t="n">
        <v>37408</v>
      </c>
      <c r="G9" s="4" t="n">
        <f aca="false">0.19/6</f>
        <v>0.0316666666666667</v>
      </c>
      <c r="H9" s="4" t="n">
        <f aca="false">0.19/6</f>
        <v>0.0316666666666667</v>
      </c>
      <c r="I9" s="4" t="n">
        <f aca="false">0.19/6</f>
        <v>0.0316666666666667</v>
      </c>
      <c r="J9" s="4" t="n">
        <f aca="false">0.19/6</f>
        <v>0.0316666666666667</v>
      </c>
      <c r="K9" s="4" t="n">
        <f aca="false">0.19/6</f>
        <v>0.0316666666666667</v>
      </c>
      <c r="L9" s="4" t="n">
        <f aca="false">0.19/6</f>
        <v>0.0316666666666667</v>
      </c>
      <c r="M9" s="4"/>
      <c r="N9" s="4"/>
      <c r="O9" s="4"/>
      <c r="P9" s="4"/>
      <c r="Q9" s="4"/>
      <c r="R9" s="4"/>
      <c r="S9" s="4" t="n">
        <f aca="false">SUM(G9:R9)</f>
        <v>0.19</v>
      </c>
    </row>
    <row r="10" customFormat="false" ht="12.75" hidden="false" customHeight="false" outlineLevel="0" collapsed="false">
      <c r="B10" s="0" t="n">
        <v>2002</v>
      </c>
      <c r="C10" s="0" t="s">
        <v>28</v>
      </c>
      <c r="D10" s="0" t="s">
        <v>25</v>
      </c>
      <c r="E10" s="1" t="n">
        <v>0.826</v>
      </c>
      <c r="F10" s="2" t="n">
        <v>37591</v>
      </c>
      <c r="G10" s="4" t="n">
        <f aca="false">0.826/12</f>
        <v>0.0688333333333333</v>
      </c>
      <c r="H10" s="4" t="n">
        <f aca="false">0.826/12</f>
        <v>0.0688333333333333</v>
      </c>
      <c r="I10" s="4" t="n">
        <f aca="false">0.826/12</f>
        <v>0.0688333333333333</v>
      </c>
      <c r="J10" s="4" t="n">
        <f aca="false">0.826/12</f>
        <v>0.0688333333333333</v>
      </c>
      <c r="K10" s="4" t="n">
        <f aca="false">0.826/12</f>
        <v>0.0688333333333333</v>
      </c>
      <c r="L10" s="4" t="n">
        <f aca="false">0.826/12</f>
        <v>0.0688333333333333</v>
      </c>
      <c r="M10" s="4" t="n">
        <f aca="false">0.826/12</f>
        <v>0.0688333333333333</v>
      </c>
      <c r="N10" s="4" t="n">
        <f aca="false">0.826/12</f>
        <v>0.0688333333333333</v>
      </c>
      <c r="O10" s="4" t="n">
        <f aca="false">0.826/12</f>
        <v>0.0688333333333333</v>
      </c>
      <c r="P10" s="4" t="n">
        <f aca="false">0.826/12</f>
        <v>0.0688333333333333</v>
      </c>
      <c r="Q10" s="4" t="n">
        <f aca="false">0.826/12</f>
        <v>0.0688333333333333</v>
      </c>
      <c r="R10" s="4" t="n">
        <f aca="false">0.826/12</f>
        <v>0.0688333333333333</v>
      </c>
      <c r="S10" s="4" t="n">
        <f aca="false">SUM(G10:R10)</f>
        <v>0.826</v>
      </c>
    </row>
    <row r="11" customFormat="false" ht="12.75" hidden="false" customHeight="false" outlineLevel="0" collapsed="false">
      <c r="B11" s="0" t="n">
        <v>2002</v>
      </c>
      <c r="C11" s="0" t="s">
        <v>29</v>
      </c>
      <c r="D11" s="0" t="s">
        <v>30</v>
      </c>
      <c r="E11" s="1" t="n">
        <v>0.08</v>
      </c>
      <c r="G11" s="4"/>
      <c r="H11" s="4"/>
      <c r="I11" s="4" t="n">
        <f aca="false">0.08/7</f>
        <v>0.0114285714285714</v>
      </c>
      <c r="J11" s="4" t="n">
        <f aca="false">0.08/7</f>
        <v>0.0114285714285714</v>
      </c>
      <c r="K11" s="4" t="n">
        <f aca="false">0.08/7</f>
        <v>0.0114285714285714</v>
      </c>
      <c r="L11" s="4" t="n">
        <f aca="false">0.08/7</f>
        <v>0.0114285714285714</v>
      </c>
      <c r="M11" s="4" t="n">
        <f aca="false">0.08/7</f>
        <v>0.0114285714285714</v>
      </c>
      <c r="N11" s="4" t="n">
        <f aca="false">0.08/7</f>
        <v>0.0114285714285714</v>
      </c>
      <c r="O11" s="4" t="n">
        <f aca="false">0.08/7</f>
        <v>0.0114285714285714</v>
      </c>
      <c r="P11" s="4"/>
      <c r="Q11" s="4"/>
      <c r="R11" s="4"/>
      <c r="S11" s="4" t="n">
        <f aca="false">SUM(G11:R11)</f>
        <v>0.08</v>
      </c>
    </row>
    <row r="12" customFormat="false" ht="12.75" hidden="false" customHeight="false" outlineLevel="0" collapsed="false">
      <c r="B12" s="0" t="n">
        <v>2002</v>
      </c>
      <c r="C12" s="0" t="s">
        <v>29</v>
      </c>
      <c r="D12" s="0" t="s">
        <v>31</v>
      </c>
      <c r="E12" s="1" t="n">
        <v>0.296</v>
      </c>
      <c r="G12" s="4"/>
      <c r="H12" s="4"/>
      <c r="I12" s="4" t="n">
        <f aca="false">0.296/8</f>
        <v>0.037</v>
      </c>
      <c r="J12" s="4" t="n">
        <f aca="false">0.296/8</f>
        <v>0.037</v>
      </c>
      <c r="K12" s="4" t="n">
        <f aca="false">0.296/8</f>
        <v>0.037</v>
      </c>
      <c r="L12" s="4" t="n">
        <f aca="false">0.296/8</f>
        <v>0.037</v>
      </c>
      <c r="M12" s="4" t="n">
        <f aca="false">0.296/8</f>
        <v>0.037</v>
      </c>
      <c r="N12" s="4" t="n">
        <f aca="false">0.296/8</f>
        <v>0.037</v>
      </c>
      <c r="O12" s="4" t="n">
        <f aca="false">0.296/8</f>
        <v>0.037</v>
      </c>
      <c r="P12" s="4" t="n">
        <f aca="false">0.296/8</f>
        <v>0.037</v>
      </c>
      <c r="Q12" s="4"/>
      <c r="R12" s="4"/>
      <c r="S12" s="4" t="n">
        <f aca="false">SUM(G12:R12)</f>
        <v>0.296</v>
      </c>
    </row>
    <row r="13" customFormat="false" ht="12.75" hidden="false" customHeight="false" outlineLevel="0" collapsed="false">
      <c r="B13" s="0" t="n">
        <v>2002</v>
      </c>
      <c r="C13" s="0" t="s">
        <v>29</v>
      </c>
      <c r="D13" s="0" t="s">
        <v>32</v>
      </c>
      <c r="E13" s="1" t="n">
        <v>0.698</v>
      </c>
      <c r="G13" s="4"/>
      <c r="H13" s="4"/>
      <c r="I13" s="4" t="n">
        <f aca="false">0.698/8</f>
        <v>0.08725</v>
      </c>
      <c r="J13" s="4" t="n">
        <f aca="false">0.698/8</f>
        <v>0.08725</v>
      </c>
      <c r="K13" s="4" t="n">
        <f aca="false">0.698/8</f>
        <v>0.08725</v>
      </c>
      <c r="L13" s="4" t="n">
        <f aca="false">0.698/8</f>
        <v>0.08725</v>
      </c>
      <c r="M13" s="4" t="n">
        <f aca="false">0.698/8</f>
        <v>0.08725</v>
      </c>
      <c r="N13" s="4" t="n">
        <f aca="false">0.698/8</f>
        <v>0.08725</v>
      </c>
      <c r="O13" s="4" t="n">
        <f aca="false">0.698/8</f>
        <v>0.08725</v>
      </c>
      <c r="P13" s="4" t="n">
        <f aca="false">0.698/8</f>
        <v>0.08725</v>
      </c>
      <c r="Q13" s="4"/>
      <c r="R13" s="4"/>
      <c r="S13" s="4" t="n">
        <f aca="false">SUM(G13:R13)</f>
        <v>0.698</v>
      </c>
    </row>
    <row r="14" customFormat="false" ht="12.75" hidden="false" customHeight="false" outlineLevel="0" collapsed="false">
      <c r="B14" s="0" t="n">
        <v>2002</v>
      </c>
      <c r="C14" s="0" t="s">
        <v>29</v>
      </c>
      <c r="D14" s="0" t="s">
        <v>33</v>
      </c>
      <c r="E14" s="1" t="n">
        <v>0.049</v>
      </c>
      <c r="G14" s="4"/>
      <c r="H14" s="4"/>
      <c r="I14" s="4" t="n">
        <f aca="false">0.049/8</f>
        <v>0.006125</v>
      </c>
      <c r="J14" s="4" t="n">
        <f aca="false">0.049/8</f>
        <v>0.006125</v>
      </c>
      <c r="K14" s="4" t="n">
        <f aca="false">0.049/8</f>
        <v>0.006125</v>
      </c>
      <c r="L14" s="4" t="n">
        <f aca="false">0.049/8</f>
        <v>0.006125</v>
      </c>
      <c r="M14" s="4" t="n">
        <f aca="false">0.049/8</f>
        <v>0.006125</v>
      </c>
      <c r="N14" s="4" t="n">
        <f aca="false">0.049/8</f>
        <v>0.006125</v>
      </c>
      <c r="O14" s="4" t="n">
        <f aca="false">0.049/8</f>
        <v>0.006125</v>
      </c>
      <c r="P14" s="4" t="n">
        <f aca="false">0.049/8</f>
        <v>0.006125</v>
      </c>
      <c r="Q14" s="4"/>
      <c r="R14" s="4"/>
      <c r="S14" s="4" t="n">
        <f aca="false">SUM(G14:R14)</f>
        <v>0.049</v>
      </c>
    </row>
    <row r="15" customFormat="false" ht="12.75" hidden="false" customHeight="false" outlineLevel="0" collapsed="false">
      <c r="B15" s="0" t="n">
        <v>2002</v>
      </c>
      <c r="C15" s="0" t="s">
        <v>29</v>
      </c>
      <c r="D15" s="0" t="s">
        <v>30</v>
      </c>
      <c r="E15" s="1" t="n">
        <v>0.2</v>
      </c>
      <c r="G15" s="4"/>
      <c r="H15" s="4"/>
      <c r="I15" s="4" t="n">
        <f aca="false">0.2/7</f>
        <v>0.0285714285714286</v>
      </c>
      <c r="J15" s="4" t="n">
        <f aca="false">0.2/7</f>
        <v>0.0285714285714286</v>
      </c>
      <c r="K15" s="4" t="n">
        <f aca="false">0.2/7</f>
        <v>0.0285714285714286</v>
      </c>
      <c r="L15" s="4" t="n">
        <f aca="false">0.2/7</f>
        <v>0.0285714285714286</v>
      </c>
      <c r="M15" s="4" t="n">
        <f aca="false">0.2/7</f>
        <v>0.0285714285714286</v>
      </c>
      <c r="N15" s="4" t="n">
        <f aca="false">0.2/7</f>
        <v>0.0285714285714286</v>
      </c>
      <c r="O15" s="4" t="n">
        <f aca="false">0.2/7</f>
        <v>0.0285714285714286</v>
      </c>
      <c r="P15" s="4"/>
      <c r="Q15" s="4"/>
      <c r="R15" s="4"/>
      <c r="S15" s="4" t="n">
        <f aca="false">SUM(G15:R15)</f>
        <v>0.2</v>
      </c>
    </row>
    <row r="16" customFormat="false" ht="12.75" hidden="false" customHeight="false" outlineLevel="0" collapsed="false">
      <c r="B16" s="0" t="n">
        <v>2002</v>
      </c>
      <c r="C16" s="0" t="s">
        <v>34</v>
      </c>
      <c r="E16" s="1" t="n">
        <v>0.142</v>
      </c>
      <c r="F16" s="2" t="n">
        <v>37347</v>
      </c>
      <c r="G16" s="4" t="n">
        <f aca="false">0.142/4</f>
        <v>0.0355</v>
      </c>
      <c r="H16" s="4" t="n">
        <f aca="false">0.142/4</f>
        <v>0.0355</v>
      </c>
      <c r="I16" s="4" t="n">
        <f aca="false">0.142/4</f>
        <v>0.0355</v>
      </c>
      <c r="J16" s="4" t="n">
        <f aca="false">0.142/4</f>
        <v>0.0355</v>
      </c>
      <c r="K16" s="4"/>
      <c r="L16" s="4"/>
      <c r="M16" s="4"/>
      <c r="N16" s="4"/>
      <c r="O16" s="4"/>
      <c r="P16" s="4"/>
      <c r="Q16" s="4"/>
      <c r="R16" s="4"/>
      <c r="S16" s="4" t="n">
        <f aca="false">SUM(G16:R16)</f>
        <v>0.142</v>
      </c>
    </row>
    <row r="17" customFormat="false" ht="12.75" hidden="false" customHeight="false" outlineLevel="0" collapsed="false">
      <c r="B17" s="0" t="n">
        <v>2002</v>
      </c>
      <c r="C17" s="0" t="s">
        <v>35</v>
      </c>
      <c r="E17" s="1" t="n">
        <v>2.38</v>
      </c>
      <c r="F17" s="2" t="n">
        <v>37591</v>
      </c>
      <c r="G17" s="4" t="n">
        <f aca="false">2.38/12</f>
        <v>0.198333333333333</v>
      </c>
      <c r="H17" s="4" t="n">
        <f aca="false">2.38/12</f>
        <v>0.198333333333333</v>
      </c>
      <c r="I17" s="4" t="n">
        <f aca="false">2.38/12</f>
        <v>0.198333333333333</v>
      </c>
      <c r="J17" s="4" t="n">
        <f aca="false">2.38/12</f>
        <v>0.198333333333333</v>
      </c>
      <c r="K17" s="4" t="n">
        <f aca="false">2.38/12</f>
        <v>0.198333333333333</v>
      </c>
      <c r="L17" s="4" t="n">
        <f aca="false">2.38/12</f>
        <v>0.198333333333333</v>
      </c>
      <c r="M17" s="4" t="n">
        <f aca="false">2.38/12</f>
        <v>0.198333333333333</v>
      </c>
      <c r="N17" s="4" t="n">
        <f aca="false">2.38/12</f>
        <v>0.198333333333333</v>
      </c>
      <c r="O17" s="4" t="n">
        <f aca="false">2.38/12</f>
        <v>0.198333333333333</v>
      </c>
      <c r="P17" s="4" t="n">
        <f aca="false">2.38/12</f>
        <v>0.198333333333333</v>
      </c>
      <c r="Q17" s="4" t="n">
        <f aca="false">2.38/12</f>
        <v>0.198333333333333</v>
      </c>
      <c r="R17" s="4" t="n">
        <f aca="false">2.38/12</f>
        <v>0.198333333333333</v>
      </c>
      <c r="S17" s="4" t="n">
        <f aca="false">SUM(G17:R17)</f>
        <v>2.38</v>
      </c>
    </row>
    <row r="18" customFormat="false" ht="12.75" hidden="false" customHeight="false" outlineLevel="0" collapsed="false">
      <c r="A18" s="5" t="s">
        <v>36</v>
      </c>
      <c r="B18" s="5"/>
      <c r="C18" s="5"/>
      <c r="D18" s="5"/>
      <c r="E18" s="6" t="n">
        <f aca="false">SUM(E6:E17)</f>
        <v>5.251</v>
      </c>
      <c r="F18" s="7"/>
      <c r="S18" s="8" t="n">
        <f aca="false">SUM(S6:S17)</f>
        <v>5.251</v>
      </c>
    </row>
    <row r="19" customFormat="false" ht="12.75" hidden="false" customHeight="false" outlineLevel="0" collapsed="false">
      <c r="A19" s="9"/>
      <c r="B19" s="9"/>
      <c r="C19" s="9"/>
      <c r="D19" s="9"/>
      <c r="E19" s="10"/>
      <c r="F19" s="11"/>
    </row>
    <row r="20" customFormat="false" ht="12.75" hidden="false" customHeight="false" outlineLevel="0" collapsed="false">
      <c r="A20" s="5" t="s">
        <v>37</v>
      </c>
    </row>
    <row r="22" customFormat="false" ht="12.75" hidden="false" customHeight="false" outlineLevel="0" collapsed="false">
      <c r="B22" s="0" t="n">
        <v>2002</v>
      </c>
      <c r="C22" s="0" t="s">
        <v>38</v>
      </c>
      <c r="D22" s="0" t="s">
        <v>39</v>
      </c>
      <c r="E22" s="1" t="n">
        <v>0.025</v>
      </c>
      <c r="G22" s="4"/>
      <c r="H22" s="4" t="n">
        <v>0.025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 t="n">
        <f aca="false">SUM(G22:R22)</f>
        <v>0.025</v>
      </c>
    </row>
    <row r="23" customFormat="false" ht="12.75" hidden="false" customHeight="false" outlineLevel="0" collapsed="false">
      <c r="B23" s="0" t="n">
        <v>2002</v>
      </c>
      <c r="C23" s="0" t="s">
        <v>38</v>
      </c>
      <c r="D23" s="0" t="s">
        <v>39</v>
      </c>
      <c r="E23" s="1" t="n">
        <v>0.005</v>
      </c>
      <c r="G23" s="4" t="n">
        <v>0.005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 t="n">
        <f aca="false">SUM(G23:R23)</f>
        <v>0.005</v>
      </c>
    </row>
    <row r="24" customFormat="false" ht="12.75" hidden="false" customHeight="false" outlineLevel="0" collapsed="false">
      <c r="B24" s="0" t="n">
        <v>2002</v>
      </c>
      <c r="C24" s="0" t="s">
        <v>40</v>
      </c>
      <c r="D24" s="0" t="s">
        <v>37</v>
      </c>
      <c r="E24" s="1" t="n">
        <v>0.015</v>
      </c>
      <c r="G24" s="4"/>
      <c r="H24" s="4" t="n">
        <v>0.015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 t="n">
        <f aca="false">SUM(G24:R24)</f>
        <v>0.015</v>
      </c>
    </row>
    <row r="25" customFormat="false" ht="12.75" hidden="false" customHeight="false" outlineLevel="0" collapsed="false">
      <c r="B25" s="0" t="n">
        <v>2002</v>
      </c>
      <c r="C25" s="0" t="s">
        <v>41</v>
      </c>
      <c r="D25" s="0" t="s">
        <v>37</v>
      </c>
      <c r="E25" s="1" t="n">
        <v>0.029</v>
      </c>
      <c r="F25" s="2" t="n">
        <v>37408</v>
      </c>
      <c r="G25" s="4"/>
      <c r="H25" s="4"/>
      <c r="I25" s="4"/>
      <c r="J25" s="4" t="n">
        <f aca="false">0.029/3</f>
        <v>0.00966666666666667</v>
      </c>
      <c r="K25" s="4" t="n">
        <f aca="false">0.029/3</f>
        <v>0.00966666666666667</v>
      </c>
      <c r="L25" s="4" t="n">
        <f aca="false">0.029/3</f>
        <v>0.00966666666666667</v>
      </c>
      <c r="M25" s="4"/>
      <c r="N25" s="4"/>
      <c r="O25" s="4"/>
      <c r="P25" s="4"/>
      <c r="Q25" s="4"/>
      <c r="R25" s="4"/>
      <c r="S25" s="4" t="n">
        <f aca="false">SUM(G25:R25)</f>
        <v>0.029</v>
      </c>
    </row>
    <row r="26" customFormat="false" ht="12.75" hidden="false" customHeight="false" outlineLevel="0" collapsed="false">
      <c r="B26" s="0" t="n">
        <v>2002</v>
      </c>
      <c r="C26" s="0" t="s">
        <v>42</v>
      </c>
      <c r="D26" s="0" t="s">
        <v>37</v>
      </c>
      <c r="E26" s="1" t="n">
        <v>0.017</v>
      </c>
      <c r="F26" s="2" t="n">
        <v>37289</v>
      </c>
      <c r="G26" s="4" t="n">
        <f aca="false">0.017/2</f>
        <v>0.0085</v>
      </c>
      <c r="H26" s="4" t="n">
        <f aca="false">0.017/2</f>
        <v>0.0085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 t="n">
        <f aca="false">SUM(G26:R26)</f>
        <v>0.017</v>
      </c>
    </row>
    <row r="27" customFormat="false" ht="12.75" hidden="false" customHeight="false" outlineLevel="0" collapsed="false">
      <c r="A27" s="5" t="s">
        <v>36</v>
      </c>
      <c r="B27" s="5"/>
      <c r="C27" s="5"/>
      <c r="D27" s="5"/>
      <c r="E27" s="6" t="n">
        <f aca="false">SUM(E22:E26)</f>
        <v>0.091</v>
      </c>
      <c r="F27" s="7"/>
      <c r="G27" s="6" t="n">
        <f aca="false">SUM(G22:G26)</f>
        <v>0.0135</v>
      </c>
      <c r="H27" s="6" t="n">
        <f aca="false">SUM(H22:H26)</f>
        <v>0.0485</v>
      </c>
      <c r="I27" s="6" t="n">
        <f aca="false">SUM(I22:I26)</f>
        <v>0</v>
      </c>
      <c r="J27" s="6" t="n">
        <f aca="false">SUM(J22:J26)</f>
        <v>0.00966666666666667</v>
      </c>
      <c r="K27" s="6" t="n">
        <f aca="false">SUM(K22:K26)</f>
        <v>0.00966666666666667</v>
      </c>
      <c r="L27" s="6" t="n">
        <f aca="false">SUM(L22:L26)</f>
        <v>0.00966666666666667</v>
      </c>
      <c r="M27" s="6" t="n">
        <f aca="false">SUM(M22:M26)</f>
        <v>0</v>
      </c>
      <c r="N27" s="6" t="n">
        <f aca="false">SUM(N22:N26)</f>
        <v>0</v>
      </c>
      <c r="O27" s="6" t="n">
        <f aca="false">SUM(O22:O26)</f>
        <v>0</v>
      </c>
      <c r="P27" s="6" t="n">
        <f aca="false">SUM(P22:P26)</f>
        <v>0</v>
      </c>
      <c r="Q27" s="6" t="n">
        <f aca="false">SUM(Q22:Q26)</f>
        <v>0</v>
      </c>
      <c r="R27" s="6" t="n">
        <f aca="false">SUM(R22:R26)</f>
        <v>0</v>
      </c>
      <c r="S27" s="8" t="n">
        <f aca="false">SUM(S22:S26)</f>
        <v>0.091</v>
      </c>
    </row>
    <row r="29" customFormat="false" ht="12.75" hidden="false" customHeight="false" outlineLevel="0" collapsed="false">
      <c r="A29" s="5" t="s">
        <v>43</v>
      </c>
    </row>
    <row r="30" customFormat="false" ht="12.75" hidden="false" customHeight="false" outlineLevel="0" collapsed="false">
      <c r="B30" s="0" t="n">
        <v>2002</v>
      </c>
      <c r="C30" s="0" t="s">
        <v>44</v>
      </c>
      <c r="D30" s="0" t="s">
        <v>45</v>
      </c>
      <c r="E30" s="1" t="n">
        <v>0.022</v>
      </c>
      <c r="F30" s="2" t="n">
        <v>37408</v>
      </c>
      <c r="I30" s="4" t="n">
        <f aca="false">0.022/4</f>
        <v>0.0055</v>
      </c>
      <c r="J30" s="4" t="n">
        <f aca="false">0.022/4</f>
        <v>0.0055</v>
      </c>
      <c r="K30" s="4" t="n">
        <f aca="false">0.022/4</f>
        <v>0.0055</v>
      </c>
      <c r="L30" s="4" t="n">
        <f aca="false">0.022/4</f>
        <v>0.0055</v>
      </c>
      <c r="M30" s="4"/>
      <c r="N30" s="4"/>
      <c r="O30" s="4"/>
      <c r="P30" s="4"/>
      <c r="Q30" s="4"/>
      <c r="R30" s="4"/>
      <c r="S30" s="4" t="n">
        <f aca="false">SUM(G30:R30)</f>
        <v>0.022</v>
      </c>
    </row>
    <row r="31" customFormat="false" ht="12.75" hidden="false" customHeight="false" outlineLevel="0" collapsed="false">
      <c r="B31" s="0" t="n">
        <v>2002</v>
      </c>
      <c r="C31" s="0" t="s">
        <v>46</v>
      </c>
      <c r="D31" s="0" t="s">
        <v>45</v>
      </c>
      <c r="E31" s="1" t="n">
        <v>0.065</v>
      </c>
      <c r="F31" s="2" t="n">
        <v>37408</v>
      </c>
      <c r="I31" s="4" t="n">
        <f aca="false">0.065/4</f>
        <v>0.01625</v>
      </c>
      <c r="J31" s="4" t="n">
        <f aca="false">0.065/4</f>
        <v>0.01625</v>
      </c>
      <c r="K31" s="4" t="n">
        <f aca="false">0.065/4</f>
        <v>0.01625</v>
      </c>
      <c r="L31" s="4" t="n">
        <f aca="false">0.065/4</f>
        <v>0.01625</v>
      </c>
      <c r="M31" s="4"/>
      <c r="N31" s="4"/>
      <c r="O31" s="4"/>
      <c r="P31" s="4"/>
      <c r="Q31" s="4"/>
      <c r="R31" s="4"/>
      <c r="S31" s="4" t="n">
        <f aca="false">SUM(G31:R31)</f>
        <v>0.065</v>
      </c>
    </row>
    <row r="32" customFormat="false" ht="12.75" hidden="false" customHeight="false" outlineLevel="0" collapsed="false">
      <c r="B32" s="0" t="n">
        <v>2002</v>
      </c>
      <c r="C32" s="0" t="s">
        <v>47</v>
      </c>
      <c r="D32" s="0" t="s">
        <v>45</v>
      </c>
      <c r="E32" s="1" t="n">
        <v>0.108</v>
      </c>
      <c r="F32" s="2" t="n">
        <v>37408</v>
      </c>
      <c r="H32" s="0" t="n">
        <f aca="false">0.108/5</f>
        <v>0.0216</v>
      </c>
      <c r="I32" s="4" t="n">
        <f aca="false">0.108/5</f>
        <v>0.0216</v>
      </c>
      <c r="J32" s="4" t="n">
        <f aca="false">0.108/5</f>
        <v>0.0216</v>
      </c>
      <c r="K32" s="4" t="n">
        <f aca="false">0.108/5</f>
        <v>0.0216</v>
      </c>
      <c r="L32" s="4" t="n">
        <f aca="false">0.108/5</f>
        <v>0.0216</v>
      </c>
      <c r="M32" s="4"/>
      <c r="N32" s="4"/>
      <c r="O32" s="4"/>
      <c r="P32" s="4"/>
      <c r="Q32" s="4"/>
      <c r="R32" s="4"/>
      <c r="S32" s="4" t="n">
        <f aca="false">SUM(G32:R32)</f>
        <v>0.108</v>
      </c>
    </row>
    <row r="33" customFormat="false" ht="12.75" hidden="false" customHeight="false" outlineLevel="0" collapsed="false">
      <c r="B33" s="0" t="n">
        <v>2002</v>
      </c>
      <c r="C33" s="0" t="s">
        <v>48</v>
      </c>
      <c r="D33" s="0" t="s">
        <v>49</v>
      </c>
      <c r="E33" s="1" t="n">
        <v>0.087</v>
      </c>
      <c r="F33" s="2" t="n">
        <v>37408</v>
      </c>
      <c r="H33" s="0" t="n">
        <f aca="false">0.087/5</f>
        <v>0.0174</v>
      </c>
      <c r="I33" s="4" t="n">
        <f aca="false">0.087/5</f>
        <v>0.0174</v>
      </c>
      <c r="J33" s="4" t="n">
        <f aca="false">0.087/5</f>
        <v>0.0174</v>
      </c>
      <c r="K33" s="4" t="n">
        <f aca="false">0.087/5</f>
        <v>0.0174</v>
      </c>
      <c r="L33" s="4" t="n">
        <f aca="false">0.087/5</f>
        <v>0.0174</v>
      </c>
      <c r="M33" s="4"/>
      <c r="N33" s="4"/>
      <c r="O33" s="4"/>
      <c r="P33" s="4"/>
      <c r="Q33" s="4"/>
      <c r="R33" s="4"/>
      <c r="S33" s="4" t="n">
        <f aca="false">SUM(G33:R33)</f>
        <v>0.087</v>
      </c>
    </row>
    <row r="34" customFormat="false" ht="12.75" hidden="false" customHeight="false" outlineLevel="0" collapsed="false">
      <c r="B34" s="0" t="n">
        <v>2002</v>
      </c>
      <c r="C34" s="0" t="s">
        <v>50</v>
      </c>
      <c r="E34" s="1" t="n">
        <v>0.118</v>
      </c>
      <c r="I34" s="4" t="n">
        <f aca="false">0.118/7</f>
        <v>0.0168571428571429</v>
      </c>
      <c r="J34" s="4" t="n">
        <f aca="false">0.118/7</f>
        <v>0.0168571428571429</v>
      </c>
      <c r="K34" s="4" t="n">
        <f aca="false">0.118/7</f>
        <v>0.0168571428571429</v>
      </c>
      <c r="L34" s="4" t="n">
        <f aca="false">0.118/7</f>
        <v>0.0168571428571429</v>
      </c>
      <c r="M34" s="4" t="n">
        <f aca="false">0.118/7</f>
        <v>0.0168571428571429</v>
      </c>
      <c r="N34" s="4" t="n">
        <f aca="false">0.118/7</f>
        <v>0.0168571428571429</v>
      </c>
      <c r="O34" s="4" t="n">
        <f aca="false">0.118/7</f>
        <v>0.0168571428571429</v>
      </c>
      <c r="P34" s="4"/>
      <c r="Q34" s="4"/>
      <c r="R34" s="4"/>
      <c r="S34" s="4" t="n">
        <f aca="false">SUM(G34:R34)</f>
        <v>0.118</v>
      </c>
    </row>
    <row r="35" customFormat="false" ht="12.75" hidden="false" customHeight="false" outlineLevel="0" collapsed="false">
      <c r="A35" s="5" t="s">
        <v>36</v>
      </c>
      <c r="B35" s="5"/>
      <c r="C35" s="5"/>
      <c r="D35" s="5"/>
      <c r="E35" s="6" t="n">
        <f aca="false">SUM(E30:E34)</f>
        <v>0.4</v>
      </c>
      <c r="F35" s="7"/>
      <c r="G35" s="6" t="n">
        <f aca="false">SUM(G30:G34)</f>
        <v>0</v>
      </c>
      <c r="H35" s="6" t="n">
        <f aca="false">SUM(H30:H34)</f>
        <v>0.039</v>
      </c>
      <c r="I35" s="6" t="n">
        <f aca="false">SUM(I30:I34)</f>
        <v>0.0776071428571429</v>
      </c>
      <c r="J35" s="6" t="n">
        <f aca="false">SUM(J30:J34)</f>
        <v>0.0776071428571429</v>
      </c>
      <c r="K35" s="6" t="n">
        <f aca="false">SUM(K30:K34)</f>
        <v>0.0776071428571429</v>
      </c>
      <c r="L35" s="6" t="n">
        <f aca="false">SUM(L30:L34)</f>
        <v>0.0776071428571429</v>
      </c>
      <c r="M35" s="6" t="n">
        <f aca="false">SUM(M30:M34)</f>
        <v>0.0168571428571429</v>
      </c>
      <c r="N35" s="6" t="n">
        <f aca="false">SUM(N30:N34)</f>
        <v>0.0168571428571429</v>
      </c>
      <c r="O35" s="6" t="n">
        <f aca="false">SUM(O30:O34)</f>
        <v>0.0168571428571429</v>
      </c>
      <c r="P35" s="6" t="n">
        <f aca="false">SUM(P30:P34)</f>
        <v>0</v>
      </c>
      <c r="Q35" s="6" t="n">
        <f aca="false">SUM(Q30:Q34)</f>
        <v>0</v>
      </c>
      <c r="R35" s="6" t="n">
        <f aca="false">SUM(R30:R34)</f>
        <v>0</v>
      </c>
      <c r="S35" s="8" t="n">
        <f aca="false">SUM(S30:S34)</f>
        <v>0.4</v>
      </c>
    </row>
    <row r="37" customFormat="false" ht="12.75" hidden="false" customHeight="false" outlineLevel="0" collapsed="false">
      <c r="A37" s="5" t="s">
        <v>51</v>
      </c>
    </row>
    <row r="38" customFormat="false" ht="12.75" hidden="false" customHeight="false" outlineLevel="0" collapsed="false">
      <c r="B38" s="0" t="n">
        <v>2002</v>
      </c>
      <c r="C38" s="0" t="s">
        <v>52</v>
      </c>
      <c r="D38" s="0" t="s">
        <v>53</v>
      </c>
      <c r="E38" s="1" t="n">
        <v>0.037</v>
      </c>
      <c r="F38" s="2" t="n">
        <v>37560</v>
      </c>
      <c r="G38" s="4"/>
      <c r="H38" s="4"/>
      <c r="I38" s="4"/>
      <c r="J38" s="4"/>
      <c r="K38" s="4"/>
      <c r="L38" s="4"/>
      <c r="M38" s="4"/>
      <c r="N38" s="4" t="n">
        <f aca="false">0.037/3</f>
        <v>0.0123333333333333</v>
      </c>
      <c r="O38" s="4" t="n">
        <f aca="false">0.037/3</f>
        <v>0.0123333333333333</v>
      </c>
      <c r="P38" s="4" t="n">
        <f aca="false">0.037/3</f>
        <v>0.0123333333333333</v>
      </c>
      <c r="Q38" s="4"/>
      <c r="R38" s="4"/>
      <c r="S38" s="4" t="n">
        <f aca="false">SUM(G38:R38)</f>
        <v>0.037</v>
      </c>
    </row>
    <row r="39" customFormat="false" ht="12.75" hidden="false" customHeight="false" outlineLevel="0" collapsed="false">
      <c r="B39" s="0" t="n">
        <v>2002</v>
      </c>
      <c r="C39" s="0" t="s">
        <v>54</v>
      </c>
      <c r="D39" s="0" t="s">
        <v>53</v>
      </c>
      <c r="E39" s="1" t="n">
        <v>0.009</v>
      </c>
      <c r="G39" s="4" t="n">
        <v>0.009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 t="n">
        <f aca="false">SUM(G39:R39)</f>
        <v>0.009</v>
      </c>
    </row>
    <row r="40" customFormat="false" ht="12.75" hidden="false" customHeight="false" outlineLevel="0" collapsed="false">
      <c r="B40" s="0" t="n">
        <v>2002</v>
      </c>
      <c r="C40" s="0" t="s">
        <v>55</v>
      </c>
      <c r="D40" s="0" t="s">
        <v>53</v>
      </c>
      <c r="E40" s="1" t="n">
        <v>0.08</v>
      </c>
      <c r="G40" s="4" t="n">
        <v>0.04</v>
      </c>
      <c r="H40" s="4" t="n">
        <v>0.04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 t="n">
        <f aca="false">SUM(G40:R40)</f>
        <v>0.08</v>
      </c>
    </row>
    <row r="41" customFormat="false" ht="12.75" hidden="false" customHeight="false" outlineLevel="0" collapsed="false">
      <c r="B41" s="0" t="n">
        <v>2002</v>
      </c>
      <c r="C41" s="0" t="s">
        <v>56</v>
      </c>
      <c r="D41" s="0" t="s">
        <v>53</v>
      </c>
      <c r="E41" s="1" t="n">
        <v>0.045</v>
      </c>
      <c r="G41" s="4"/>
      <c r="H41" s="4" t="n">
        <f aca="false">0.045/2</f>
        <v>0.0225</v>
      </c>
      <c r="I41" s="4" t="n">
        <f aca="false">0.045/2</f>
        <v>0.0225</v>
      </c>
      <c r="J41" s="4"/>
      <c r="K41" s="4"/>
      <c r="L41" s="4"/>
      <c r="M41" s="4"/>
      <c r="N41" s="4"/>
      <c r="O41" s="4"/>
      <c r="P41" s="4"/>
      <c r="Q41" s="4"/>
      <c r="R41" s="4"/>
      <c r="S41" s="4" t="n">
        <f aca="false">SUM(G41:R41)</f>
        <v>0.045</v>
      </c>
    </row>
    <row r="42" customFormat="false" ht="12.75" hidden="false" customHeight="false" outlineLevel="0" collapsed="false">
      <c r="B42" s="0" t="n">
        <v>2002</v>
      </c>
      <c r="C42" s="0" t="s">
        <v>57</v>
      </c>
      <c r="D42" s="0" t="s">
        <v>53</v>
      </c>
      <c r="E42" s="1" t="n">
        <v>0.141</v>
      </c>
      <c r="G42" s="4"/>
      <c r="H42" s="4" t="n">
        <f aca="false">0.141/4</f>
        <v>0.03525</v>
      </c>
      <c r="I42" s="4" t="n">
        <f aca="false">0.141/4</f>
        <v>0.03525</v>
      </c>
      <c r="J42" s="4" t="n">
        <f aca="false">0.141/4</f>
        <v>0.03525</v>
      </c>
      <c r="K42" s="4" t="n">
        <f aca="false">0.141/4</f>
        <v>0.03525</v>
      </c>
      <c r="L42" s="4"/>
      <c r="M42" s="4"/>
      <c r="N42" s="4"/>
      <c r="O42" s="4"/>
      <c r="P42" s="4"/>
      <c r="Q42" s="4"/>
      <c r="R42" s="4"/>
      <c r="S42" s="4" t="n">
        <f aca="false">SUM(G42:R42)</f>
        <v>0.141</v>
      </c>
    </row>
    <row r="43" customFormat="false" ht="12.75" hidden="false" customHeight="false" outlineLevel="0" collapsed="false">
      <c r="B43" s="0" t="n">
        <v>2002</v>
      </c>
      <c r="C43" s="0" t="s">
        <v>58</v>
      </c>
      <c r="D43" s="0" t="s">
        <v>53</v>
      </c>
      <c r="E43" s="1" t="n">
        <v>0.021</v>
      </c>
      <c r="F43" s="2" t="n">
        <v>37560</v>
      </c>
      <c r="G43" s="4"/>
      <c r="H43" s="4"/>
      <c r="I43" s="4"/>
      <c r="J43" s="4"/>
      <c r="K43" s="4"/>
      <c r="L43" s="4"/>
      <c r="M43" s="4"/>
      <c r="N43" s="4" t="n">
        <f aca="false">0.021/3</f>
        <v>0.007</v>
      </c>
      <c r="O43" s="4" t="n">
        <f aca="false">0.021/3</f>
        <v>0.007</v>
      </c>
      <c r="P43" s="4" t="n">
        <f aca="false">0.021/3</f>
        <v>0.007</v>
      </c>
      <c r="Q43" s="4"/>
      <c r="R43" s="4"/>
      <c r="S43" s="4" t="n">
        <f aca="false">SUM(G43:R43)</f>
        <v>0.021</v>
      </c>
    </row>
    <row r="44" customFormat="false" ht="12.75" hidden="false" customHeight="false" outlineLevel="0" collapsed="false">
      <c r="B44" s="0" t="n">
        <v>2002</v>
      </c>
      <c r="C44" s="0" t="s">
        <v>59</v>
      </c>
      <c r="D44" s="0" t="s">
        <v>53</v>
      </c>
      <c r="E44" s="1" t="n">
        <v>0.203</v>
      </c>
      <c r="F44" s="2" t="n">
        <v>37500</v>
      </c>
      <c r="G44" s="4"/>
      <c r="H44" s="4" t="n">
        <f aca="false">0.203/8</f>
        <v>0.025375</v>
      </c>
      <c r="I44" s="4" t="n">
        <f aca="false">0.203/8</f>
        <v>0.025375</v>
      </c>
      <c r="J44" s="4" t="n">
        <f aca="false">0.203/8</f>
        <v>0.025375</v>
      </c>
      <c r="K44" s="4" t="n">
        <f aca="false">0.203/8</f>
        <v>0.025375</v>
      </c>
      <c r="L44" s="4" t="n">
        <f aca="false">0.203/8</f>
        <v>0.025375</v>
      </c>
      <c r="M44" s="4" t="n">
        <f aca="false">0.203/8</f>
        <v>0.025375</v>
      </c>
      <c r="N44" s="4" t="n">
        <f aca="false">0.203/8</f>
        <v>0.025375</v>
      </c>
      <c r="O44" s="4" t="n">
        <f aca="false">0.203/8</f>
        <v>0.025375</v>
      </c>
      <c r="P44" s="4"/>
      <c r="Q44" s="4"/>
      <c r="R44" s="4"/>
      <c r="S44" s="4" t="n">
        <f aca="false">SUM(G44:R44)</f>
        <v>0.203</v>
      </c>
    </row>
    <row r="45" customFormat="false" ht="12.75" hidden="false" customHeight="false" outlineLevel="0" collapsed="false">
      <c r="B45" s="0" t="n">
        <v>2002</v>
      </c>
      <c r="C45" s="0" t="s">
        <v>60</v>
      </c>
      <c r="D45" s="0" t="s">
        <v>61</v>
      </c>
      <c r="E45" s="1" t="n">
        <v>0.13</v>
      </c>
      <c r="F45" s="2" t="n">
        <v>37347</v>
      </c>
      <c r="G45" s="4" t="n">
        <f aca="false">0.13/4</f>
        <v>0.0325</v>
      </c>
      <c r="H45" s="4" t="n">
        <f aca="false">0.13/4</f>
        <v>0.0325</v>
      </c>
      <c r="I45" s="4" t="n">
        <f aca="false">0.13/4</f>
        <v>0.0325</v>
      </c>
      <c r="J45" s="4" t="n">
        <f aca="false">0.13/4</f>
        <v>0.0325</v>
      </c>
      <c r="K45" s="4"/>
      <c r="L45" s="4"/>
      <c r="M45" s="4"/>
      <c r="N45" s="4"/>
      <c r="O45" s="4"/>
      <c r="P45" s="4"/>
      <c r="Q45" s="4"/>
      <c r="R45" s="4"/>
      <c r="S45" s="4" t="n">
        <f aca="false">SUM(G45:R45)</f>
        <v>0.13</v>
      </c>
    </row>
    <row r="46" customFormat="false" ht="12.75" hidden="false" customHeight="false" outlineLevel="0" collapsed="false">
      <c r="B46" s="0" t="n">
        <v>2002</v>
      </c>
      <c r="C46" s="0" t="s">
        <v>62</v>
      </c>
      <c r="D46" s="0" t="s">
        <v>61</v>
      </c>
      <c r="E46" s="1" t="n">
        <v>2.398</v>
      </c>
      <c r="F46" s="2" t="n">
        <v>37773</v>
      </c>
      <c r="G46" s="4" t="n">
        <f aca="false">2.398/12</f>
        <v>0.199833333333333</v>
      </c>
      <c r="H46" s="4" t="n">
        <f aca="false">2.398/12</f>
        <v>0.199833333333333</v>
      </c>
      <c r="I46" s="4" t="n">
        <f aca="false">2.398/12</f>
        <v>0.199833333333333</v>
      </c>
      <c r="J46" s="4" t="n">
        <f aca="false">2.398/12</f>
        <v>0.199833333333333</v>
      </c>
      <c r="K46" s="4" t="n">
        <f aca="false">2.398/12</f>
        <v>0.199833333333333</v>
      </c>
      <c r="L46" s="4" t="n">
        <f aca="false">2.398/12</f>
        <v>0.199833333333333</v>
      </c>
      <c r="M46" s="4" t="n">
        <f aca="false">2.398/12</f>
        <v>0.199833333333333</v>
      </c>
      <c r="N46" s="4" t="n">
        <f aca="false">2.398/12</f>
        <v>0.199833333333333</v>
      </c>
      <c r="O46" s="4" t="n">
        <f aca="false">2.398/12</f>
        <v>0.199833333333333</v>
      </c>
      <c r="P46" s="4" t="n">
        <f aca="false">2.398/12</f>
        <v>0.199833333333333</v>
      </c>
      <c r="Q46" s="4" t="n">
        <f aca="false">2.398/12</f>
        <v>0.199833333333333</v>
      </c>
      <c r="R46" s="4" t="n">
        <f aca="false">2.398/12</f>
        <v>0.199833333333333</v>
      </c>
      <c r="S46" s="4" t="n">
        <f aca="false">SUM(G46:R46)</f>
        <v>2.398</v>
      </c>
    </row>
    <row r="47" customFormat="false" ht="12.75" hidden="false" customHeight="false" outlineLevel="0" collapsed="false">
      <c r="B47" s="0" t="n">
        <v>2002</v>
      </c>
      <c r="C47" s="0" t="s">
        <v>63</v>
      </c>
      <c r="D47" s="0" t="s">
        <v>61</v>
      </c>
      <c r="E47" s="1" t="n">
        <v>0.408</v>
      </c>
      <c r="F47" s="2" t="n">
        <v>37408</v>
      </c>
      <c r="G47" s="4"/>
      <c r="H47" s="4" t="n">
        <f aca="false">0.408/5</f>
        <v>0.0816</v>
      </c>
      <c r="I47" s="4" t="n">
        <f aca="false">0.408/5</f>
        <v>0.0816</v>
      </c>
      <c r="J47" s="4" t="n">
        <f aca="false">0.408/5</f>
        <v>0.0816</v>
      </c>
      <c r="K47" s="4" t="n">
        <f aca="false">0.408/5</f>
        <v>0.0816</v>
      </c>
      <c r="L47" s="4" t="n">
        <f aca="false">0.408/5</f>
        <v>0.0816</v>
      </c>
      <c r="M47" s="4"/>
      <c r="N47" s="4"/>
      <c r="O47" s="4"/>
      <c r="P47" s="4"/>
      <c r="Q47" s="4"/>
      <c r="R47" s="4"/>
      <c r="S47" s="4" t="n">
        <f aca="false">SUM(G47:R47)</f>
        <v>0.408</v>
      </c>
    </row>
    <row r="48" customFormat="false" ht="12.75" hidden="false" customHeight="false" outlineLevel="0" collapsed="false">
      <c r="B48" s="0" t="n">
        <v>2002</v>
      </c>
      <c r="C48" s="0" t="s">
        <v>64</v>
      </c>
      <c r="D48" s="0" t="s">
        <v>61</v>
      </c>
      <c r="E48" s="1" t="n">
        <v>0.054</v>
      </c>
      <c r="F48" s="2" t="n">
        <v>37408</v>
      </c>
      <c r="G48" s="4" t="n">
        <f aca="false">0.054/6</f>
        <v>0.009</v>
      </c>
      <c r="H48" s="4" t="n">
        <f aca="false">0.054/6</f>
        <v>0.009</v>
      </c>
      <c r="I48" s="4" t="n">
        <f aca="false">0.054/6</f>
        <v>0.009</v>
      </c>
      <c r="J48" s="4" t="n">
        <f aca="false">0.054/6</f>
        <v>0.009</v>
      </c>
      <c r="K48" s="4" t="n">
        <f aca="false">0.054/6</f>
        <v>0.009</v>
      </c>
      <c r="L48" s="4" t="n">
        <f aca="false">0.054/6</f>
        <v>0.009</v>
      </c>
      <c r="M48" s="4"/>
      <c r="N48" s="4"/>
      <c r="O48" s="4"/>
      <c r="P48" s="4"/>
      <c r="Q48" s="4"/>
      <c r="R48" s="4"/>
      <c r="S48" s="4" t="n">
        <f aca="false">SUM(G48:R48)</f>
        <v>0.054</v>
      </c>
    </row>
    <row r="49" customFormat="false" ht="12.75" hidden="false" customHeight="false" outlineLevel="0" collapsed="false">
      <c r="B49" s="0" t="n">
        <v>2002</v>
      </c>
      <c r="C49" s="0" t="s">
        <v>65</v>
      </c>
      <c r="D49" s="0" t="s">
        <v>61</v>
      </c>
      <c r="E49" s="1" t="n">
        <v>0.531</v>
      </c>
      <c r="F49" s="2" t="n">
        <v>37561</v>
      </c>
      <c r="G49" s="4"/>
      <c r="H49" s="4"/>
      <c r="I49" s="4"/>
      <c r="J49" s="4" t="n">
        <f aca="false">0.531/8</f>
        <v>0.066375</v>
      </c>
      <c r="K49" s="4" t="n">
        <f aca="false">0.531/8</f>
        <v>0.066375</v>
      </c>
      <c r="L49" s="4" t="n">
        <f aca="false">0.531/8</f>
        <v>0.066375</v>
      </c>
      <c r="M49" s="4" t="n">
        <f aca="false">0.531/8</f>
        <v>0.066375</v>
      </c>
      <c r="N49" s="4" t="n">
        <f aca="false">0.531/8</f>
        <v>0.066375</v>
      </c>
      <c r="O49" s="4" t="n">
        <f aca="false">0.531/8</f>
        <v>0.066375</v>
      </c>
      <c r="P49" s="4" t="n">
        <f aca="false">0.531/8</f>
        <v>0.066375</v>
      </c>
      <c r="Q49" s="4" t="n">
        <f aca="false">0.531/8</f>
        <v>0.066375</v>
      </c>
      <c r="R49" s="4"/>
      <c r="S49" s="4" t="n">
        <f aca="false">SUM(G49:R49)</f>
        <v>0.531</v>
      </c>
    </row>
    <row r="50" customFormat="false" ht="12.75" hidden="false" customHeight="false" outlineLevel="0" collapsed="false">
      <c r="B50" s="0" t="n">
        <v>2002</v>
      </c>
      <c r="C50" s="0" t="s">
        <v>66</v>
      </c>
      <c r="D50" s="0" t="s">
        <v>61</v>
      </c>
      <c r="E50" s="1" t="n">
        <v>0.339</v>
      </c>
      <c r="F50" s="2" t="n">
        <v>37561</v>
      </c>
      <c r="G50" s="4"/>
      <c r="H50" s="4"/>
      <c r="I50" s="4"/>
      <c r="J50" s="4"/>
      <c r="K50" s="4"/>
      <c r="L50" s="4"/>
      <c r="M50" s="4" t="n">
        <f aca="false">0.339/5</f>
        <v>0.0678</v>
      </c>
      <c r="N50" s="4" t="n">
        <f aca="false">0.339/5</f>
        <v>0.0678</v>
      </c>
      <c r="O50" s="4" t="n">
        <f aca="false">0.339/5</f>
        <v>0.0678</v>
      </c>
      <c r="P50" s="4" t="n">
        <f aca="false">0.339/5</f>
        <v>0.0678</v>
      </c>
      <c r="Q50" s="4" t="n">
        <f aca="false">0.339/5</f>
        <v>0.0678</v>
      </c>
      <c r="R50" s="4"/>
      <c r="S50" s="4" t="n">
        <f aca="false">SUM(G50:R50)</f>
        <v>0.339</v>
      </c>
    </row>
    <row r="51" customFormat="false" ht="12.75" hidden="false" customHeight="false" outlineLevel="0" collapsed="false">
      <c r="B51" s="0" t="n">
        <v>2002</v>
      </c>
      <c r="C51" s="0" t="s">
        <v>67</v>
      </c>
      <c r="D51" s="0" t="s">
        <v>61</v>
      </c>
      <c r="E51" s="1" t="n">
        <v>0.14</v>
      </c>
      <c r="F51" s="2" t="n">
        <v>37408</v>
      </c>
      <c r="G51" s="4"/>
      <c r="H51" s="4"/>
      <c r="I51" s="4" t="n">
        <f aca="false">0.14/4</f>
        <v>0.035</v>
      </c>
      <c r="J51" s="4" t="n">
        <f aca="false">0.14/4</f>
        <v>0.035</v>
      </c>
      <c r="K51" s="4" t="n">
        <f aca="false">0.14/4</f>
        <v>0.035</v>
      </c>
      <c r="L51" s="4" t="n">
        <f aca="false">0.14/4</f>
        <v>0.035</v>
      </c>
      <c r="M51" s="4"/>
      <c r="N51" s="4"/>
      <c r="O51" s="4"/>
      <c r="P51" s="4"/>
      <c r="Q51" s="4"/>
      <c r="R51" s="4"/>
      <c r="S51" s="4" t="n">
        <f aca="false">SUM(G51:R51)</f>
        <v>0.14</v>
      </c>
    </row>
    <row r="52" customFormat="false" ht="12.75" hidden="false" customHeight="false" outlineLevel="0" collapsed="false">
      <c r="B52" s="0" t="n">
        <v>2002</v>
      </c>
      <c r="C52" s="0" t="s">
        <v>68</v>
      </c>
      <c r="D52" s="0" t="s">
        <v>61</v>
      </c>
      <c r="E52" s="1" t="n">
        <v>0.051</v>
      </c>
      <c r="F52" s="2" t="n">
        <v>37408</v>
      </c>
      <c r="G52" s="4"/>
      <c r="H52" s="4"/>
      <c r="I52" s="4"/>
      <c r="J52" s="4" t="n">
        <f aca="false">0.051/3</f>
        <v>0.017</v>
      </c>
      <c r="K52" s="4" t="n">
        <f aca="false">0.051/3</f>
        <v>0.017</v>
      </c>
      <c r="L52" s="4" t="n">
        <f aca="false">0.051/3</f>
        <v>0.017</v>
      </c>
      <c r="M52" s="4"/>
      <c r="N52" s="4"/>
      <c r="O52" s="4"/>
      <c r="P52" s="4"/>
      <c r="Q52" s="4"/>
      <c r="R52" s="4"/>
      <c r="S52" s="4" t="n">
        <f aca="false">SUM(G52:R52)</f>
        <v>0.051</v>
      </c>
    </row>
    <row r="53" customFormat="false" ht="12.75" hidden="false" customHeight="false" outlineLevel="0" collapsed="false">
      <c r="B53" s="0" t="n">
        <v>2002</v>
      </c>
      <c r="C53" s="0" t="s">
        <v>69</v>
      </c>
      <c r="D53" s="0" t="s">
        <v>61</v>
      </c>
      <c r="E53" s="1" t="n">
        <v>0.06</v>
      </c>
      <c r="F53" s="2" t="n">
        <v>37500</v>
      </c>
      <c r="G53" s="4"/>
      <c r="H53" s="4"/>
      <c r="I53" s="4"/>
      <c r="J53" s="4"/>
      <c r="K53" s="4"/>
      <c r="L53" s="4" t="n">
        <f aca="false">0.06/4</f>
        <v>0.015</v>
      </c>
      <c r="M53" s="4" t="n">
        <f aca="false">0.06/4</f>
        <v>0.015</v>
      </c>
      <c r="N53" s="4" t="n">
        <f aca="false">0.06/4</f>
        <v>0.015</v>
      </c>
      <c r="O53" s="4" t="n">
        <f aca="false">0.06/4</f>
        <v>0.015</v>
      </c>
      <c r="P53" s="4"/>
      <c r="Q53" s="4"/>
      <c r="R53" s="4"/>
      <c r="S53" s="4" t="n">
        <f aca="false">SUM(G53:R53)</f>
        <v>0.06</v>
      </c>
    </row>
    <row r="54" customFormat="false" ht="12.75" hidden="false" customHeight="false" outlineLevel="0" collapsed="false">
      <c r="B54" s="0" t="n">
        <v>2002</v>
      </c>
      <c r="C54" s="0" t="s">
        <v>70</v>
      </c>
      <c r="D54" s="0" t="s">
        <v>61</v>
      </c>
      <c r="E54" s="1" t="n">
        <v>0.24</v>
      </c>
      <c r="F54" s="2" t="n">
        <v>37500</v>
      </c>
      <c r="G54" s="4"/>
      <c r="H54" s="4"/>
      <c r="I54" s="4"/>
      <c r="J54" s="4"/>
      <c r="K54" s="4"/>
      <c r="L54" s="4" t="n">
        <f aca="false">0.24/4</f>
        <v>0.06</v>
      </c>
      <c r="M54" s="4" t="n">
        <f aca="false">0.24/4</f>
        <v>0.06</v>
      </c>
      <c r="N54" s="4" t="n">
        <f aca="false">0.24/4</f>
        <v>0.06</v>
      </c>
      <c r="O54" s="4" t="n">
        <f aca="false">0.24/4</f>
        <v>0.06</v>
      </c>
      <c r="P54" s="4"/>
      <c r="Q54" s="4"/>
      <c r="R54" s="4"/>
      <c r="S54" s="4" t="n">
        <f aca="false">SUM(G54:R54)</f>
        <v>0.24</v>
      </c>
    </row>
    <row r="55" customFormat="false" ht="12.75" hidden="false" customHeight="false" outlineLevel="0" collapsed="false">
      <c r="B55" s="0" t="n">
        <v>2002</v>
      </c>
      <c r="C55" s="0" t="s">
        <v>71</v>
      </c>
      <c r="D55" s="0" t="s">
        <v>61</v>
      </c>
      <c r="E55" s="1" t="n">
        <v>0.205</v>
      </c>
      <c r="F55" s="2" t="n">
        <v>37408</v>
      </c>
      <c r="G55" s="4"/>
      <c r="H55" s="4" t="n">
        <f aca="false">0.205/5</f>
        <v>0.041</v>
      </c>
      <c r="I55" s="4" t="n">
        <f aca="false">0.205/5</f>
        <v>0.041</v>
      </c>
      <c r="J55" s="4" t="n">
        <f aca="false">0.205/5</f>
        <v>0.041</v>
      </c>
      <c r="K55" s="4" t="n">
        <f aca="false">0.205/5</f>
        <v>0.041</v>
      </c>
      <c r="L55" s="4" t="n">
        <f aca="false">0.205/5</f>
        <v>0.041</v>
      </c>
      <c r="M55" s="4"/>
      <c r="N55" s="4"/>
      <c r="O55" s="4"/>
      <c r="P55" s="4"/>
      <c r="Q55" s="4"/>
      <c r="R55" s="4"/>
      <c r="S55" s="4" t="n">
        <f aca="false">SUM(G55:R55)</f>
        <v>0.205</v>
      </c>
    </row>
    <row r="56" customFormat="false" ht="12.75" hidden="false" customHeight="false" outlineLevel="0" collapsed="false">
      <c r="B56" s="0" t="n">
        <v>2002</v>
      </c>
      <c r="C56" s="0" t="s">
        <v>72</v>
      </c>
      <c r="D56" s="0" t="s">
        <v>73</v>
      </c>
      <c r="E56" s="1" t="n">
        <v>0.199</v>
      </c>
      <c r="F56" s="2" t="n">
        <v>37408</v>
      </c>
      <c r="G56" s="4" t="n">
        <f aca="false">0.199/6</f>
        <v>0.0331666666666667</v>
      </c>
      <c r="H56" s="4" t="n">
        <f aca="false">0.199/6</f>
        <v>0.0331666666666667</v>
      </c>
      <c r="I56" s="4" t="n">
        <f aca="false">0.199/6</f>
        <v>0.0331666666666667</v>
      </c>
      <c r="J56" s="4" t="n">
        <f aca="false">0.199/6</f>
        <v>0.0331666666666667</v>
      </c>
      <c r="K56" s="4" t="n">
        <f aca="false">0.199/6</f>
        <v>0.0331666666666667</v>
      </c>
      <c r="L56" s="4" t="n">
        <f aca="false">0.199/6</f>
        <v>0.0331666666666667</v>
      </c>
      <c r="M56" s="4"/>
      <c r="N56" s="4"/>
      <c r="O56" s="4"/>
      <c r="P56" s="4"/>
      <c r="Q56" s="4"/>
      <c r="R56" s="4"/>
      <c r="S56" s="4" t="n">
        <f aca="false">SUM(G56:R56)</f>
        <v>0.199</v>
      </c>
    </row>
    <row r="57" customFormat="false" ht="12.75" hidden="false" customHeight="false" outlineLevel="0" collapsed="false">
      <c r="B57" s="0" t="n">
        <v>2002</v>
      </c>
      <c r="C57" s="0" t="s">
        <v>74</v>
      </c>
      <c r="D57" s="0" t="s">
        <v>73</v>
      </c>
      <c r="E57" s="1" t="n">
        <v>0.175</v>
      </c>
      <c r="F57" s="2" t="n">
        <v>37408</v>
      </c>
      <c r="G57" s="4" t="n">
        <f aca="false">0.175/6</f>
        <v>0.0291666666666667</v>
      </c>
      <c r="H57" s="4" t="n">
        <f aca="false">0.175/6</f>
        <v>0.0291666666666667</v>
      </c>
      <c r="I57" s="4" t="n">
        <f aca="false">0.175/6</f>
        <v>0.0291666666666667</v>
      </c>
      <c r="J57" s="4" t="n">
        <f aca="false">0.175/6</f>
        <v>0.0291666666666667</v>
      </c>
      <c r="K57" s="4" t="n">
        <f aca="false">0.175/6</f>
        <v>0.0291666666666667</v>
      </c>
      <c r="L57" s="4" t="n">
        <f aca="false">0.175/6</f>
        <v>0.0291666666666667</v>
      </c>
      <c r="M57" s="4"/>
      <c r="N57" s="4"/>
      <c r="O57" s="4"/>
      <c r="P57" s="4"/>
      <c r="Q57" s="4"/>
      <c r="R57" s="4"/>
      <c r="S57" s="4" t="n">
        <f aca="false">SUM(G57:R57)</f>
        <v>0.175</v>
      </c>
    </row>
    <row r="58" customFormat="false" ht="12.75" hidden="false" customHeight="false" outlineLevel="0" collapsed="false">
      <c r="B58" s="0" t="n">
        <v>2002</v>
      </c>
      <c r="C58" s="0" t="s">
        <v>75</v>
      </c>
      <c r="D58" s="0" t="s">
        <v>73</v>
      </c>
      <c r="E58" s="1" t="n">
        <v>0.07</v>
      </c>
      <c r="G58" s="4"/>
      <c r="H58" s="4" t="n">
        <f aca="false">0.07/5</f>
        <v>0.014</v>
      </c>
      <c r="I58" s="4" t="n">
        <f aca="false">0.07/5</f>
        <v>0.014</v>
      </c>
      <c r="J58" s="4" t="n">
        <f aca="false">0.07/5</f>
        <v>0.014</v>
      </c>
      <c r="K58" s="4" t="n">
        <f aca="false">0.07/5</f>
        <v>0.014</v>
      </c>
      <c r="L58" s="4" t="n">
        <f aca="false">0.07/5</f>
        <v>0.014</v>
      </c>
      <c r="M58" s="4"/>
      <c r="N58" s="4"/>
      <c r="O58" s="4"/>
      <c r="P58" s="4"/>
      <c r="Q58" s="4"/>
      <c r="R58" s="4"/>
      <c r="S58" s="4" t="n">
        <f aca="false">SUM(G58:R58)</f>
        <v>0.07</v>
      </c>
    </row>
    <row r="59" customFormat="false" ht="12.75" hidden="false" customHeight="false" outlineLevel="0" collapsed="false">
      <c r="B59" s="0" t="n">
        <v>2002</v>
      </c>
      <c r="C59" s="0" t="s">
        <v>76</v>
      </c>
      <c r="E59" s="1" t="n">
        <v>0.017</v>
      </c>
      <c r="F59" s="2" t="n">
        <v>37073</v>
      </c>
      <c r="G59" s="4"/>
      <c r="H59" s="4"/>
      <c r="I59" s="4" t="n">
        <f aca="false">0.017/5</f>
        <v>0.0034</v>
      </c>
      <c r="J59" s="4" t="n">
        <f aca="false">0.017/5</f>
        <v>0.0034</v>
      </c>
      <c r="K59" s="4" t="n">
        <f aca="false">0.017/5</f>
        <v>0.0034</v>
      </c>
      <c r="L59" s="4" t="n">
        <f aca="false">0.017/5</f>
        <v>0.0034</v>
      </c>
      <c r="M59" s="4" t="n">
        <f aca="false">0.017/5</f>
        <v>0.0034</v>
      </c>
      <c r="N59" s="4"/>
      <c r="O59" s="4"/>
      <c r="P59" s="4"/>
      <c r="Q59" s="4"/>
      <c r="R59" s="4"/>
      <c r="S59" s="4" t="n">
        <f aca="false">SUM(G59:R59)</f>
        <v>0.017</v>
      </c>
    </row>
    <row r="60" customFormat="false" ht="12.75" hidden="false" customHeight="false" outlineLevel="0" collapsed="false">
      <c r="A60" s="5" t="s">
        <v>36</v>
      </c>
      <c r="B60" s="5"/>
      <c r="C60" s="5"/>
      <c r="D60" s="5"/>
      <c r="E60" s="6" t="n">
        <f aca="false">SUM(E38:E59)</f>
        <v>5.553</v>
      </c>
      <c r="F60" s="7"/>
      <c r="G60" s="6" t="n">
        <f aca="false">SUM(G38:G58)</f>
        <v>0.352666666666667</v>
      </c>
      <c r="H60" s="6" t="n">
        <f aca="false">SUM(H38:H58)</f>
        <v>0.563391666666667</v>
      </c>
      <c r="I60" s="6" t="n">
        <f aca="false">SUM(I38:I58)</f>
        <v>0.558391666666667</v>
      </c>
      <c r="J60" s="6" t="n">
        <f aca="false">SUM(J38:J58)</f>
        <v>0.619266666666667</v>
      </c>
      <c r="K60" s="6" t="n">
        <f aca="false">SUM(K38:K58)</f>
        <v>0.586766666666667</v>
      </c>
      <c r="L60" s="6" t="n">
        <f aca="false">SUM(L38:L58)</f>
        <v>0.626516666666667</v>
      </c>
      <c r="M60" s="6" t="n">
        <f aca="false">SUM(M38:M58)</f>
        <v>0.434383333333333</v>
      </c>
      <c r="N60" s="6" t="n">
        <f aca="false">SUM(N38:N58)</f>
        <v>0.453716666666667</v>
      </c>
      <c r="O60" s="6" t="n">
        <f aca="false">SUM(O38:O58)</f>
        <v>0.453716666666667</v>
      </c>
      <c r="P60" s="6" t="n">
        <f aca="false">SUM(P38:P58)</f>
        <v>0.353341666666667</v>
      </c>
      <c r="Q60" s="6" t="n">
        <f aca="false">SUM(Q38:Q58)</f>
        <v>0.334008333333333</v>
      </c>
      <c r="R60" s="6" t="n">
        <f aca="false">SUM(R38:R58)</f>
        <v>0.199833333333333</v>
      </c>
      <c r="S60" s="8" t="n">
        <f aca="false">SUM(S38:S59)</f>
        <v>5.553</v>
      </c>
    </row>
    <row r="61" customFormat="false" ht="12.75" hidden="false" customHeight="false" outlineLevel="0" collapsed="false">
      <c r="A61" s="5"/>
    </row>
    <row r="62" customFormat="false" ht="12.75" hidden="false" customHeight="false" outlineLevel="0" collapsed="false">
      <c r="A62" s="5" t="s">
        <v>77</v>
      </c>
    </row>
    <row r="63" customFormat="false" ht="12.75" hidden="false" customHeight="false" outlineLevel="0" collapsed="false">
      <c r="A63" s="5"/>
      <c r="B63" s="0" t="n">
        <v>2002</v>
      </c>
      <c r="C63" s="0" t="s">
        <v>78</v>
      </c>
      <c r="D63" s="0" t="s">
        <v>77</v>
      </c>
      <c r="E63" s="1" t="n">
        <v>0.01</v>
      </c>
      <c r="G63" s="0" t="n">
        <v>0.01</v>
      </c>
      <c r="S63" s="4" t="n">
        <f aca="false">SUM(G63:R63)</f>
        <v>0.01</v>
      </c>
    </row>
    <row r="64" customFormat="false" ht="12.75" hidden="false" customHeight="false" outlineLevel="0" collapsed="false">
      <c r="A64" s="5" t="s">
        <v>79</v>
      </c>
      <c r="B64" s="5"/>
      <c r="C64" s="5"/>
      <c r="D64" s="5"/>
      <c r="E64" s="6" t="n">
        <f aca="false">SUM(E63)</f>
        <v>0.01</v>
      </c>
      <c r="F64" s="7"/>
      <c r="G64" s="6" t="n">
        <f aca="false">SUM(G63)</f>
        <v>0.01</v>
      </c>
      <c r="H64" s="6" t="n">
        <f aca="false">SUM(H63)</f>
        <v>0</v>
      </c>
      <c r="I64" s="6" t="n">
        <f aca="false">SUM(I63)</f>
        <v>0</v>
      </c>
      <c r="J64" s="6" t="n">
        <f aca="false">SUM(J63)</f>
        <v>0</v>
      </c>
      <c r="K64" s="6" t="n">
        <f aca="false">SUM(K63)</f>
        <v>0</v>
      </c>
      <c r="L64" s="6" t="n">
        <f aca="false">SUM(L63)</f>
        <v>0</v>
      </c>
      <c r="M64" s="6" t="n">
        <f aca="false">SUM(M63)</f>
        <v>0</v>
      </c>
      <c r="N64" s="6" t="n">
        <f aca="false">SUM(N63)</f>
        <v>0</v>
      </c>
      <c r="O64" s="6" t="n">
        <f aca="false">SUM(O63)</f>
        <v>0</v>
      </c>
      <c r="P64" s="6" t="n">
        <f aca="false">SUM(P63)</f>
        <v>0</v>
      </c>
      <c r="Q64" s="6" t="n">
        <f aca="false">SUM(Q63)</f>
        <v>0</v>
      </c>
      <c r="R64" s="6" t="n">
        <f aca="false">SUM(R63)</f>
        <v>0</v>
      </c>
      <c r="S64" s="8" t="n">
        <f aca="false">SUM(S63)</f>
        <v>0.01</v>
      </c>
    </row>
    <row r="66" customFormat="false" ht="12.75" hidden="false" customHeight="false" outlineLevel="0" collapsed="false">
      <c r="A66" s="5" t="s">
        <v>80</v>
      </c>
    </row>
    <row r="67" customFormat="false" ht="12.75" hidden="false" customHeight="false" outlineLevel="0" collapsed="false">
      <c r="A67" s="5"/>
      <c r="B67" s="0" t="n">
        <v>2002</v>
      </c>
      <c r="C67" s="0" t="s">
        <v>81</v>
      </c>
      <c r="E67" s="1" t="n">
        <v>0.6</v>
      </c>
      <c r="F67" s="2" t="n">
        <v>37530</v>
      </c>
      <c r="G67" s="12"/>
      <c r="H67" s="12"/>
      <c r="I67" s="12" t="n">
        <f aca="false">0.6/8</f>
        <v>0.075</v>
      </c>
      <c r="J67" s="12" t="n">
        <f aca="false">0.6/8</f>
        <v>0.075</v>
      </c>
      <c r="K67" s="12" t="n">
        <f aca="false">0.6/8</f>
        <v>0.075</v>
      </c>
      <c r="L67" s="12" t="n">
        <f aca="false">0.6/8</f>
        <v>0.075</v>
      </c>
      <c r="M67" s="12" t="n">
        <f aca="false">0.6/8</f>
        <v>0.075</v>
      </c>
      <c r="N67" s="12" t="n">
        <f aca="false">0.6/8</f>
        <v>0.075</v>
      </c>
      <c r="O67" s="12" t="n">
        <f aca="false">0.6/8</f>
        <v>0.075</v>
      </c>
      <c r="P67" s="12" t="n">
        <f aca="false">0.6/8</f>
        <v>0.075</v>
      </c>
      <c r="Q67" s="12"/>
      <c r="R67" s="12"/>
      <c r="S67" s="4" t="n">
        <f aca="false">SUM(G67:R67)</f>
        <v>0.6</v>
      </c>
    </row>
    <row r="68" customFormat="false" ht="12.75" hidden="false" customHeight="false" outlineLevel="0" collapsed="false">
      <c r="A68" s="5"/>
      <c r="B68" s="0" t="n">
        <v>2002</v>
      </c>
      <c r="C68" s="0" t="s">
        <v>82</v>
      </c>
      <c r="E68" s="1" t="n">
        <v>1.066</v>
      </c>
      <c r="F68" s="2" t="n">
        <v>37438</v>
      </c>
      <c r="G68" s="12" t="n">
        <f aca="false">1.066/7</f>
        <v>0.152285714285714</v>
      </c>
      <c r="H68" s="12" t="n">
        <f aca="false">1.066/7</f>
        <v>0.152285714285714</v>
      </c>
      <c r="I68" s="12" t="n">
        <f aca="false">1.066/7</f>
        <v>0.152285714285714</v>
      </c>
      <c r="J68" s="12" t="n">
        <f aca="false">1.066/7</f>
        <v>0.152285714285714</v>
      </c>
      <c r="K68" s="12" t="n">
        <f aca="false">1.066/7</f>
        <v>0.152285714285714</v>
      </c>
      <c r="L68" s="12" t="n">
        <f aca="false">1.066/7</f>
        <v>0.152285714285714</v>
      </c>
      <c r="M68" s="12" t="n">
        <f aca="false">1.066/7</f>
        <v>0.152285714285714</v>
      </c>
      <c r="N68" s="12"/>
      <c r="O68" s="12"/>
      <c r="P68" s="12"/>
      <c r="Q68" s="12"/>
      <c r="R68" s="12"/>
      <c r="S68" s="4" t="n">
        <f aca="false">SUM(G68:R68)</f>
        <v>1.066</v>
      </c>
    </row>
    <row r="69" customFormat="false" ht="12.75" hidden="false" customHeight="false" outlineLevel="0" collapsed="false">
      <c r="A69" s="5"/>
      <c r="B69" s="0" t="n">
        <v>2002</v>
      </c>
      <c r="C69" s="0" t="s">
        <v>83</v>
      </c>
      <c r="E69" s="1" t="n">
        <v>0.06</v>
      </c>
      <c r="G69" s="12" t="n">
        <v>0.06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4" t="n">
        <f aca="false">SUM(G69:R69)</f>
        <v>0.06</v>
      </c>
    </row>
    <row r="70" customFormat="false" ht="12.75" hidden="false" customHeight="false" outlineLevel="0" collapsed="false">
      <c r="A70" s="5"/>
      <c r="B70" s="0" t="n">
        <v>2002</v>
      </c>
      <c r="C70" s="0" t="s">
        <v>50</v>
      </c>
      <c r="E70" s="1" t="n">
        <v>1.582</v>
      </c>
      <c r="G70" s="12"/>
      <c r="H70" s="12" t="n">
        <f aca="false">1.582/11</f>
        <v>0.143818181818182</v>
      </c>
      <c r="I70" s="12" t="n">
        <f aca="false">1.582/11</f>
        <v>0.143818181818182</v>
      </c>
      <c r="J70" s="12" t="n">
        <f aca="false">1.582/11</f>
        <v>0.143818181818182</v>
      </c>
      <c r="K70" s="12" t="n">
        <f aca="false">1.582/11</f>
        <v>0.143818181818182</v>
      </c>
      <c r="L70" s="12" t="n">
        <f aca="false">1.582/11</f>
        <v>0.143818181818182</v>
      </c>
      <c r="M70" s="12" t="n">
        <f aca="false">1.582/11</f>
        <v>0.143818181818182</v>
      </c>
      <c r="N70" s="12" t="n">
        <f aca="false">1.582/11</f>
        <v>0.143818181818182</v>
      </c>
      <c r="O70" s="12" t="n">
        <f aca="false">1.582/11</f>
        <v>0.143818181818182</v>
      </c>
      <c r="P70" s="12" t="n">
        <f aca="false">1.582/11</f>
        <v>0.143818181818182</v>
      </c>
      <c r="Q70" s="12" t="n">
        <f aca="false">1.582/11</f>
        <v>0.143818181818182</v>
      </c>
      <c r="R70" s="12" t="n">
        <f aca="false">1.582/11</f>
        <v>0.143818181818182</v>
      </c>
      <c r="S70" s="4" t="n">
        <f aca="false">SUM(G70:R70)</f>
        <v>1.582</v>
      </c>
    </row>
    <row r="71" customFormat="false" ht="12.75" hidden="false" customHeight="false" outlineLevel="0" collapsed="false">
      <c r="A71" s="5"/>
      <c r="B71" s="0" t="n">
        <v>2002</v>
      </c>
      <c r="C71" s="0" t="s">
        <v>84</v>
      </c>
      <c r="E71" s="1" t="n">
        <v>0.035</v>
      </c>
      <c r="G71" s="12"/>
      <c r="H71" s="12"/>
      <c r="I71" s="12"/>
      <c r="J71" s="12" t="n">
        <f aca="false">0.035/3</f>
        <v>0.0116666666666667</v>
      </c>
      <c r="K71" s="12" t="n">
        <f aca="false">0.035/3</f>
        <v>0.0116666666666667</v>
      </c>
      <c r="L71" s="12" t="n">
        <f aca="false">0.035/3</f>
        <v>0.0116666666666667</v>
      </c>
      <c r="M71" s="12"/>
      <c r="N71" s="12"/>
      <c r="O71" s="12"/>
      <c r="P71" s="12"/>
      <c r="Q71" s="12"/>
      <c r="R71" s="12"/>
      <c r="S71" s="4" t="n">
        <f aca="false">SUM(G71:R71)</f>
        <v>0.035</v>
      </c>
    </row>
    <row r="72" customFormat="false" ht="12.75" hidden="false" customHeight="false" outlineLevel="0" collapsed="false">
      <c r="B72" s="0" t="n">
        <v>2002</v>
      </c>
      <c r="C72" s="0" t="s">
        <v>85</v>
      </c>
      <c r="E72" s="1" t="n">
        <v>0.555</v>
      </c>
      <c r="F72" s="2" t="n">
        <v>37316</v>
      </c>
      <c r="G72" s="12" t="n">
        <f aca="false">0.555/3</f>
        <v>0.185</v>
      </c>
      <c r="H72" s="12" t="n">
        <f aca="false">0.555/3</f>
        <v>0.185</v>
      </c>
      <c r="I72" s="12" t="n">
        <f aca="false">0.555/3</f>
        <v>0.185</v>
      </c>
      <c r="J72" s="12"/>
      <c r="K72" s="12"/>
      <c r="L72" s="12"/>
      <c r="M72" s="12"/>
      <c r="N72" s="12"/>
      <c r="O72" s="12"/>
      <c r="P72" s="12"/>
      <c r="Q72" s="12"/>
      <c r="R72" s="12"/>
      <c r="S72" s="4" t="n">
        <f aca="false">SUM(G72:R72)</f>
        <v>0.555</v>
      </c>
    </row>
    <row r="73" customFormat="false" ht="12.75" hidden="false" customHeight="false" outlineLevel="0" collapsed="false">
      <c r="B73" s="0" t="n">
        <v>2002</v>
      </c>
      <c r="C73" s="0" t="s">
        <v>86</v>
      </c>
      <c r="E73" s="1" t="n">
        <v>0.025</v>
      </c>
      <c r="G73" s="12" t="n">
        <v>0.016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4" t="n">
        <v>0.025</v>
      </c>
    </row>
    <row r="74" customFormat="false" ht="12.75" hidden="false" customHeight="false" outlineLevel="0" collapsed="false">
      <c r="B74" s="0" t="n">
        <v>2002</v>
      </c>
      <c r="C74" s="0" t="s">
        <v>87</v>
      </c>
      <c r="E74" s="1" t="n">
        <v>0.34</v>
      </c>
      <c r="F74" s="2" t="n">
        <v>37289</v>
      </c>
      <c r="G74" s="12"/>
      <c r="H74" s="12" t="n">
        <v>0.34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4" t="n">
        <f aca="false">SUM(G74:R74)</f>
        <v>0.34</v>
      </c>
    </row>
    <row r="75" customFormat="false" ht="12.75" hidden="false" customHeight="false" outlineLevel="0" collapsed="false">
      <c r="A75" s="5" t="s">
        <v>88</v>
      </c>
      <c r="B75" s="5"/>
      <c r="C75" s="5"/>
      <c r="D75" s="5"/>
      <c r="E75" s="6" t="n">
        <f aca="false">SUM(E67:E74)</f>
        <v>4.263</v>
      </c>
      <c r="F75" s="7"/>
      <c r="G75" s="6" t="n">
        <f aca="false">SUM(G67:G74)</f>
        <v>0.413285714285714</v>
      </c>
      <c r="H75" s="6" t="n">
        <f aca="false">SUM(H67:H74)</f>
        <v>0.821103896103896</v>
      </c>
      <c r="I75" s="6" t="n">
        <f aca="false">SUM(I67:I74)</f>
        <v>0.556103896103896</v>
      </c>
      <c r="J75" s="6" t="n">
        <f aca="false">SUM(J67:J74)</f>
        <v>0.382770562770563</v>
      </c>
      <c r="K75" s="6" t="n">
        <f aca="false">SUM(K67:K74)</f>
        <v>0.382770562770563</v>
      </c>
      <c r="L75" s="6" t="n">
        <f aca="false">SUM(L67:L74)</f>
        <v>0.382770562770563</v>
      </c>
      <c r="M75" s="6" t="n">
        <f aca="false">SUM(M67:M74)</f>
        <v>0.371103896103896</v>
      </c>
      <c r="N75" s="6" t="n">
        <f aca="false">SUM(N67:N74)</f>
        <v>0.218818181818182</v>
      </c>
      <c r="O75" s="6" t="n">
        <f aca="false">SUM(O67:O74)</f>
        <v>0.218818181818182</v>
      </c>
      <c r="P75" s="6" t="n">
        <f aca="false">SUM(P67:P74)</f>
        <v>0.218818181818182</v>
      </c>
      <c r="Q75" s="6" t="n">
        <f aca="false">SUM(Q67:Q74)</f>
        <v>0.143818181818182</v>
      </c>
      <c r="R75" s="6" t="n">
        <f aca="false">SUM(R67:R74)</f>
        <v>0.143818181818182</v>
      </c>
      <c r="S75" s="8" t="n">
        <f aca="false">SUM(S67:S74)</f>
        <v>4.263</v>
      </c>
    </row>
    <row r="217" customFormat="false" ht="12.75" hidden="false" customHeight="false" outlineLevel="0" collapsed="false">
      <c r="A217" s="5"/>
      <c r="B217" s="5"/>
      <c r="C217" s="5"/>
      <c r="D217" s="5"/>
      <c r="E217" s="6"/>
      <c r="F217" s="7"/>
    </row>
    <row r="218" customFormat="false" ht="12.75" hidden="false" customHeight="false" outlineLevel="0" collapsed="false">
      <c r="A218" s="5"/>
      <c r="B218" s="5"/>
      <c r="C218" s="5"/>
      <c r="D218" s="5"/>
      <c r="E218" s="6"/>
      <c r="F218" s="7"/>
    </row>
    <row r="241" customFormat="false" ht="13.5" hidden="false" customHeight="true" outlineLevel="0" collapsed="false"/>
    <row r="242" customFormat="false" ht="9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6" man="true" max="16383" min="0"/>
    <brk id="148" man="true" max="16383" min="0"/>
    <brk id="21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3" topLeftCell="Q28" activePane="bottomRight" state="frozen"/>
      <selection pane="topLeft" activeCell="A1" activeCellId="0" sqref="A1"/>
      <selection pane="topRight" activeCell="Q1" activeCellId="0" sqref="Q1"/>
      <selection pane="bottomLeft" activeCell="A28" activeCellId="0" sqref="A28"/>
      <selection pane="bottomRight" activeCell="R2" activeCellId="0" sqref="R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1.99"/>
    <col collapsed="false" customWidth="true" hidden="false" outlineLevel="0" max="4" min="4" style="0" width="13.14"/>
  </cols>
  <sheetData>
    <row r="1" customFormat="false" ht="12.75" hidden="false" customHeight="false" outlineLevel="0" collapsed="false">
      <c r="A1" s="0" t="s">
        <v>0</v>
      </c>
      <c r="E1" s="1"/>
      <c r="F1" s="2"/>
      <c r="R1" s="0" t="str">
        <f aca="true">CELL("filename")</f>
        <v>'file:///mnt/12tb/@roms/datasets/enron/EDRM Enron Email Data Set v2 XML/filtered-attachments/xls/2002_Capital_by_month.xls'#$FGT</v>
      </c>
    </row>
    <row r="2" customFormat="false" ht="12.75" hidden="false" customHeight="false" outlineLevel="0" collapsed="false">
      <c r="E2" s="1"/>
      <c r="F2" s="2"/>
    </row>
    <row r="3" customFormat="false" ht="12.75" hidden="false" customHeight="false" outlineLevel="0" collapsed="false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89</v>
      </c>
      <c r="Q3" s="5" t="s">
        <v>17</v>
      </c>
      <c r="R3" s="5" t="s">
        <v>18</v>
      </c>
      <c r="S3" s="5" t="s">
        <v>19</v>
      </c>
    </row>
    <row r="4" customFormat="false" ht="18" hidden="false" customHeight="false" outlineLevel="0" collapsed="false">
      <c r="A4" s="13" t="s">
        <v>90</v>
      </c>
      <c r="E4" s="1"/>
      <c r="F4" s="2"/>
    </row>
    <row r="5" customFormat="false" ht="12.75" hidden="false" customHeight="false" outlineLevel="0" collapsed="false">
      <c r="A5" s="14" t="s">
        <v>51</v>
      </c>
      <c r="E5" s="1"/>
      <c r="F5" s="2"/>
    </row>
    <row r="6" customFormat="false" ht="12.75" hidden="false" customHeight="false" outlineLevel="0" collapsed="false">
      <c r="B6" s="0" t="n">
        <v>2002</v>
      </c>
      <c r="C6" s="0" t="s">
        <v>91</v>
      </c>
      <c r="E6" s="1" t="n">
        <v>1.385</v>
      </c>
      <c r="F6" s="2" t="n">
        <v>37408</v>
      </c>
      <c r="G6" s="4" t="n">
        <f aca="false">1.385/6</f>
        <v>0.230833333333333</v>
      </c>
      <c r="H6" s="4" t="n">
        <f aca="false">1.385/6</f>
        <v>0.230833333333333</v>
      </c>
      <c r="I6" s="4" t="n">
        <f aca="false">1.385/6</f>
        <v>0.230833333333333</v>
      </c>
      <c r="J6" s="4" t="n">
        <f aca="false">1.385/6</f>
        <v>0.230833333333333</v>
      </c>
      <c r="K6" s="4" t="n">
        <f aca="false">1.385/6</f>
        <v>0.230833333333333</v>
      </c>
      <c r="L6" s="4" t="n">
        <f aca="false">1.385/6</f>
        <v>0.230833333333333</v>
      </c>
      <c r="M6" s="4"/>
      <c r="N6" s="4"/>
      <c r="O6" s="4"/>
      <c r="P6" s="4"/>
      <c r="Q6" s="4"/>
      <c r="R6" s="4"/>
      <c r="S6" s="4" t="n">
        <f aca="false">SUM(G6:R6)</f>
        <v>1.385</v>
      </c>
    </row>
    <row r="7" customFormat="false" ht="12.75" hidden="false" customHeight="false" outlineLevel="0" collapsed="false">
      <c r="B7" s="0" t="n">
        <v>2002</v>
      </c>
      <c r="C7" s="0" t="s">
        <v>52</v>
      </c>
      <c r="D7" s="0" t="s">
        <v>53</v>
      </c>
      <c r="E7" s="1" t="n">
        <v>0.026</v>
      </c>
      <c r="F7" s="2" t="n">
        <v>37560</v>
      </c>
      <c r="G7" s="4"/>
      <c r="H7" s="4"/>
      <c r="I7" s="4"/>
      <c r="J7" s="4"/>
      <c r="K7" s="4"/>
      <c r="L7" s="4"/>
      <c r="M7" s="4"/>
      <c r="N7" s="4" t="n">
        <f aca="false">0.026/3</f>
        <v>0.00866666666666667</v>
      </c>
      <c r="O7" s="4" t="n">
        <f aca="false">0.026/3</f>
        <v>0.00866666666666667</v>
      </c>
      <c r="P7" s="4" t="n">
        <f aca="false">0.026/3</f>
        <v>0.00866666666666667</v>
      </c>
      <c r="Q7" s="4"/>
      <c r="R7" s="4"/>
      <c r="S7" s="4" t="n">
        <f aca="false">SUM(G7:R7)</f>
        <v>0.026</v>
      </c>
    </row>
    <row r="8" customFormat="false" ht="12.75" hidden="false" customHeight="false" outlineLevel="0" collapsed="false">
      <c r="B8" s="0" t="n">
        <v>2002</v>
      </c>
      <c r="C8" s="0" t="s">
        <v>54</v>
      </c>
      <c r="D8" s="0" t="s">
        <v>53</v>
      </c>
      <c r="E8" s="1" t="n">
        <v>0.006</v>
      </c>
      <c r="F8" s="2"/>
      <c r="G8" s="4" t="n">
        <v>0.006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 t="n">
        <f aca="false">SUM(G8:R8)</f>
        <v>0.006</v>
      </c>
    </row>
    <row r="9" customFormat="false" ht="12.75" hidden="false" customHeight="false" outlineLevel="0" collapsed="false">
      <c r="B9" s="0" t="n">
        <v>2002</v>
      </c>
      <c r="C9" s="0" t="s">
        <v>55</v>
      </c>
      <c r="D9" s="0" t="s">
        <v>53</v>
      </c>
      <c r="E9" s="1" t="n">
        <v>0.056</v>
      </c>
      <c r="F9" s="2"/>
      <c r="G9" s="4" t="n">
        <f aca="false">0.056/2</f>
        <v>0.028</v>
      </c>
      <c r="H9" s="4" t="n">
        <f aca="false">0.056/2</f>
        <v>0.028</v>
      </c>
      <c r="I9" s="4"/>
      <c r="J9" s="4"/>
      <c r="K9" s="4"/>
      <c r="L9" s="4"/>
      <c r="M9" s="4"/>
      <c r="N9" s="4"/>
      <c r="O9" s="4"/>
      <c r="P9" s="4"/>
      <c r="Q9" s="4"/>
      <c r="R9" s="4"/>
      <c r="S9" s="4" t="n">
        <f aca="false">SUM(G9:R9)</f>
        <v>0.056</v>
      </c>
    </row>
    <row r="10" customFormat="false" ht="12.75" hidden="false" customHeight="false" outlineLevel="0" collapsed="false">
      <c r="B10" s="0" t="n">
        <v>2002</v>
      </c>
      <c r="C10" s="0" t="s">
        <v>56</v>
      </c>
      <c r="D10" s="0" t="s">
        <v>53</v>
      </c>
      <c r="E10" s="1" t="n">
        <v>0.031</v>
      </c>
      <c r="F10" s="2"/>
      <c r="G10" s="4"/>
      <c r="H10" s="4" t="n">
        <f aca="false">0.031/2</f>
        <v>0.0155</v>
      </c>
      <c r="I10" s="4" t="n">
        <f aca="false">0.031/2</f>
        <v>0.0155</v>
      </c>
      <c r="J10" s="4"/>
      <c r="K10" s="4"/>
      <c r="L10" s="4"/>
      <c r="M10" s="4"/>
      <c r="N10" s="4"/>
      <c r="O10" s="4"/>
      <c r="P10" s="4"/>
      <c r="Q10" s="4"/>
      <c r="R10" s="4"/>
      <c r="S10" s="4" t="n">
        <f aca="false">SUM(G10:R10)</f>
        <v>0.031</v>
      </c>
    </row>
    <row r="11" customFormat="false" ht="12.75" hidden="false" customHeight="false" outlineLevel="0" collapsed="false">
      <c r="B11" s="0" t="n">
        <v>2002</v>
      </c>
      <c r="C11" s="0" t="s">
        <v>57</v>
      </c>
      <c r="D11" s="0" t="s">
        <v>53</v>
      </c>
      <c r="E11" s="1" t="n">
        <v>0.099</v>
      </c>
      <c r="F11" s="2"/>
      <c r="G11" s="4"/>
      <c r="H11" s="4" t="n">
        <f aca="false">0.099/4</f>
        <v>0.02475</v>
      </c>
      <c r="I11" s="4" t="n">
        <f aca="false">0.099/4</f>
        <v>0.02475</v>
      </c>
      <c r="J11" s="4" t="n">
        <f aca="false">0.099/4</f>
        <v>0.02475</v>
      </c>
      <c r="K11" s="4" t="n">
        <f aca="false">0.099/4</f>
        <v>0.02475</v>
      </c>
      <c r="L11" s="4"/>
      <c r="M11" s="4"/>
      <c r="N11" s="4"/>
      <c r="O11" s="4"/>
      <c r="P11" s="4"/>
      <c r="Q11" s="4"/>
      <c r="R11" s="4"/>
      <c r="S11" s="4" t="n">
        <f aca="false">SUM(G11:R11)</f>
        <v>0.099</v>
      </c>
    </row>
    <row r="12" customFormat="false" ht="12.75" hidden="false" customHeight="false" outlineLevel="0" collapsed="false">
      <c r="B12" s="0" t="n">
        <v>2002</v>
      </c>
      <c r="C12" s="0" t="s">
        <v>59</v>
      </c>
      <c r="D12" s="0" t="s">
        <v>53</v>
      </c>
      <c r="E12" s="1" t="n">
        <v>0.143</v>
      </c>
      <c r="F12" s="2" t="n">
        <v>37500</v>
      </c>
      <c r="G12" s="4"/>
      <c r="H12" s="4" t="n">
        <f aca="false">0.143/8</f>
        <v>0.017875</v>
      </c>
      <c r="I12" s="4" t="n">
        <f aca="false">0.143/8</f>
        <v>0.017875</v>
      </c>
      <c r="J12" s="4" t="n">
        <f aca="false">0.143/8</f>
        <v>0.017875</v>
      </c>
      <c r="K12" s="4" t="n">
        <f aca="false">0.143/8</f>
        <v>0.017875</v>
      </c>
      <c r="L12" s="4" t="n">
        <f aca="false">0.143/8</f>
        <v>0.017875</v>
      </c>
      <c r="M12" s="4" t="n">
        <f aca="false">0.143/8</f>
        <v>0.017875</v>
      </c>
      <c r="N12" s="4" t="n">
        <f aca="false">0.143/8</f>
        <v>0.017875</v>
      </c>
      <c r="O12" s="4" t="n">
        <f aca="false">0.143/8</f>
        <v>0.017875</v>
      </c>
      <c r="P12" s="4"/>
      <c r="Q12" s="4"/>
      <c r="R12" s="4"/>
      <c r="S12" s="4" t="n">
        <f aca="false">SUM(G12:R12)</f>
        <v>0.143</v>
      </c>
    </row>
    <row r="13" customFormat="false" ht="12.75" hidden="false" customHeight="false" outlineLevel="0" collapsed="false">
      <c r="B13" s="0" t="n">
        <v>2002</v>
      </c>
      <c r="C13" s="0" t="s">
        <v>58</v>
      </c>
      <c r="D13" s="0" t="s">
        <v>53</v>
      </c>
      <c r="E13" s="1" t="n">
        <v>0.014</v>
      </c>
      <c r="F13" s="2" t="n">
        <v>37560</v>
      </c>
      <c r="G13" s="4"/>
      <c r="H13" s="4"/>
      <c r="I13" s="4"/>
      <c r="J13" s="4"/>
      <c r="K13" s="4"/>
      <c r="L13" s="4"/>
      <c r="M13" s="4"/>
      <c r="N13" s="4" t="n">
        <f aca="false">0.014/3</f>
        <v>0.00466666666666667</v>
      </c>
      <c r="O13" s="4" t="n">
        <f aca="false">0.014/3</f>
        <v>0.00466666666666667</v>
      </c>
      <c r="P13" s="4" t="n">
        <f aca="false">0.014/3</f>
        <v>0.00466666666666667</v>
      </c>
      <c r="Q13" s="4"/>
      <c r="R13" s="4"/>
      <c r="S13" s="4" t="n">
        <f aca="false">SUM(G13:R13)</f>
        <v>0.014</v>
      </c>
    </row>
    <row r="14" customFormat="false" ht="12.75" hidden="false" customHeight="false" outlineLevel="0" collapsed="false">
      <c r="B14" s="0" t="n">
        <v>2002</v>
      </c>
      <c r="C14" s="0" t="s">
        <v>63</v>
      </c>
      <c r="D14" s="0" t="s">
        <v>61</v>
      </c>
      <c r="E14" s="1" t="n">
        <v>0.211</v>
      </c>
      <c r="F14" s="2" t="n">
        <v>37408</v>
      </c>
      <c r="G14" s="4"/>
      <c r="H14" s="4" t="n">
        <f aca="false">0.211/5</f>
        <v>0.0422</v>
      </c>
      <c r="I14" s="4" t="n">
        <f aca="false">0.211/5</f>
        <v>0.0422</v>
      </c>
      <c r="J14" s="4" t="n">
        <f aca="false">0.211/5</f>
        <v>0.0422</v>
      </c>
      <c r="K14" s="4" t="n">
        <f aca="false">0.211/5</f>
        <v>0.0422</v>
      </c>
      <c r="L14" s="4" t="n">
        <f aca="false">0.211/5</f>
        <v>0.0422</v>
      </c>
      <c r="M14" s="4"/>
      <c r="N14" s="4"/>
      <c r="O14" s="4"/>
      <c r="P14" s="4"/>
      <c r="Q14" s="4"/>
      <c r="R14" s="4"/>
      <c r="S14" s="4" t="n">
        <f aca="false">SUM(G14:R14)</f>
        <v>0.211</v>
      </c>
    </row>
    <row r="15" customFormat="false" ht="12.75" hidden="false" customHeight="false" outlineLevel="0" collapsed="false">
      <c r="B15" s="0" t="n">
        <v>2002</v>
      </c>
      <c r="C15" s="0" t="s">
        <v>64</v>
      </c>
      <c r="D15" s="0" t="s">
        <v>61</v>
      </c>
      <c r="E15" s="1" t="n">
        <v>0.324</v>
      </c>
      <c r="F15" s="2" t="n">
        <v>37408</v>
      </c>
      <c r="G15" s="4" t="n">
        <f aca="false">0.324/6</f>
        <v>0.054</v>
      </c>
      <c r="H15" s="4" t="n">
        <f aca="false">0.324/6</f>
        <v>0.054</v>
      </c>
      <c r="I15" s="4" t="n">
        <f aca="false">0.324/6</f>
        <v>0.054</v>
      </c>
      <c r="J15" s="4" t="n">
        <f aca="false">0.324/6</f>
        <v>0.054</v>
      </c>
      <c r="K15" s="4" t="n">
        <f aca="false">0.324/6</f>
        <v>0.054</v>
      </c>
      <c r="L15" s="4" t="n">
        <f aca="false">0.324/6</f>
        <v>0.054</v>
      </c>
      <c r="M15" s="4"/>
      <c r="N15" s="4"/>
      <c r="O15" s="4"/>
      <c r="P15" s="4"/>
      <c r="Q15" s="4"/>
      <c r="R15" s="4"/>
      <c r="S15" s="4" t="n">
        <f aca="false">SUM(G15:R15)</f>
        <v>0.324</v>
      </c>
    </row>
    <row r="16" customFormat="false" ht="12.75" hidden="false" customHeight="false" outlineLevel="0" collapsed="false">
      <c r="B16" s="0" t="n">
        <v>2002</v>
      </c>
      <c r="C16" s="0" t="s">
        <v>65</v>
      </c>
      <c r="D16" s="0" t="s">
        <v>61</v>
      </c>
      <c r="E16" s="1" t="n">
        <v>0.286</v>
      </c>
      <c r="F16" s="2" t="n">
        <v>37561</v>
      </c>
      <c r="G16" s="4"/>
      <c r="H16" s="4"/>
      <c r="I16" s="4"/>
      <c r="J16" s="4" t="n">
        <f aca="false">0.286/8</f>
        <v>0.03575</v>
      </c>
      <c r="K16" s="4" t="n">
        <f aca="false">0.286/8</f>
        <v>0.03575</v>
      </c>
      <c r="L16" s="4" t="n">
        <f aca="false">0.286/8</f>
        <v>0.03575</v>
      </c>
      <c r="M16" s="4" t="n">
        <f aca="false">0.286/8</f>
        <v>0.03575</v>
      </c>
      <c r="N16" s="4" t="n">
        <f aca="false">0.286/8</f>
        <v>0.03575</v>
      </c>
      <c r="O16" s="4" t="n">
        <f aca="false">0.286/8</f>
        <v>0.03575</v>
      </c>
      <c r="P16" s="4" t="n">
        <f aca="false">0.286/8</f>
        <v>0.03575</v>
      </c>
      <c r="Q16" s="4" t="n">
        <f aca="false">0.286/8</f>
        <v>0.03575</v>
      </c>
      <c r="R16" s="4"/>
      <c r="S16" s="4" t="n">
        <f aca="false">SUM(G16:R16)</f>
        <v>0.286</v>
      </c>
    </row>
    <row r="17" customFormat="false" ht="12.75" hidden="false" customHeight="false" outlineLevel="0" collapsed="false">
      <c r="B17" s="0" t="n">
        <v>2002</v>
      </c>
      <c r="C17" s="0" t="s">
        <v>66</v>
      </c>
      <c r="D17" s="0" t="s">
        <v>61</v>
      </c>
      <c r="E17" s="1" t="n">
        <v>0.183</v>
      </c>
      <c r="F17" s="2" t="n">
        <v>37561</v>
      </c>
      <c r="G17" s="4"/>
      <c r="H17" s="4"/>
      <c r="I17" s="4"/>
      <c r="J17" s="4"/>
      <c r="K17" s="4"/>
      <c r="L17" s="4"/>
      <c r="M17" s="4" t="n">
        <f aca="false">0.183/5</f>
        <v>0.0366</v>
      </c>
      <c r="N17" s="4" t="n">
        <f aca="false">0.183/5</f>
        <v>0.0366</v>
      </c>
      <c r="O17" s="4" t="n">
        <f aca="false">0.183/5</f>
        <v>0.0366</v>
      </c>
      <c r="P17" s="4" t="n">
        <f aca="false">0.183/5</f>
        <v>0.0366</v>
      </c>
      <c r="Q17" s="4" t="n">
        <f aca="false">0.183/5</f>
        <v>0.0366</v>
      </c>
      <c r="R17" s="4"/>
      <c r="S17" s="4" t="n">
        <f aca="false">SUM(G17:R17)</f>
        <v>0.183</v>
      </c>
    </row>
    <row r="18" customFormat="false" ht="12.75" hidden="false" customHeight="false" outlineLevel="0" collapsed="false">
      <c r="B18" s="0" t="n">
        <v>2002</v>
      </c>
      <c r="C18" s="0" t="s">
        <v>67</v>
      </c>
      <c r="D18" s="0" t="s">
        <v>61</v>
      </c>
      <c r="E18" s="1" t="n">
        <v>0.073</v>
      </c>
      <c r="F18" s="2" t="n">
        <v>37408</v>
      </c>
      <c r="G18" s="4"/>
      <c r="H18" s="4"/>
      <c r="I18" s="4" t="n">
        <f aca="false">0.073/4</f>
        <v>0.01825</v>
      </c>
      <c r="J18" s="4" t="n">
        <f aca="false">0.073/4</f>
        <v>0.01825</v>
      </c>
      <c r="K18" s="4" t="n">
        <f aca="false">0.073/4</f>
        <v>0.01825</v>
      </c>
      <c r="L18" s="4" t="n">
        <f aca="false">0.073/4</f>
        <v>0.01825</v>
      </c>
      <c r="M18" s="4"/>
      <c r="N18" s="4"/>
      <c r="O18" s="4"/>
      <c r="P18" s="4"/>
      <c r="Q18" s="4"/>
      <c r="R18" s="4"/>
      <c r="S18" s="4" t="n">
        <f aca="false">SUM(G18:R18)</f>
        <v>0.073</v>
      </c>
    </row>
    <row r="19" customFormat="false" ht="12.75" hidden="false" customHeight="false" outlineLevel="0" collapsed="false">
      <c r="B19" s="0" t="n">
        <v>2002</v>
      </c>
      <c r="C19" s="0" t="s">
        <v>68</v>
      </c>
      <c r="D19" s="0" t="s">
        <v>61</v>
      </c>
      <c r="E19" s="1" t="n">
        <v>0.027</v>
      </c>
      <c r="F19" s="2" t="n">
        <v>37408</v>
      </c>
      <c r="G19" s="4"/>
      <c r="H19" s="4"/>
      <c r="I19" s="4"/>
      <c r="J19" s="4" t="n">
        <f aca="false">0.027/3</f>
        <v>0.009</v>
      </c>
      <c r="K19" s="4" t="n">
        <f aca="false">0.027/3</f>
        <v>0.009</v>
      </c>
      <c r="L19" s="4" t="n">
        <f aca="false">0.027/3</f>
        <v>0.009</v>
      </c>
      <c r="M19" s="4"/>
      <c r="N19" s="4"/>
      <c r="O19" s="4"/>
      <c r="P19" s="4"/>
      <c r="Q19" s="4"/>
      <c r="R19" s="4"/>
      <c r="S19" s="4" t="n">
        <f aca="false">SUM(G19:R19)</f>
        <v>0.027</v>
      </c>
    </row>
    <row r="20" customFormat="false" ht="12.75" hidden="false" customHeight="false" outlineLevel="0" collapsed="false">
      <c r="B20" s="0" t="n">
        <v>2002</v>
      </c>
      <c r="C20" s="0" t="s">
        <v>69</v>
      </c>
      <c r="D20" s="0" t="s">
        <v>61</v>
      </c>
      <c r="E20" s="1" t="n">
        <v>0.032</v>
      </c>
      <c r="F20" s="2" t="n">
        <v>37500</v>
      </c>
      <c r="G20" s="4"/>
      <c r="H20" s="4"/>
      <c r="I20" s="4"/>
      <c r="J20" s="4"/>
      <c r="K20" s="4"/>
      <c r="L20" s="4" t="n">
        <f aca="false">0.032/3</f>
        <v>0.0106666666666667</v>
      </c>
      <c r="M20" s="4" t="n">
        <f aca="false">0.032/3</f>
        <v>0.0106666666666667</v>
      </c>
      <c r="N20" s="4" t="n">
        <f aca="false">0.032/3</f>
        <v>0.0106666666666667</v>
      </c>
      <c r="O20" s="4"/>
      <c r="P20" s="4"/>
      <c r="Q20" s="4"/>
      <c r="R20" s="4"/>
      <c r="S20" s="4" t="n">
        <f aca="false">SUM(G20:R20)</f>
        <v>0.032</v>
      </c>
    </row>
    <row r="21" customFormat="false" ht="12.75" hidden="false" customHeight="false" outlineLevel="0" collapsed="false">
      <c r="B21" s="0" t="n">
        <v>2002</v>
      </c>
      <c r="C21" s="0" t="s">
        <v>75</v>
      </c>
      <c r="D21" s="0" t="s">
        <v>73</v>
      </c>
      <c r="E21" s="1" t="n">
        <v>0.025</v>
      </c>
      <c r="F21" s="2"/>
      <c r="G21" s="4"/>
      <c r="H21" s="4" t="n">
        <f aca="false">0.025/3</f>
        <v>0.00833333333333333</v>
      </c>
      <c r="I21" s="4" t="n">
        <f aca="false">0.025/3</f>
        <v>0.00833333333333333</v>
      </c>
      <c r="J21" s="4" t="n">
        <f aca="false">0.025/3</f>
        <v>0.00833333333333333</v>
      </c>
      <c r="K21" s="4"/>
      <c r="L21" s="4"/>
      <c r="M21" s="4"/>
      <c r="N21" s="4"/>
      <c r="O21" s="4"/>
      <c r="P21" s="4"/>
      <c r="Q21" s="4"/>
      <c r="R21" s="4"/>
      <c r="S21" s="4" t="n">
        <f aca="false">SUM(G21:R21)</f>
        <v>0.025</v>
      </c>
    </row>
    <row r="22" customFormat="false" ht="12.75" hidden="false" customHeight="false" outlineLevel="0" collapsed="false">
      <c r="B22" s="0" t="n">
        <v>2002</v>
      </c>
      <c r="C22" s="0" t="s">
        <v>92</v>
      </c>
      <c r="D22" s="0" t="s">
        <v>73</v>
      </c>
      <c r="E22" s="1" t="n">
        <v>0.143</v>
      </c>
      <c r="F22" s="2" t="n">
        <v>37377</v>
      </c>
      <c r="G22" s="4" t="n">
        <f aca="false">0.143/5</f>
        <v>0.0286</v>
      </c>
      <c r="H22" s="4" t="n">
        <f aca="false">0.143/5</f>
        <v>0.0286</v>
      </c>
      <c r="I22" s="4" t="n">
        <f aca="false">0.143/5</f>
        <v>0.0286</v>
      </c>
      <c r="J22" s="4" t="n">
        <f aca="false">0.143/5</f>
        <v>0.0286</v>
      </c>
      <c r="K22" s="4" t="n">
        <f aca="false">0.143/5</f>
        <v>0.0286</v>
      </c>
      <c r="L22" s="4"/>
      <c r="M22" s="4"/>
      <c r="N22" s="4"/>
      <c r="O22" s="4"/>
      <c r="P22" s="4"/>
      <c r="Q22" s="4"/>
      <c r="R22" s="4"/>
      <c r="S22" s="4" t="n">
        <f aca="false">SUM(G22:R22)</f>
        <v>0.143</v>
      </c>
    </row>
    <row r="23" customFormat="false" ht="12.75" hidden="false" customHeight="false" outlineLevel="0" collapsed="false">
      <c r="B23" s="0" t="n">
        <v>2002</v>
      </c>
      <c r="C23" s="0" t="s">
        <v>76</v>
      </c>
      <c r="E23" s="1" t="n">
        <v>0.017</v>
      </c>
      <c r="F23" s="2" t="n">
        <v>37438</v>
      </c>
      <c r="G23" s="4"/>
      <c r="H23" s="4"/>
      <c r="I23" s="4" t="n">
        <f aca="false">0.017/5</f>
        <v>0.0034</v>
      </c>
      <c r="J23" s="4" t="n">
        <f aca="false">0.017/5</f>
        <v>0.0034</v>
      </c>
      <c r="K23" s="4" t="n">
        <f aca="false">0.017/5</f>
        <v>0.0034</v>
      </c>
      <c r="L23" s="4" t="n">
        <f aca="false">0.017/5</f>
        <v>0.0034</v>
      </c>
      <c r="M23" s="4" t="n">
        <f aca="false">0.017/5</f>
        <v>0.0034</v>
      </c>
      <c r="N23" s="4"/>
      <c r="O23" s="4"/>
      <c r="P23" s="4"/>
      <c r="Q23" s="4"/>
      <c r="R23" s="4"/>
      <c r="S23" s="4" t="n">
        <f aca="false">SUM(G23:R23)</f>
        <v>0.017</v>
      </c>
    </row>
    <row r="24" customFormat="false" ht="12.75" hidden="false" customHeight="false" outlineLevel="0" collapsed="false">
      <c r="B24" s="0" t="n">
        <v>2002</v>
      </c>
      <c r="C24" s="0" t="s">
        <v>93</v>
      </c>
      <c r="E24" s="1" t="n">
        <v>0.045</v>
      </c>
      <c r="F24" s="2" t="n">
        <v>37408</v>
      </c>
      <c r="G24" s="4"/>
      <c r="H24" s="4" t="n">
        <f aca="false">0.045/5</f>
        <v>0.009</v>
      </c>
      <c r="I24" s="4" t="n">
        <f aca="false">0.045/5</f>
        <v>0.009</v>
      </c>
      <c r="J24" s="4" t="n">
        <f aca="false">0.045/5</f>
        <v>0.009</v>
      </c>
      <c r="K24" s="4" t="n">
        <f aca="false">0.045/5</f>
        <v>0.009</v>
      </c>
      <c r="L24" s="4" t="n">
        <f aca="false">0.045/5</f>
        <v>0.009</v>
      </c>
      <c r="M24" s="4"/>
      <c r="N24" s="4"/>
      <c r="O24" s="4"/>
      <c r="P24" s="4"/>
      <c r="Q24" s="4"/>
      <c r="R24" s="4"/>
      <c r="S24" s="4" t="n">
        <f aca="false">SUM(G24:R24)</f>
        <v>0.045</v>
      </c>
    </row>
    <row r="25" customFormat="false" ht="12.75" hidden="false" customHeight="false" outlineLevel="0" collapsed="false">
      <c r="A25" s="5" t="s">
        <v>36</v>
      </c>
      <c r="B25" s="5"/>
      <c r="C25" s="5"/>
      <c r="D25" s="5"/>
      <c r="E25" s="6" t="n">
        <f aca="false">SUM(E6:E24)</f>
        <v>3.126</v>
      </c>
      <c r="F25" s="7"/>
      <c r="G25" s="6" t="n">
        <f aca="false">SUM(G6:G22)</f>
        <v>0.347433333333333</v>
      </c>
      <c r="H25" s="6" t="n">
        <f aca="false">SUM(H6:H22)</f>
        <v>0.450091666666667</v>
      </c>
      <c r="I25" s="6" t="n">
        <f aca="false">SUM(I6:I22)</f>
        <v>0.440341666666667</v>
      </c>
      <c r="J25" s="6" t="n">
        <f aca="false">SUM(J6:J22)</f>
        <v>0.469591666666667</v>
      </c>
      <c r="K25" s="6" t="n">
        <f aca="false">SUM(K6:K22)</f>
        <v>0.461258333333333</v>
      </c>
      <c r="L25" s="6" t="n">
        <f aca="false">SUM(L6:L22)</f>
        <v>0.418575</v>
      </c>
      <c r="M25" s="6" t="n">
        <f aca="false">SUM(M6:M22)</f>
        <v>0.100891666666667</v>
      </c>
      <c r="N25" s="6" t="n">
        <f aca="false">SUM(N6:N22)</f>
        <v>0.114225</v>
      </c>
      <c r="O25" s="6" t="n">
        <f aca="false">SUM(O6:O22)</f>
        <v>0.103558333333333</v>
      </c>
      <c r="P25" s="6" t="n">
        <f aca="false">SUM(P6:P22)</f>
        <v>0.0856833333333333</v>
      </c>
      <c r="Q25" s="6" t="n">
        <f aca="false">SUM(Q6:Q22)</f>
        <v>0.07235</v>
      </c>
      <c r="R25" s="6" t="n">
        <f aca="false">SUM(R6:R22)</f>
        <v>0</v>
      </c>
      <c r="S25" s="8" t="n">
        <f aca="false">SUM(S6:S24)</f>
        <v>3.126</v>
      </c>
    </row>
    <row r="26" customFormat="false" ht="12.75" hidden="false" customHeight="false" outlineLevel="0" collapsed="false">
      <c r="E26" s="1"/>
      <c r="F26" s="2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customFormat="false" ht="12.75" hidden="false" customHeight="false" outlineLevel="0" collapsed="false">
      <c r="E27" s="1"/>
      <c r="F27" s="2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customFormat="false" ht="12.75" hidden="false" customHeight="false" outlineLevel="0" collapsed="false">
      <c r="A28" s="5" t="s">
        <v>37</v>
      </c>
      <c r="E28" s="1"/>
      <c r="F28" s="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customFormat="false" ht="12.75" hidden="false" customHeight="false" outlineLevel="0" collapsed="false">
      <c r="B29" s="0" t="n">
        <v>2002</v>
      </c>
      <c r="C29" s="0" t="s">
        <v>94</v>
      </c>
      <c r="D29" s="0" t="s">
        <v>37</v>
      </c>
      <c r="E29" s="1" t="n">
        <v>0.04</v>
      </c>
      <c r="F29" s="2"/>
      <c r="G29" s="4"/>
      <c r="H29" s="4" t="n">
        <f aca="false">0.04/2</f>
        <v>0.02</v>
      </c>
      <c r="I29" s="4" t="n">
        <f aca="false">0.04/2</f>
        <v>0.02</v>
      </c>
      <c r="J29" s="4"/>
      <c r="K29" s="4"/>
      <c r="L29" s="4"/>
      <c r="M29" s="4"/>
      <c r="N29" s="4"/>
      <c r="O29" s="4"/>
      <c r="P29" s="4"/>
      <c r="Q29" s="4"/>
      <c r="R29" s="4"/>
      <c r="S29" s="4" t="n">
        <f aca="false">SUM(G29:R29)</f>
        <v>0.04</v>
      </c>
    </row>
    <row r="30" customFormat="false" ht="12.75" hidden="false" customHeight="false" outlineLevel="0" collapsed="false">
      <c r="B30" s="0" t="n">
        <v>2002</v>
      </c>
      <c r="C30" s="0" t="s">
        <v>41</v>
      </c>
      <c r="D30" s="0" t="s">
        <v>37</v>
      </c>
      <c r="E30" s="1" t="n">
        <v>0.016</v>
      </c>
      <c r="F30" s="2" t="n">
        <v>37408</v>
      </c>
      <c r="G30" s="4"/>
      <c r="H30" s="4"/>
      <c r="I30" s="4"/>
      <c r="J30" s="4" t="n">
        <f aca="false">0.016/3</f>
        <v>0.00533333333333333</v>
      </c>
      <c r="K30" s="4" t="n">
        <f aca="false">0.016/3</f>
        <v>0.00533333333333333</v>
      </c>
      <c r="L30" s="4" t="n">
        <f aca="false">0.016/3</f>
        <v>0.00533333333333333</v>
      </c>
      <c r="M30" s="4"/>
      <c r="N30" s="4"/>
      <c r="O30" s="4"/>
      <c r="P30" s="4"/>
      <c r="Q30" s="4"/>
      <c r="R30" s="4"/>
      <c r="S30" s="4" t="n">
        <f aca="false">SUM(G30:R30)</f>
        <v>0.016</v>
      </c>
    </row>
    <row r="31" customFormat="false" ht="12.75" hidden="false" customHeight="false" outlineLevel="0" collapsed="false">
      <c r="B31" s="0" t="n">
        <v>2002</v>
      </c>
      <c r="C31" s="0" t="s">
        <v>42</v>
      </c>
      <c r="D31" s="0" t="s">
        <v>37</v>
      </c>
      <c r="E31" s="1" t="n">
        <v>0.017</v>
      </c>
      <c r="F31" s="2" t="n">
        <v>37288</v>
      </c>
      <c r="G31" s="4" t="n">
        <f aca="false">0.017/2</f>
        <v>0.0085</v>
      </c>
      <c r="H31" s="4" t="n">
        <f aca="false">0.017/2</f>
        <v>0.0085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 t="n">
        <f aca="false">SUM(G31:R31)</f>
        <v>0.017</v>
      </c>
    </row>
    <row r="32" customFormat="false" ht="12.75" hidden="false" customHeight="false" outlineLevel="0" collapsed="false">
      <c r="A32" s="5" t="s">
        <v>36</v>
      </c>
      <c r="B32" s="5"/>
      <c r="C32" s="5"/>
      <c r="D32" s="5"/>
      <c r="E32" s="6" t="n">
        <f aca="false">SUM(E29:E31)</f>
        <v>0.073</v>
      </c>
      <c r="F32" s="7"/>
      <c r="G32" s="6" t="n">
        <f aca="false">SUM(G29:G31)</f>
        <v>0.0085</v>
      </c>
      <c r="H32" s="6" t="n">
        <f aca="false">SUM(H29:H31)</f>
        <v>0.0285</v>
      </c>
      <c r="I32" s="6" t="n">
        <f aca="false">SUM(I29:I31)</f>
        <v>0.02</v>
      </c>
      <c r="J32" s="6" t="n">
        <f aca="false">SUM(J29:J31)</f>
        <v>0.00533333333333333</v>
      </c>
      <c r="K32" s="6" t="n">
        <f aca="false">SUM(K29:K31)</f>
        <v>0.00533333333333333</v>
      </c>
      <c r="L32" s="6" t="n">
        <f aca="false">SUM(L29:L31)</f>
        <v>0.00533333333333333</v>
      </c>
      <c r="M32" s="6" t="n">
        <f aca="false">SUM(M29:M31)</f>
        <v>0</v>
      </c>
      <c r="N32" s="6" t="n">
        <f aca="false">SUM(N29:N31)</f>
        <v>0</v>
      </c>
      <c r="O32" s="6" t="n">
        <f aca="false">SUM(O29:O31)</f>
        <v>0</v>
      </c>
      <c r="P32" s="6" t="n">
        <f aca="false">SUM(P29:P31)</f>
        <v>0</v>
      </c>
      <c r="Q32" s="6" t="n">
        <f aca="false">SUM(Q29:Q31)</f>
        <v>0</v>
      </c>
      <c r="R32" s="6" t="n">
        <f aca="false">SUM(R29:R31)</f>
        <v>0</v>
      </c>
      <c r="S32" s="8" t="n">
        <f aca="false">SUM(S29:S31)</f>
        <v>0.073</v>
      </c>
    </row>
    <row r="33" customFormat="false" ht="12.75" hidden="false" customHeight="false" outlineLevel="0" collapsed="false">
      <c r="E33" s="1"/>
      <c r="F33" s="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customFormat="false" ht="12.75" hidden="false" customHeight="false" outlineLevel="0" collapsed="false">
      <c r="A34" s="5" t="s">
        <v>21</v>
      </c>
      <c r="E34" s="1"/>
      <c r="F34" s="2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customFormat="false" ht="12.75" hidden="false" customHeight="false" outlineLevel="0" collapsed="false">
      <c r="B35" s="0" t="n">
        <v>2002</v>
      </c>
      <c r="C35" s="0" t="s">
        <v>95</v>
      </c>
      <c r="D35" s="0" t="s">
        <v>21</v>
      </c>
      <c r="E35" s="1" t="n">
        <v>0.038</v>
      </c>
      <c r="F35" s="2" t="n">
        <v>37408</v>
      </c>
      <c r="G35" s="4"/>
      <c r="H35" s="4"/>
      <c r="I35" s="4" t="n">
        <f aca="false">0.038/4</f>
        <v>0.0095</v>
      </c>
      <c r="J35" s="4" t="n">
        <f aca="false">0.038/4</f>
        <v>0.0095</v>
      </c>
      <c r="K35" s="4" t="n">
        <f aca="false">0.038/4</f>
        <v>0.0095</v>
      </c>
      <c r="L35" s="4" t="n">
        <f aca="false">0.038/4</f>
        <v>0.0095</v>
      </c>
      <c r="M35" s="4"/>
      <c r="N35" s="4"/>
      <c r="O35" s="4"/>
      <c r="P35" s="4"/>
      <c r="Q35" s="4"/>
      <c r="R35" s="4"/>
      <c r="S35" s="4" t="n">
        <f aca="false">SUM(G35:R35)</f>
        <v>0.038</v>
      </c>
    </row>
    <row r="36" customFormat="false" ht="12.75" hidden="false" customHeight="false" outlineLevel="0" collapsed="false">
      <c r="B36" s="0" t="n">
        <v>2002</v>
      </c>
      <c r="C36" s="0" t="s">
        <v>22</v>
      </c>
      <c r="D36" s="0" t="s">
        <v>23</v>
      </c>
      <c r="E36" s="1" t="n">
        <v>0.058</v>
      </c>
      <c r="F36" s="2" t="n">
        <v>37347</v>
      </c>
      <c r="G36" s="4" t="n">
        <f aca="false">0.058/4</f>
        <v>0.0145</v>
      </c>
      <c r="H36" s="4" t="n">
        <f aca="false">0.058/4</f>
        <v>0.0145</v>
      </c>
      <c r="I36" s="4" t="n">
        <f aca="false">0.058/4</f>
        <v>0.0145</v>
      </c>
      <c r="J36" s="4" t="n">
        <f aca="false">0.058/4</f>
        <v>0.0145</v>
      </c>
      <c r="K36" s="4"/>
      <c r="L36" s="4"/>
      <c r="M36" s="4"/>
      <c r="N36" s="4"/>
      <c r="O36" s="4"/>
      <c r="P36" s="4"/>
      <c r="Q36" s="4"/>
      <c r="R36" s="4"/>
      <c r="S36" s="4" t="n">
        <f aca="false">SUM(G36:R36)</f>
        <v>0.058</v>
      </c>
    </row>
    <row r="37" customFormat="false" ht="12.75" hidden="false" customHeight="false" outlineLevel="0" collapsed="false">
      <c r="B37" s="0" t="n">
        <v>2002</v>
      </c>
      <c r="C37" s="0" t="s">
        <v>24</v>
      </c>
      <c r="D37" s="0" t="s">
        <v>25</v>
      </c>
      <c r="E37" s="1" t="n">
        <v>0.008</v>
      </c>
      <c r="F37" s="2" t="n">
        <v>37347</v>
      </c>
      <c r="G37" s="4" t="n">
        <f aca="false">0.008/4</f>
        <v>0.002</v>
      </c>
      <c r="H37" s="4" t="n">
        <f aca="false">0.008/4</f>
        <v>0.002</v>
      </c>
      <c r="I37" s="4" t="n">
        <f aca="false">0.008/4</f>
        <v>0.002</v>
      </c>
      <c r="J37" s="4" t="n">
        <f aca="false">0.008/4</f>
        <v>0.002</v>
      </c>
      <c r="K37" s="4"/>
      <c r="L37" s="4"/>
      <c r="M37" s="4"/>
      <c r="N37" s="4"/>
      <c r="O37" s="4"/>
      <c r="P37" s="4"/>
      <c r="Q37" s="4"/>
      <c r="R37" s="4"/>
      <c r="S37" s="4" t="n">
        <f aca="false">SUM(G37:R37)</f>
        <v>0.008</v>
      </c>
    </row>
    <row r="38" customFormat="false" ht="12.75" hidden="false" customHeight="false" outlineLevel="0" collapsed="false">
      <c r="B38" s="0" t="n">
        <v>2002</v>
      </c>
      <c r="C38" s="0" t="s">
        <v>26</v>
      </c>
      <c r="D38" s="0" t="s">
        <v>25</v>
      </c>
      <c r="E38" s="1" t="n">
        <v>0.047</v>
      </c>
      <c r="F38" s="2" t="n">
        <v>37500</v>
      </c>
      <c r="G38" s="4"/>
      <c r="H38" s="4"/>
      <c r="I38" s="4"/>
      <c r="J38" s="4"/>
      <c r="K38" s="4" t="n">
        <f aca="false">0.047/5</f>
        <v>0.0094</v>
      </c>
      <c r="L38" s="4" t="n">
        <f aca="false">0.047/5</f>
        <v>0.0094</v>
      </c>
      <c r="M38" s="4" t="n">
        <f aca="false">0.047/5</f>
        <v>0.0094</v>
      </c>
      <c r="N38" s="4" t="n">
        <f aca="false">0.047/5</f>
        <v>0.0094</v>
      </c>
      <c r="O38" s="4" t="n">
        <f aca="false">0.047/5</f>
        <v>0.0094</v>
      </c>
      <c r="P38" s="4"/>
      <c r="Q38" s="4"/>
      <c r="R38" s="4"/>
      <c r="S38" s="4" t="n">
        <f aca="false">SUM(G38:R38)</f>
        <v>0.047</v>
      </c>
    </row>
    <row r="39" customFormat="false" ht="12.75" hidden="false" customHeight="false" outlineLevel="0" collapsed="false">
      <c r="B39" s="0" t="n">
        <v>2002</v>
      </c>
      <c r="C39" s="0" t="s">
        <v>27</v>
      </c>
      <c r="D39" s="0" t="s">
        <v>25</v>
      </c>
      <c r="E39" s="1" t="n">
        <v>0.055</v>
      </c>
      <c r="F39" s="2" t="n">
        <v>37408</v>
      </c>
      <c r="G39" s="4" t="n">
        <f aca="false">0.055/6</f>
        <v>0.00916666666666667</v>
      </c>
      <c r="H39" s="4" t="n">
        <f aca="false">0.055/6</f>
        <v>0.00916666666666667</v>
      </c>
      <c r="I39" s="4" t="n">
        <f aca="false">0.055/6</f>
        <v>0.00916666666666667</v>
      </c>
      <c r="J39" s="4" t="n">
        <f aca="false">0.055/6</f>
        <v>0.00916666666666667</v>
      </c>
      <c r="K39" s="4" t="n">
        <f aca="false">0.055/6</f>
        <v>0.00916666666666667</v>
      </c>
      <c r="L39" s="4" t="n">
        <f aca="false">0.055/6</f>
        <v>0.00916666666666667</v>
      </c>
      <c r="M39" s="4"/>
      <c r="N39" s="4"/>
      <c r="O39" s="4"/>
      <c r="P39" s="4"/>
      <c r="Q39" s="4"/>
      <c r="R39" s="4"/>
      <c r="S39" s="4" t="n">
        <f aca="false">SUM(G39:R39)</f>
        <v>0.055</v>
      </c>
    </row>
    <row r="40" customFormat="false" ht="12.75" hidden="false" customHeight="false" outlineLevel="0" collapsed="false">
      <c r="B40" s="0" t="n">
        <v>2002</v>
      </c>
      <c r="C40" s="0" t="s">
        <v>28</v>
      </c>
      <c r="D40" s="0" t="s">
        <v>25</v>
      </c>
      <c r="E40" s="1" t="n">
        <v>0.241</v>
      </c>
      <c r="F40" s="2" t="n">
        <v>37591</v>
      </c>
      <c r="G40" s="4" t="n">
        <f aca="false">0.241/12</f>
        <v>0.0200833333333333</v>
      </c>
      <c r="H40" s="4" t="n">
        <f aca="false">0.241/12</f>
        <v>0.0200833333333333</v>
      </c>
      <c r="I40" s="4" t="n">
        <f aca="false">0.241/12</f>
        <v>0.0200833333333333</v>
      </c>
      <c r="J40" s="4" t="n">
        <f aca="false">0.241/12</f>
        <v>0.0200833333333333</v>
      </c>
      <c r="K40" s="4" t="n">
        <f aca="false">0.241/12</f>
        <v>0.0200833333333333</v>
      </c>
      <c r="L40" s="4" t="n">
        <f aca="false">0.241/12</f>
        <v>0.0200833333333333</v>
      </c>
      <c r="M40" s="4" t="n">
        <f aca="false">0.241/12</f>
        <v>0.0200833333333333</v>
      </c>
      <c r="N40" s="4" t="n">
        <f aca="false">0.241/12</f>
        <v>0.0200833333333333</v>
      </c>
      <c r="O40" s="4" t="n">
        <f aca="false">0.241/12</f>
        <v>0.0200833333333333</v>
      </c>
      <c r="P40" s="4" t="n">
        <f aca="false">0.241/12</f>
        <v>0.0200833333333333</v>
      </c>
      <c r="Q40" s="4" t="n">
        <f aca="false">0.241/12</f>
        <v>0.0200833333333333</v>
      </c>
      <c r="R40" s="4" t="n">
        <f aca="false">0.241/12</f>
        <v>0.0200833333333333</v>
      </c>
      <c r="S40" s="4" t="n">
        <f aca="false">SUM(G40:R40)</f>
        <v>0.241</v>
      </c>
    </row>
    <row r="41" customFormat="false" ht="12.75" hidden="false" customHeight="false" outlineLevel="0" collapsed="false">
      <c r="B41" s="0" t="n">
        <v>2002</v>
      </c>
      <c r="C41" s="0" t="s">
        <v>29</v>
      </c>
      <c r="D41" s="0" t="s">
        <v>30</v>
      </c>
      <c r="E41" s="1" t="n">
        <v>0.035</v>
      </c>
      <c r="F41" s="2"/>
      <c r="G41" s="4"/>
      <c r="H41" s="4"/>
      <c r="I41" s="4" t="n">
        <f aca="false">0.035/4</f>
        <v>0.00875</v>
      </c>
      <c r="J41" s="4" t="n">
        <f aca="false">0.035/4</f>
        <v>0.00875</v>
      </c>
      <c r="K41" s="4" t="n">
        <f aca="false">0.035/4</f>
        <v>0.00875</v>
      </c>
      <c r="L41" s="4" t="n">
        <f aca="false">0.035/4</f>
        <v>0.00875</v>
      </c>
      <c r="M41" s="4"/>
      <c r="N41" s="4"/>
      <c r="O41" s="4"/>
      <c r="P41" s="4"/>
      <c r="Q41" s="4"/>
      <c r="R41" s="4"/>
      <c r="S41" s="4" t="n">
        <f aca="false">SUM(G41:R41)</f>
        <v>0.035</v>
      </c>
    </row>
    <row r="42" customFormat="false" ht="12.75" hidden="false" customHeight="false" outlineLevel="0" collapsed="false">
      <c r="B42" s="0" t="n">
        <v>2002</v>
      </c>
      <c r="C42" s="0" t="s">
        <v>29</v>
      </c>
      <c r="D42" s="0" t="s">
        <v>96</v>
      </c>
      <c r="E42" s="1" t="n">
        <v>0.363</v>
      </c>
      <c r="F42" s="2"/>
      <c r="G42" s="4"/>
      <c r="H42" s="4"/>
      <c r="I42" s="4" t="n">
        <f aca="false">0.363/9</f>
        <v>0.0403333333333333</v>
      </c>
      <c r="J42" s="4" t="n">
        <f aca="false">0.363/9</f>
        <v>0.0403333333333333</v>
      </c>
      <c r="K42" s="4" t="n">
        <f aca="false">0.363/9</f>
        <v>0.0403333333333333</v>
      </c>
      <c r="L42" s="4" t="n">
        <f aca="false">0.363/9</f>
        <v>0.0403333333333333</v>
      </c>
      <c r="M42" s="4" t="n">
        <f aca="false">0.363/9</f>
        <v>0.0403333333333333</v>
      </c>
      <c r="N42" s="4" t="n">
        <f aca="false">0.363/9</f>
        <v>0.0403333333333333</v>
      </c>
      <c r="O42" s="4" t="n">
        <f aca="false">0.363/9</f>
        <v>0.0403333333333333</v>
      </c>
      <c r="P42" s="4" t="n">
        <f aca="false">0.363/9</f>
        <v>0.0403333333333333</v>
      </c>
      <c r="Q42" s="4" t="n">
        <f aca="false">0.363/9</f>
        <v>0.0403333333333333</v>
      </c>
      <c r="R42" s="4"/>
      <c r="S42" s="4" t="n">
        <f aca="false">SUM(G42:R42)</f>
        <v>0.363</v>
      </c>
    </row>
    <row r="43" customFormat="false" ht="12.75" hidden="false" customHeight="false" outlineLevel="0" collapsed="false">
      <c r="B43" s="0" t="n">
        <v>2002</v>
      </c>
      <c r="C43" s="0" t="s">
        <v>29</v>
      </c>
      <c r="D43" s="0" t="s">
        <v>97</v>
      </c>
      <c r="E43" s="1" t="n">
        <v>0.049</v>
      </c>
      <c r="F43" s="2"/>
      <c r="G43" s="4"/>
      <c r="H43" s="4"/>
      <c r="I43" s="4" t="n">
        <f aca="false">0.049/3</f>
        <v>0.0163333333333333</v>
      </c>
      <c r="J43" s="4" t="n">
        <f aca="false">0.049/3</f>
        <v>0.0163333333333333</v>
      </c>
      <c r="K43" s="4" t="n">
        <f aca="false">0.049/3</f>
        <v>0.0163333333333333</v>
      </c>
      <c r="L43" s="4"/>
      <c r="M43" s="4"/>
      <c r="N43" s="4"/>
      <c r="O43" s="4"/>
      <c r="P43" s="4"/>
      <c r="Q43" s="4"/>
      <c r="R43" s="4"/>
      <c r="S43" s="4" t="n">
        <f aca="false">SUM(G43:R43)</f>
        <v>0.049</v>
      </c>
    </row>
    <row r="44" customFormat="false" ht="12.75" hidden="false" customHeight="false" outlineLevel="0" collapsed="false">
      <c r="B44" s="0" t="n">
        <v>2002</v>
      </c>
      <c r="C44" s="0" t="s">
        <v>34</v>
      </c>
      <c r="E44" s="1" t="n">
        <v>0.041</v>
      </c>
      <c r="F44" s="2" t="n">
        <v>37347</v>
      </c>
      <c r="G44" s="4" t="n">
        <f aca="false">0.041/4</f>
        <v>0.01025</v>
      </c>
      <c r="H44" s="4" t="n">
        <f aca="false">0.041/4</f>
        <v>0.01025</v>
      </c>
      <c r="I44" s="4" t="n">
        <f aca="false">0.041/4</f>
        <v>0.01025</v>
      </c>
      <c r="J44" s="4" t="n">
        <f aca="false">0.041/4</f>
        <v>0.01025</v>
      </c>
      <c r="K44" s="4"/>
      <c r="L44" s="4"/>
      <c r="M44" s="4"/>
      <c r="N44" s="4"/>
      <c r="O44" s="4"/>
      <c r="P44" s="4"/>
      <c r="Q44" s="4"/>
      <c r="R44" s="4"/>
      <c r="S44" s="4" t="n">
        <f aca="false">SUM(G44:R44)</f>
        <v>0.041</v>
      </c>
    </row>
    <row r="45" customFormat="false" ht="12.75" hidden="false" customHeight="false" outlineLevel="0" collapsed="false">
      <c r="B45" s="0" t="n">
        <v>2002</v>
      </c>
      <c r="C45" s="0" t="s">
        <v>35</v>
      </c>
      <c r="E45" s="1" t="n">
        <v>0.525</v>
      </c>
      <c r="F45" s="2" t="n">
        <v>37591</v>
      </c>
      <c r="G45" s="4" t="n">
        <f aca="false">0.525/12</f>
        <v>0.04375</v>
      </c>
      <c r="H45" s="4" t="n">
        <f aca="false">0.525/12</f>
        <v>0.04375</v>
      </c>
      <c r="I45" s="4" t="n">
        <f aca="false">0.525/12</f>
        <v>0.04375</v>
      </c>
      <c r="J45" s="4" t="n">
        <f aca="false">0.525/12</f>
        <v>0.04375</v>
      </c>
      <c r="K45" s="4" t="n">
        <f aca="false">0.525/12</f>
        <v>0.04375</v>
      </c>
      <c r="L45" s="4" t="n">
        <f aca="false">0.525/12</f>
        <v>0.04375</v>
      </c>
      <c r="M45" s="4" t="n">
        <f aca="false">0.525/12</f>
        <v>0.04375</v>
      </c>
      <c r="N45" s="4" t="n">
        <f aca="false">0.525/12</f>
        <v>0.04375</v>
      </c>
      <c r="O45" s="4" t="n">
        <f aca="false">0.525/12</f>
        <v>0.04375</v>
      </c>
      <c r="P45" s="4" t="n">
        <f aca="false">0.525/12</f>
        <v>0.04375</v>
      </c>
      <c r="Q45" s="4" t="n">
        <f aca="false">0.525/12</f>
        <v>0.04375</v>
      </c>
      <c r="R45" s="4" t="n">
        <f aca="false">0.525/12</f>
        <v>0.04375</v>
      </c>
      <c r="S45" s="4" t="n">
        <f aca="false">SUM(G45:R45)</f>
        <v>0.525</v>
      </c>
    </row>
    <row r="46" customFormat="false" ht="12.75" hidden="false" customHeight="false" outlineLevel="0" collapsed="false">
      <c r="A46" s="5" t="s">
        <v>36</v>
      </c>
      <c r="B46" s="5"/>
      <c r="C46" s="5"/>
      <c r="D46" s="5"/>
      <c r="E46" s="6" t="n">
        <f aca="false">SUM(E35:E45)</f>
        <v>1.46</v>
      </c>
      <c r="F46" s="7"/>
      <c r="G46" s="6" t="n">
        <f aca="false">SUM(G35:G45)</f>
        <v>0.09975</v>
      </c>
      <c r="H46" s="6" t="n">
        <f aca="false">SUM(H35:H45)</f>
        <v>0.09975</v>
      </c>
      <c r="I46" s="6" t="n">
        <f aca="false">SUM(I35:I45)</f>
        <v>0.174666666666667</v>
      </c>
      <c r="J46" s="6" t="n">
        <f aca="false">SUM(J35:J45)</f>
        <v>0.174666666666667</v>
      </c>
      <c r="K46" s="6" t="n">
        <f aca="false">SUM(K35:K45)</f>
        <v>0.157316666666667</v>
      </c>
      <c r="L46" s="6" t="n">
        <f aca="false">SUM(L35:L45)</f>
        <v>0.140983333333333</v>
      </c>
      <c r="M46" s="6" t="n">
        <f aca="false">SUM(M35:M45)</f>
        <v>0.113566666666667</v>
      </c>
      <c r="N46" s="6" t="n">
        <f aca="false">SUM(N35:N45)</f>
        <v>0.113566666666667</v>
      </c>
      <c r="O46" s="6" t="n">
        <f aca="false">SUM(O35:O45)</f>
        <v>0.113566666666667</v>
      </c>
      <c r="P46" s="6" t="n">
        <f aca="false">SUM(P35:P45)</f>
        <v>0.104166666666667</v>
      </c>
      <c r="Q46" s="6" t="n">
        <f aca="false">SUM(Q35:Q45)</f>
        <v>0.104166666666667</v>
      </c>
      <c r="R46" s="6" t="n">
        <f aca="false">SUM(R35:R45)</f>
        <v>0.0638333333333333</v>
      </c>
      <c r="S46" s="8" t="n">
        <f aca="false">SUM(S35:S45)</f>
        <v>1.46</v>
      </c>
    </row>
    <row r="47" customFormat="false" ht="12.75" hidden="false" customHeight="false" outlineLevel="0" collapsed="false">
      <c r="E47" s="1"/>
      <c r="F47" s="2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customFormat="false" ht="12.75" hidden="false" customHeight="false" outlineLevel="0" collapsed="false">
      <c r="A48" s="5" t="s">
        <v>43</v>
      </c>
      <c r="E48" s="1"/>
      <c r="F48" s="2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customFormat="false" ht="12.75" hidden="false" customHeight="false" outlineLevel="0" collapsed="false">
      <c r="B49" s="0" t="n">
        <v>2002</v>
      </c>
      <c r="C49" s="0" t="s">
        <v>44</v>
      </c>
      <c r="D49" s="0" t="s">
        <v>45</v>
      </c>
      <c r="E49" s="1" t="n">
        <v>0.011</v>
      </c>
      <c r="F49" s="2" t="n">
        <v>37408</v>
      </c>
      <c r="G49" s="4"/>
      <c r="H49" s="4"/>
      <c r="I49" s="4" t="n">
        <f aca="false">0.011/4</f>
        <v>0.00275</v>
      </c>
      <c r="J49" s="4" t="n">
        <f aca="false">0.011/4</f>
        <v>0.00275</v>
      </c>
      <c r="K49" s="4" t="n">
        <f aca="false">0.011/4</f>
        <v>0.00275</v>
      </c>
      <c r="L49" s="4" t="n">
        <f aca="false">0.011/4</f>
        <v>0.00275</v>
      </c>
      <c r="M49" s="4"/>
      <c r="N49" s="4"/>
      <c r="O49" s="4"/>
      <c r="P49" s="4"/>
      <c r="Q49" s="4"/>
      <c r="R49" s="4"/>
      <c r="S49" s="4" t="n">
        <f aca="false">SUM(G49:R49)</f>
        <v>0.011</v>
      </c>
    </row>
    <row r="50" customFormat="false" ht="12.75" hidden="false" customHeight="false" outlineLevel="0" collapsed="false">
      <c r="B50" s="0" t="n">
        <v>2002</v>
      </c>
      <c r="C50" s="0" t="s">
        <v>50</v>
      </c>
      <c r="E50" s="1" t="n">
        <v>0.03</v>
      </c>
      <c r="F50" s="2"/>
      <c r="G50" s="4"/>
      <c r="H50" s="4" t="n">
        <f aca="false">0.03/3</f>
        <v>0.01</v>
      </c>
      <c r="I50" s="4" t="n">
        <f aca="false">0.03/3</f>
        <v>0.01</v>
      </c>
      <c r="J50" s="4" t="n">
        <f aca="false">0.03/3</f>
        <v>0.01</v>
      </c>
      <c r="K50" s="4"/>
      <c r="L50" s="4"/>
      <c r="M50" s="4"/>
      <c r="N50" s="4"/>
      <c r="O50" s="4"/>
      <c r="P50" s="4"/>
      <c r="Q50" s="4"/>
      <c r="R50" s="4"/>
      <c r="S50" s="4" t="n">
        <f aca="false">SUM(G50:R50)</f>
        <v>0.03</v>
      </c>
    </row>
    <row r="51" customFormat="false" ht="12.75" hidden="false" customHeight="false" outlineLevel="0" collapsed="false">
      <c r="A51" s="5" t="s">
        <v>36</v>
      </c>
      <c r="B51" s="5"/>
      <c r="C51" s="5"/>
      <c r="D51" s="5"/>
      <c r="E51" s="6" t="n">
        <f aca="false">SUM(E49:E50)</f>
        <v>0.041</v>
      </c>
      <c r="F51" s="7"/>
      <c r="G51" s="6" t="n">
        <f aca="false">SUM(G49:G50)</f>
        <v>0</v>
      </c>
      <c r="H51" s="6" t="n">
        <f aca="false">SUM(H49:H50)</f>
        <v>0.01</v>
      </c>
      <c r="I51" s="6" t="n">
        <f aca="false">SUM(I49:I50)</f>
        <v>0.01275</v>
      </c>
      <c r="J51" s="6" t="n">
        <f aca="false">SUM(J49:J50)</f>
        <v>0.01275</v>
      </c>
      <c r="K51" s="6" t="n">
        <f aca="false">SUM(K49:K50)</f>
        <v>0.00275</v>
      </c>
      <c r="L51" s="6" t="n">
        <f aca="false">SUM(L49:L50)</f>
        <v>0.00275</v>
      </c>
      <c r="M51" s="6" t="n">
        <f aca="false">SUM(M49:M50)</f>
        <v>0</v>
      </c>
      <c r="N51" s="6" t="n">
        <f aca="false">SUM(N49:N50)</f>
        <v>0</v>
      </c>
      <c r="O51" s="6" t="n">
        <f aca="false">SUM(O49:O50)</f>
        <v>0</v>
      </c>
      <c r="P51" s="6" t="n">
        <f aca="false">SUM(P49:P50)</f>
        <v>0</v>
      </c>
      <c r="Q51" s="6" t="n">
        <f aca="false">SUM(Q49:Q50)</f>
        <v>0</v>
      </c>
      <c r="R51" s="6" t="n">
        <f aca="false">SUM(R49:R50)</f>
        <v>0</v>
      </c>
      <c r="S51" s="8" t="n">
        <f aca="false">SUM(S49:S50)</f>
        <v>0.041</v>
      </c>
    </row>
    <row r="52" customFormat="false" ht="12.75" hidden="false" customHeight="false" outlineLevel="0" collapsed="false">
      <c r="E52" s="1"/>
      <c r="F52" s="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customFormat="false" ht="12.75" hidden="false" customHeight="false" outlineLevel="0" collapsed="false">
      <c r="A53" s="5" t="s">
        <v>80</v>
      </c>
      <c r="E53" s="1"/>
      <c r="F53" s="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customFormat="false" ht="12.75" hidden="false" customHeight="false" outlineLevel="0" collapsed="false">
      <c r="B54" s="0" t="n">
        <v>2002</v>
      </c>
      <c r="C54" s="0" t="s">
        <v>83</v>
      </c>
      <c r="E54" s="1" t="n">
        <v>0.03</v>
      </c>
      <c r="F54" s="2"/>
      <c r="G54" s="4" t="n">
        <v>0.03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 t="n">
        <f aca="false">SUM(G54:R54)</f>
        <v>0.03</v>
      </c>
    </row>
    <row r="55" customFormat="false" ht="12.75" hidden="false" customHeight="false" outlineLevel="0" collapsed="false">
      <c r="B55" s="0" t="n">
        <v>2002</v>
      </c>
      <c r="C55" s="0" t="s">
        <v>50</v>
      </c>
      <c r="E55" s="1" t="n">
        <v>0.043</v>
      </c>
      <c r="F55" s="2"/>
      <c r="G55" s="4" t="n">
        <f aca="false">0.043/3</f>
        <v>0.0143333333333333</v>
      </c>
      <c r="H55" s="4" t="n">
        <f aca="false">0.043/3</f>
        <v>0.0143333333333333</v>
      </c>
      <c r="I55" s="4" t="n">
        <f aca="false">0.043/3</f>
        <v>0.0143333333333333</v>
      </c>
      <c r="J55" s="4"/>
      <c r="K55" s="4"/>
      <c r="L55" s="4"/>
      <c r="M55" s="4"/>
      <c r="N55" s="4"/>
      <c r="O55" s="4"/>
      <c r="P55" s="4"/>
      <c r="Q55" s="4"/>
      <c r="R55" s="4"/>
      <c r="S55" s="4" t="n">
        <f aca="false">SUM(G55:R55)</f>
        <v>0.043</v>
      </c>
    </row>
    <row r="56" customFormat="false" ht="12.75" hidden="false" customHeight="false" outlineLevel="0" collapsed="false">
      <c r="B56" s="0" t="n">
        <v>2002</v>
      </c>
      <c r="C56" s="0" t="s">
        <v>86</v>
      </c>
      <c r="E56" s="1" t="n">
        <v>0.008</v>
      </c>
      <c r="F56" s="2"/>
      <c r="G56" s="4" t="n">
        <v>0.008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 t="n">
        <f aca="false">SUM(G56:R56)</f>
        <v>0.008</v>
      </c>
    </row>
    <row r="57" customFormat="false" ht="12.75" hidden="false" customHeight="false" outlineLevel="0" collapsed="false">
      <c r="A57" s="5" t="s">
        <v>88</v>
      </c>
      <c r="B57" s="5"/>
      <c r="C57" s="5"/>
      <c r="D57" s="5"/>
      <c r="E57" s="6" t="n">
        <f aca="false">SUM(E54:E56)</f>
        <v>0.081</v>
      </c>
      <c r="F57" s="7"/>
      <c r="G57" s="6" t="n">
        <f aca="false">SUM(G54:G56)</f>
        <v>0.0523333333333333</v>
      </c>
      <c r="H57" s="6" t="n">
        <f aca="false">SUM(H54:H56)</f>
        <v>0.0143333333333333</v>
      </c>
      <c r="I57" s="6" t="n">
        <f aca="false">SUM(I54:I56)</f>
        <v>0.0143333333333333</v>
      </c>
      <c r="J57" s="6" t="n">
        <f aca="false">SUM(J54:J56)</f>
        <v>0</v>
      </c>
      <c r="K57" s="6" t="n">
        <f aca="false">SUM(K54:K56)</f>
        <v>0</v>
      </c>
      <c r="L57" s="6" t="n">
        <f aca="false">SUM(L54:L56)</f>
        <v>0</v>
      </c>
      <c r="M57" s="6" t="n">
        <f aca="false">SUM(M54:M56)</f>
        <v>0</v>
      </c>
      <c r="N57" s="6" t="n">
        <f aca="false">SUM(N54:N56)</f>
        <v>0</v>
      </c>
      <c r="O57" s="6" t="n">
        <f aca="false">SUM(O54:O56)</f>
        <v>0</v>
      </c>
      <c r="P57" s="6" t="n">
        <f aca="false">SUM(P54:P56)</f>
        <v>0</v>
      </c>
      <c r="Q57" s="6" t="n">
        <f aca="false">SUM(Q54:Q56)</f>
        <v>0</v>
      </c>
      <c r="R57" s="6" t="n">
        <f aca="false">SUM(R54:R56)</f>
        <v>0</v>
      </c>
      <c r="S57" s="8" t="n">
        <f aca="false">SUM(S54:S56)</f>
        <v>0.081</v>
      </c>
    </row>
    <row r="58" customFormat="false" ht="12.75" hidden="false" customHeight="false" outlineLevel="0" collapsed="false">
      <c r="E58" s="1"/>
      <c r="F5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3" topLeftCell="S37" activePane="bottomRight" state="frozen"/>
      <selection pane="topLeft" activeCell="A1" activeCellId="0" sqref="A1"/>
      <selection pane="topRight" activeCell="S1" activeCellId="0" sqref="S1"/>
      <selection pane="bottomLeft" activeCell="A37" activeCellId="0" sqref="A37"/>
      <selection pane="bottomRight" activeCell="R2" activeCellId="0" sqref="R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1.13"/>
    <col collapsed="false" customWidth="true" hidden="false" outlineLevel="0" max="4" min="4" style="0" width="11.7"/>
  </cols>
  <sheetData>
    <row r="1" customFormat="false" ht="12.75" hidden="false" customHeight="false" outlineLevel="0" collapsed="false">
      <c r="A1" s="0" t="s">
        <v>0</v>
      </c>
      <c r="E1" s="1"/>
      <c r="F1" s="2"/>
      <c r="R1" s="0" t="str">
        <f aca="true">CELL("filename")</f>
        <v>'file:///mnt/12tb/@roms/datasets/enron/EDRM Enron Email Data Set v2 XML/filtered-attachments/xls/2002_Capital_by_month.xls'#$TW</v>
      </c>
    </row>
    <row r="2" customFormat="false" ht="12.75" hidden="false" customHeight="false" outlineLevel="0" collapsed="false">
      <c r="E2" s="1"/>
      <c r="F2" s="2"/>
    </row>
    <row r="3" customFormat="false" ht="12.75" hidden="false" customHeight="false" outlineLevel="0" collapsed="false">
      <c r="A3" s="0" t="s">
        <v>1</v>
      </c>
      <c r="B3" s="0" t="s">
        <v>2</v>
      </c>
      <c r="C3" s="0" t="s">
        <v>3</v>
      </c>
      <c r="D3" s="0" t="s">
        <v>4</v>
      </c>
      <c r="E3" s="1" t="s">
        <v>5</v>
      </c>
      <c r="F3" s="2" t="s">
        <v>6</v>
      </c>
      <c r="G3" s="0" t="s">
        <v>7</v>
      </c>
      <c r="H3" s="0" t="s">
        <v>8</v>
      </c>
      <c r="I3" s="0" t="s">
        <v>9</v>
      </c>
      <c r="J3" s="0" t="s">
        <v>10</v>
      </c>
      <c r="K3" s="0" t="s">
        <v>11</v>
      </c>
      <c r="L3" s="0" t="s">
        <v>12</v>
      </c>
      <c r="M3" s="0" t="s">
        <v>13</v>
      </c>
      <c r="N3" s="0" t="s">
        <v>14</v>
      </c>
      <c r="O3" s="0" t="s">
        <v>15</v>
      </c>
      <c r="P3" s="0" t="s">
        <v>89</v>
      </c>
      <c r="Q3" s="0" t="s">
        <v>17</v>
      </c>
      <c r="R3" s="0" t="s">
        <v>18</v>
      </c>
      <c r="S3" s="0" t="s">
        <v>19</v>
      </c>
    </row>
    <row r="4" customFormat="false" ht="18" hidden="false" customHeight="false" outlineLevel="0" collapsed="false">
      <c r="A4" s="13" t="s">
        <v>98</v>
      </c>
      <c r="E4" s="1"/>
      <c r="F4" s="2"/>
    </row>
    <row r="5" customFormat="false" ht="12.75" hidden="false" customHeight="false" outlineLevel="0" collapsed="false">
      <c r="A5" s="3" t="s">
        <v>37</v>
      </c>
      <c r="B5" s="5"/>
      <c r="C5" s="5"/>
      <c r="D5" s="5"/>
      <c r="E5" s="6"/>
      <c r="F5" s="7"/>
    </row>
    <row r="6" customFormat="false" ht="12.75" hidden="false" customHeight="false" outlineLevel="0" collapsed="false">
      <c r="A6" s="3"/>
      <c r="B6" s="0" t="n">
        <v>2002</v>
      </c>
      <c r="C6" s="0" t="s">
        <v>99</v>
      </c>
      <c r="D6" s="0" t="s">
        <v>100</v>
      </c>
      <c r="E6" s="1" t="n">
        <v>0.005</v>
      </c>
      <c r="F6" s="2"/>
      <c r="G6" s="4" t="n">
        <v>0.005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 t="n">
        <f aca="false">SUM(G6:R6)</f>
        <v>0.005</v>
      </c>
    </row>
    <row r="7" customFormat="false" ht="12.75" hidden="false" customHeight="false" outlineLevel="0" collapsed="false">
      <c r="A7" s="3"/>
      <c r="B7" s="0" t="n">
        <v>2002</v>
      </c>
      <c r="C7" s="0" t="s">
        <v>42</v>
      </c>
      <c r="D7" s="0" t="s">
        <v>37</v>
      </c>
      <c r="E7" s="1" t="n">
        <v>0.017</v>
      </c>
      <c r="F7" s="2" t="n">
        <v>37257</v>
      </c>
      <c r="G7" s="4" t="n">
        <f aca="false">0.017/2</f>
        <v>0.0085</v>
      </c>
      <c r="H7" s="4" t="n">
        <f aca="false">0.017/2</f>
        <v>0.0085</v>
      </c>
      <c r="I7" s="4"/>
      <c r="J7" s="4"/>
      <c r="K7" s="4"/>
      <c r="L7" s="4"/>
      <c r="M7" s="4"/>
      <c r="N7" s="4"/>
      <c r="O7" s="4"/>
      <c r="P7" s="4"/>
      <c r="Q7" s="4"/>
      <c r="R7" s="4"/>
      <c r="S7" s="4" t="n">
        <f aca="false">SUM(G7:R7)</f>
        <v>0.017</v>
      </c>
    </row>
    <row r="8" customFormat="false" ht="12.75" hidden="false" customHeight="false" outlineLevel="0" collapsed="false">
      <c r="B8" s="0" t="n">
        <v>2002</v>
      </c>
      <c r="C8" s="0" t="s">
        <v>41</v>
      </c>
      <c r="D8" s="0" t="s">
        <v>37</v>
      </c>
      <c r="E8" s="1" t="n">
        <v>0.009</v>
      </c>
      <c r="F8" s="2" t="n">
        <v>37408</v>
      </c>
      <c r="G8" s="4"/>
      <c r="H8" s="4"/>
      <c r="I8" s="4"/>
      <c r="J8" s="4" t="n">
        <f aca="false">0.009/3</f>
        <v>0.003</v>
      </c>
      <c r="K8" s="4" t="n">
        <f aca="false">0.009/3</f>
        <v>0.003</v>
      </c>
      <c r="L8" s="4" t="n">
        <f aca="false">0.009/3</f>
        <v>0.003</v>
      </c>
      <c r="M8" s="4"/>
      <c r="N8" s="4"/>
      <c r="O8" s="4"/>
      <c r="P8" s="4"/>
      <c r="Q8" s="4"/>
      <c r="R8" s="4"/>
      <c r="S8" s="4" t="n">
        <f aca="false">SUM(G8:R8)</f>
        <v>0.009</v>
      </c>
    </row>
    <row r="9" customFormat="false" ht="12.75" hidden="false" customHeight="false" outlineLevel="0" collapsed="false">
      <c r="A9" s="5" t="s">
        <v>36</v>
      </c>
      <c r="B9" s="5"/>
      <c r="C9" s="5"/>
      <c r="D9" s="5"/>
      <c r="E9" s="6" t="n">
        <f aca="false">SUM(E6:E8)</f>
        <v>0.031</v>
      </c>
      <c r="F9" s="7"/>
      <c r="G9" s="6" t="n">
        <f aca="false">SUM(G6:G8)</f>
        <v>0.0135</v>
      </c>
      <c r="H9" s="6" t="n">
        <f aca="false">SUM(H6:H8)</f>
        <v>0.0085</v>
      </c>
      <c r="I9" s="6" t="n">
        <f aca="false">SUM(I6:I8)</f>
        <v>0</v>
      </c>
      <c r="J9" s="6" t="n">
        <f aca="false">SUM(J6:J8)</f>
        <v>0.003</v>
      </c>
      <c r="K9" s="6" t="n">
        <f aca="false">SUM(K6:K8)</f>
        <v>0.003</v>
      </c>
      <c r="L9" s="6" t="n">
        <f aca="false">SUM(L6:L8)</f>
        <v>0.003</v>
      </c>
      <c r="M9" s="6" t="n">
        <f aca="false">SUM(M6:M8)</f>
        <v>0</v>
      </c>
      <c r="N9" s="6" t="n">
        <f aca="false">SUM(N6:N8)</f>
        <v>0</v>
      </c>
      <c r="O9" s="6" t="n">
        <f aca="false">SUM(O6:O8)</f>
        <v>0</v>
      </c>
      <c r="P9" s="6" t="n">
        <f aca="false">SUM(P6:P8)</f>
        <v>0</v>
      </c>
      <c r="Q9" s="6" t="n">
        <f aca="false">SUM(Q6:Q8)</f>
        <v>0</v>
      </c>
      <c r="R9" s="6" t="n">
        <f aca="false">SUM(R6:R8)</f>
        <v>0</v>
      </c>
      <c r="S9" s="8" t="n">
        <f aca="false">SUM(S6:S8)</f>
        <v>0.031</v>
      </c>
    </row>
    <row r="10" customFormat="false" ht="12.75" hidden="false" customHeight="false" outlineLevel="0" collapsed="false">
      <c r="A10" s="3"/>
      <c r="E10" s="1"/>
      <c r="F10" s="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customFormat="false" ht="12.75" hidden="false" customHeight="false" outlineLevel="0" collapsed="false">
      <c r="A11" s="15" t="s">
        <v>51</v>
      </c>
      <c r="E11" s="1"/>
      <c r="F11" s="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customFormat="false" ht="12.75" hidden="false" customHeight="false" outlineLevel="0" collapsed="false">
      <c r="B12" s="0" t="n">
        <v>2002</v>
      </c>
      <c r="C12" s="0" t="s">
        <v>52</v>
      </c>
      <c r="D12" s="0" t="s">
        <v>53</v>
      </c>
      <c r="E12" s="1" t="n">
        <v>0.013</v>
      </c>
      <c r="F12" s="2" t="n">
        <v>37560</v>
      </c>
      <c r="G12" s="4"/>
      <c r="H12" s="4"/>
      <c r="I12" s="4"/>
      <c r="J12" s="4"/>
      <c r="K12" s="4"/>
      <c r="L12" s="4"/>
      <c r="M12" s="4"/>
      <c r="N12" s="4" t="n">
        <f aca="false">0.013/3</f>
        <v>0.00433333333333333</v>
      </c>
      <c r="O12" s="4" t="n">
        <f aca="false">0.013/3</f>
        <v>0.00433333333333333</v>
      </c>
      <c r="P12" s="4" t="n">
        <f aca="false">0.013/3</f>
        <v>0.00433333333333333</v>
      </c>
      <c r="Q12" s="4"/>
      <c r="R12" s="4"/>
      <c r="S12" s="4" t="n">
        <f aca="false">SUM(G12:R12)</f>
        <v>0.013</v>
      </c>
    </row>
    <row r="13" customFormat="false" ht="12.75" hidden="false" customHeight="false" outlineLevel="0" collapsed="false">
      <c r="B13" s="0" t="n">
        <v>2002</v>
      </c>
      <c r="C13" s="0" t="s">
        <v>54</v>
      </c>
      <c r="D13" s="0" t="s">
        <v>53</v>
      </c>
      <c r="E13" s="1" t="n">
        <v>0.003</v>
      </c>
      <c r="F13" s="2"/>
      <c r="G13" s="4" t="n">
        <v>0.003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 t="n">
        <f aca="false">SUM(G13:R13)</f>
        <v>0.003</v>
      </c>
    </row>
    <row r="14" customFormat="false" ht="12.75" hidden="false" customHeight="false" outlineLevel="0" collapsed="false">
      <c r="B14" s="0" t="n">
        <v>2002</v>
      </c>
      <c r="C14" s="0" t="s">
        <v>55</v>
      </c>
      <c r="D14" s="0" t="s">
        <v>53</v>
      </c>
      <c r="E14" s="1" t="n">
        <v>0.028</v>
      </c>
      <c r="F14" s="2"/>
      <c r="G14" s="4" t="n">
        <f aca="false">0.028/2</f>
        <v>0.014</v>
      </c>
      <c r="H14" s="4" t="n">
        <f aca="false">0.028/2</f>
        <v>0.014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 t="n">
        <f aca="false">SUM(G14:R14)</f>
        <v>0.028</v>
      </c>
    </row>
    <row r="15" customFormat="false" ht="12.75" hidden="false" customHeight="false" outlineLevel="0" collapsed="false">
      <c r="B15" s="0" t="n">
        <v>2002</v>
      </c>
      <c r="C15" s="0" t="s">
        <v>56</v>
      </c>
      <c r="D15" s="0" t="s">
        <v>53</v>
      </c>
      <c r="E15" s="1" t="n">
        <v>0.016</v>
      </c>
      <c r="F15" s="2"/>
      <c r="G15" s="4"/>
      <c r="H15" s="4" t="n">
        <f aca="false">0.016/2</f>
        <v>0.008</v>
      </c>
      <c r="I15" s="4" t="n">
        <f aca="false">0.016/2</f>
        <v>0.008</v>
      </c>
      <c r="J15" s="4"/>
      <c r="K15" s="4"/>
      <c r="L15" s="4"/>
      <c r="M15" s="4"/>
      <c r="N15" s="4"/>
      <c r="O15" s="4"/>
      <c r="P15" s="4"/>
      <c r="Q15" s="4"/>
      <c r="R15" s="4"/>
      <c r="S15" s="4" t="n">
        <f aca="false">SUM(G15:R15)</f>
        <v>0.016</v>
      </c>
    </row>
    <row r="16" customFormat="false" ht="12.75" hidden="false" customHeight="false" outlineLevel="0" collapsed="false">
      <c r="B16" s="0" t="n">
        <v>2002</v>
      </c>
      <c r="C16" s="0" t="s">
        <v>57</v>
      </c>
      <c r="D16" s="0" t="s">
        <v>53</v>
      </c>
      <c r="E16" s="1" t="n">
        <v>0.05</v>
      </c>
      <c r="F16" s="2"/>
      <c r="G16" s="4"/>
      <c r="H16" s="4" t="n">
        <f aca="false">0.05/4</f>
        <v>0.0125</v>
      </c>
      <c r="I16" s="4" t="n">
        <f aca="false">0.05/4</f>
        <v>0.0125</v>
      </c>
      <c r="J16" s="4" t="n">
        <f aca="false">0.05/4</f>
        <v>0.0125</v>
      </c>
      <c r="K16" s="4" t="n">
        <f aca="false">0.05/4</f>
        <v>0.0125</v>
      </c>
      <c r="L16" s="4"/>
      <c r="M16" s="4"/>
      <c r="N16" s="4"/>
      <c r="O16" s="4"/>
      <c r="P16" s="4"/>
      <c r="Q16" s="4"/>
      <c r="R16" s="4"/>
      <c r="S16" s="4" t="n">
        <f aca="false">SUM(G16:R16)</f>
        <v>0.05</v>
      </c>
    </row>
    <row r="17" customFormat="false" ht="12.75" hidden="false" customHeight="false" outlineLevel="0" collapsed="false">
      <c r="B17" s="0" t="n">
        <v>2002</v>
      </c>
      <c r="C17" s="0" t="s">
        <v>58</v>
      </c>
      <c r="D17" s="0" t="s">
        <v>53</v>
      </c>
      <c r="E17" s="1" t="n">
        <v>0.007</v>
      </c>
      <c r="F17" s="2" t="n">
        <v>37560</v>
      </c>
      <c r="G17" s="4"/>
      <c r="H17" s="4"/>
      <c r="I17" s="4"/>
      <c r="J17" s="4"/>
      <c r="K17" s="4"/>
      <c r="L17" s="4"/>
      <c r="M17" s="4"/>
      <c r="N17" s="4" t="n">
        <f aca="false">0.007/3</f>
        <v>0.00233333333333333</v>
      </c>
      <c r="O17" s="4" t="n">
        <f aca="false">0.007/3</f>
        <v>0.00233333333333333</v>
      </c>
      <c r="P17" s="4" t="n">
        <f aca="false">0.007/3</f>
        <v>0.00233333333333333</v>
      </c>
      <c r="Q17" s="4"/>
      <c r="R17" s="4"/>
      <c r="S17" s="4" t="n">
        <f aca="false">SUM(G17:R17)</f>
        <v>0.007</v>
      </c>
    </row>
    <row r="18" customFormat="false" ht="12.75" hidden="false" customHeight="false" outlineLevel="0" collapsed="false">
      <c r="B18" s="0" t="n">
        <v>2002</v>
      </c>
      <c r="C18" s="0" t="s">
        <v>59</v>
      </c>
      <c r="D18" s="0" t="s">
        <v>53</v>
      </c>
      <c r="E18" s="1" t="n">
        <v>0.072</v>
      </c>
      <c r="F18" s="2" t="n">
        <v>37500</v>
      </c>
      <c r="G18" s="4"/>
      <c r="H18" s="4" t="n">
        <f aca="false">0.072/8</f>
        <v>0.009</v>
      </c>
      <c r="I18" s="4" t="n">
        <f aca="false">0.072/8</f>
        <v>0.009</v>
      </c>
      <c r="J18" s="4" t="n">
        <f aca="false">0.072/8</f>
        <v>0.009</v>
      </c>
      <c r="K18" s="4" t="n">
        <f aca="false">0.072/8</f>
        <v>0.009</v>
      </c>
      <c r="L18" s="4" t="n">
        <f aca="false">0.072/8</f>
        <v>0.009</v>
      </c>
      <c r="M18" s="4" t="n">
        <f aca="false">0.072/8</f>
        <v>0.009</v>
      </c>
      <c r="N18" s="4" t="n">
        <f aca="false">0.072/8</f>
        <v>0.009</v>
      </c>
      <c r="O18" s="4" t="n">
        <f aca="false">0.072/8</f>
        <v>0.009</v>
      </c>
      <c r="P18" s="4"/>
      <c r="Q18" s="4"/>
      <c r="R18" s="4"/>
      <c r="S18" s="4" t="n">
        <f aca="false">SUM(G18:R18)</f>
        <v>0.072</v>
      </c>
    </row>
    <row r="19" customFormat="false" ht="12.75" hidden="false" customHeight="false" outlineLevel="0" collapsed="false">
      <c r="B19" s="0" t="n">
        <v>2002</v>
      </c>
      <c r="C19" s="0" t="s">
        <v>63</v>
      </c>
      <c r="D19" s="0" t="s">
        <v>61</v>
      </c>
      <c r="E19" s="1" t="n">
        <v>0.117</v>
      </c>
      <c r="F19" s="2" t="n">
        <v>37408</v>
      </c>
      <c r="G19" s="4"/>
      <c r="H19" s="4" t="n">
        <f aca="false">0.117/5</f>
        <v>0.0234</v>
      </c>
      <c r="I19" s="4" t="n">
        <f aca="false">0.117/5</f>
        <v>0.0234</v>
      </c>
      <c r="J19" s="4" t="n">
        <f aca="false">0.117/5</f>
        <v>0.0234</v>
      </c>
      <c r="K19" s="4" t="n">
        <f aca="false">0.117/5</f>
        <v>0.0234</v>
      </c>
      <c r="L19" s="4" t="n">
        <f aca="false">0.117/5</f>
        <v>0.0234</v>
      </c>
      <c r="M19" s="4"/>
      <c r="N19" s="4"/>
      <c r="O19" s="4"/>
      <c r="P19" s="4"/>
      <c r="Q19" s="4"/>
      <c r="R19" s="4"/>
      <c r="S19" s="4" t="n">
        <f aca="false">SUM(G19:R19)</f>
        <v>0.117</v>
      </c>
    </row>
    <row r="20" customFormat="false" ht="12.75" hidden="false" customHeight="false" outlineLevel="0" collapsed="false">
      <c r="B20" s="0" t="n">
        <v>2002</v>
      </c>
      <c r="C20" s="0" t="s">
        <v>64</v>
      </c>
      <c r="D20" s="0" t="s">
        <v>61</v>
      </c>
      <c r="E20" s="1" t="n">
        <v>0.054</v>
      </c>
      <c r="F20" s="2" t="n">
        <v>37408</v>
      </c>
      <c r="G20" s="4" t="n">
        <f aca="false">0.054/6</f>
        <v>0.009</v>
      </c>
      <c r="H20" s="4" t="n">
        <f aca="false">0.054/6</f>
        <v>0.009</v>
      </c>
      <c r="I20" s="4" t="n">
        <f aca="false">0.054/6</f>
        <v>0.009</v>
      </c>
      <c r="J20" s="4" t="n">
        <f aca="false">0.054/6</f>
        <v>0.009</v>
      </c>
      <c r="K20" s="4" t="n">
        <f aca="false">0.054/6</f>
        <v>0.009</v>
      </c>
      <c r="L20" s="4" t="n">
        <f aca="false">0.054/6</f>
        <v>0.009</v>
      </c>
      <c r="M20" s="4"/>
      <c r="N20" s="4"/>
      <c r="O20" s="4"/>
      <c r="P20" s="4"/>
      <c r="Q20" s="4"/>
      <c r="R20" s="4"/>
      <c r="S20" s="4" t="n">
        <f aca="false">SUM(G20:R20)</f>
        <v>0.054</v>
      </c>
    </row>
    <row r="21" customFormat="false" ht="12.75" hidden="false" customHeight="false" outlineLevel="0" collapsed="false">
      <c r="B21" s="0" t="n">
        <v>2002</v>
      </c>
      <c r="C21" s="0" t="s">
        <v>65</v>
      </c>
      <c r="D21" s="0" t="s">
        <v>61</v>
      </c>
      <c r="E21" s="1" t="n">
        <v>0.155</v>
      </c>
      <c r="F21" s="2" t="n">
        <v>37561</v>
      </c>
      <c r="G21" s="4"/>
      <c r="H21" s="4"/>
      <c r="I21" s="4"/>
      <c r="J21" s="4" t="n">
        <f aca="false">0.155/8</f>
        <v>0.019375</v>
      </c>
      <c r="K21" s="4" t="n">
        <f aca="false">0.155/8</f>
        <v>0.019375</v>
      </c>
      <c r="L21" s="4" t="n">
        <f aca="false">0.155/8</f>
        <v>0.019375</v>
      </c>
      <c r="M21" s="4" t="n">
        <f aca="false">0.155/8</f>
        <v>0.019375</v>
      </c>
      <c r="N21" s="4" t="n">
        <f aca="false">0.155/8</f>
        <v>0.019375</v>
      </c>
      <c r="O21" s="4" t="n">
        <f aca="false">0.155/8</f>
        <v>0.019375</v>
      </c>
      <c r="P21" s="4" t="n">
        <f aca="false">0.155/8</f>
        <v>0.019375</v>
      </c>
      <c r="Q21" s="4" t="n">
        <f aca="false">0.155/8</f>
        <v>0.019375</v>
      </c>
      <c r="R21" s="4"/>
      <c r="S21" s="4" t="n">
        <f aca="false">SUM(G21:R21)</f>
        <v>0.155</v>
      </c>
    </row>
    <row r="22" customFormat="false" ht="12.75" hidden="false" customHeight="false" outlineLevel="0" collapsed="false">
      <c r="B22" s="0" t="n">
        <v>2002</v>
      </c>
      <c r="C22" s="0" t="s">
        <v>66</v>
      </c>
      <c r="D22" s="0" t="s">
        <v>61</v>
      </c>
      <c r="E22" s="1" t="n">
        <v>0.099</v>
      </c>
      <c r="F22" s="2" t="n">
        <v>37561</v>
      </c>
      <c r="G22" s="4"/>
      <c r="H22" s="4"/>
      <c r="I22" s="4"/>
      <c r="J22" s="4"/>
      <c r="K22" s="4"/>
      <c r="L22" s="4"/>
      <c r="M22" s="4" t="n">
        <f aca="false">0.099/5</f>
        <v>0.0198</v>
      </c>
      <c r="N22" s="4" t="n">
        <f aca="false">0.099/5</f>
        <v>0.0198</v>
      </c>
      <c r="O22" s="4" t="n">
        <f aca="false">0.099/5</f>
        <v>0.0198</v>
      </c>
      <c r="P22" s="4" t="n">
        <f aca="false">0.099/5</f>
        <v>0.0198</v>
      </c>
      <c r="Q22" s="4" t="n">
        <f aca="false">0.099/5</f>
        <v>0.0198</v>
      </c>
      <c r="R22" s="4"/>
      <c r="S22" s="4" t="n">
        <f aca="false">SUM(G22:R22)</f>
        <v>0.099</v>
      </c>
    </row>
    <row r="23" customFormat="false" ht="12.75" hidden="false" customHeight="false" outlineLevel="0" collapsed="false">
      <c r="B23" s="0" t="n">
        <v>2002</v>
      </c>
      <c r="C23" s="0" t="s">
        <v>67</v>
      </c>
      <c r="D23" s="0" t="s">
        <v>61</v>
      </c>
      <c r="E23" s="1" t="n">
        <v>0.04</v>
      </c>
      <c r="F23" s="2" t="n">
        <v>37408</v>
      </c>
      <c r="G23" s="4"/>
      <c r="H23" s="4"/>
      <c r="I23" s="4" t="n">
        <f aca="false">0.04/4</f>
        <v>0.01</v>
      </c>
      <c r="J23" s="4" t="n">
        <f aca="false">0.04/4</f>
        <v>0.01</v>
      </c>
      <c r="K23" s="4" t="n">
        <f aca="false">0.04/4</f>
        <v>0.01</v>
      </c>
      <c r="L23" s="4" t="n">
        <f aca="false">0.04/4</f>
        <v>0.01</v>
      </c>
      <c r="M23" s="4"/>
      <c r="N23" s="4"/>
      <c r="O23" s="4"/>
      <c r="P23" s="4"/>
      <c r="Q23" s="4"/>
      <c r="R23" s="4"/>
      <c r="S23" s="4" t="n">
        <f aca="false">SUM(G23:R23)</f>
        <v>0.04</v>
      </c>
    </row>
    <row r="24" customFormat="false" ht="12.75" hidden="false" customHeight="false" outlineLevel="0" collapsed="false">
      <c r="B24" s="0" t="n">
        <v>2002</v>
      </c>
      <c r="C24" s="0" t="s">
        <v>68</v>
      </c>
      <c r="D24" s="0" t="s">
        <v>61</v>
      </c>
      <c r="E24" s="1" t="n">
        <v>0.015</v>
      </c>
      <c r="F24" s="2" t="n">
        <v>37408</v>
      </c>
      <c r="G24" s="4"/>
      <c r="H24" s="4"/>
      <c r="I24" s="4"/>
      <c r="J24" s="4" t="n">
        <f aca="false">0.015/3</f>
        <v>0.005</v>
      </c>
      <c r="K24" s="4" t="n">
        <f aca="false">0.015/3</f>
        <v>0.005</v>
      </c>
      <c r="L24" s="4" t="n">
        <f aca="false">0.015/3</f>
        <v>0.005</v>
      </c>
      <c r="M24" s="4"/>
      <c r="N24" s="4"/>
      <c r="O24" s="4"/>
      <c r="P24" s="4"/>
      <c r="Q24" s="4"/>
      <c r="R24" s="4"/>
      <c r="S24" s="4" t="n">
        <f aca="false">SUM(G24:R24)</f>
        <v>0.015</v>
      </c>
    </row>
    <row r="25" customFormat="false" ht="12.75" hidden="false" customHeight="false" outlineLevel="0" collapsed="false">
      <c r="B25" s="0" t="n">
        <v>2002</v>
      </c>
      <c r="C25" s="0" t="s">
        <v>69</v>
      </c>
      <c r="D25" s="0" t="s">
        <v>61</v>
      </c>
      <c r="E25" s="1" t="n">
        <v>0.018</v>
      </c>
      <c r="F25" s="2" t="n">
        <v>37500</v>
      </c>
      <c r="G25" s="4"/>
      <c r="H25" s="4"/>
      <c r="I25" s="4"/>
      <c r="J25" s="4"/>
      <c r="K25" s="4"/>
      <c r="L25" s="4" t="n">
        <f aca="false">0.018/4</f>
        <v>0.0045</v>
      </c>
      <c r="M25" s="4" t="n">
        <f aca="false">0.018/4</f>
        <v>0.0045</v>
      </c>
      <c r="N25" s="4" t="n">
        <f aca="false">0.018/4</f>
        <v>0.0045</v>
      </c>
      <c r="O25" s="4" t="n">
        <f aca="false">0.018/4</f>
        <v>0.0045</v>
      </c>
      <c r="P25" s="4"/>
      <c r="Q25" s="4"/>
      <c r="R25" s="4"/>
      <c r="S25" s="4" t="n">
        <f aca="false">SUM(G25:R25)</f>
        <v>0.018</v>
      </c>
    </row>
    <row r="26" customFormat="false" ht="12.75" hidden="false" customHeight="false" outlineLevel="0" collapsed="false">
      <c r="B26" s="0" t="n">
        <v>2002</v>
      </c>
      <c r="C26" s="0" t="s">
        <v>75</v>
      </c>
      <c r="D26" s="0" t="s">
        <v>73</v>
      </c>
      <c r="E26" s="1" t="n">
        <v>0.02</v>
      </c>
      <c r="F26" s="2"/>
      <c r="G26" s="4"/>
      <c r="H26" s="4" t="n">
        <v>0.02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 t="n">
        <f aca="false">SUM(G26:R26)</f>
        <v>0.02</v>
      </c>
    </row>
    <row r="27" customFormat="false" ht="12.75" hidden="false" customHeight="false" outlineLevel="0" collapsed="false">
      <c r="B27" s="0" t="n">
        <v>2002</v>
      </c>
      <c r="C27" s="0" t="s">
        <v>101</v>
      </c>
      <c r="D27" s="0" t="s">
        <v>73</v>
      </c>
      <c r="E27" s="1" t="n">
        <v>0.066</v>
      </c>
      <c r="F27" s="2" t="n">
        <v>37500</v>
      </c>
      <c r="G27" s="4"/>
      <c r="H27" s="4"/>
      <c r="I27" s="4"/>
      <c r="J27" s="4"/>
      <c r="K27" s="4" t="n">
        <f aca="false">0.066/5</f>
        <v>0.0132</v>
      </c>
      <c r="L27" s="4" t="n">
        <f aca="false">0.066/5</f>
        <v>0.0132</v>
      </c>
      <c r="M27" s="4" t="n">
        <f aca="false">0.066/5</f>
        <v>0.0132</v>
      </c>
      <c r="N27" s="4" t="n">
        <f aca="false">0.066/5</f>
        <v>0.0132</v>
      </c>
      <c r="O27" s="4" t="n">
        <f aca="false">0.066/5</f>
        <v>0.0132</v>
      </c>
      <c r="P27" s="4"/>
      <c r="Q27" s="4"/>
      <c r="R27" s="4"/>
      <c r="S27" s="4" t="n">
        <f aca="false">SUM(G27:R27)</f>
        <v>0.066</v>
      </c>
    </row>
    <row r="28" customFormat="false" ht="12.75" hidden="false" customHeight="false" outlineLevel="0" collapsed="false">
      <c r="B28" s="0" t="n">
        <v>2002</v>
      </c>
      <c r="C28" s="0" t="s">
        <v>62</v>
      </c>
      <c r="E28" s="1" t="n">
        <v>1.703</v>
      </c>
      <c r="F28" s="2" t="n">
        <v>37500</v>
      </c>
      <c r="G28" s="4" t="n">
        <f aca="false">1.703/9</f>
        <v>0.189222222222222</v>
      </c>
      <c r="H28" s="4" t="n">
        <f aca="false">1.703/9</f>
        <v>0.189222222222222</v>
      </c>
      <c r="I28" s="4" t="n">
        <f aca="false">1.703/9</f>
        <v>0.189222222222222</v>
      </c>
      <c r="J28" s="4" t="n">
        <f aca="false">1.703/9</f>
        <v>0.189222222222222</v>
      </c>
      <c r="K28" s="4" t="n">
        <f aca="false">1.703/9</f>
        <v>0.189222222222222</v>
      </c>
      <c r="L28" s="4" t="n">
        <f aca="false">1.703/9</f>
        <v>0.189222222222222</v>
      </c>
      <c r="M28" s="4" t="n">
        <f aca="false">1.703/9</f>
        <v>0.189222222222222</v>
      </c>
      <c r="N28" s="4" t="n">
        <f aca="false">1.703/9</f>
        <v>0.189222222222222</v>
      </c>
      <c r="O28" s="4" t="n">
        <f aca="false">1.703/9</f>
        <v>0.189222222222222</v>
      </c>
      <c r="P28" s="4"/>
      <c r="Q28" s="4"/>
      <c r="R28" s="4"/>
      <c r="S28" s="4" t="n">
        <f aca="false">SUM(G28:R28)</f>
        <v>1.703</v>
      </c>
    </row>
    <row r="29" customFormat="false" ht="12.75" hidden="false" customHeight="false" outlineLevel="0" collapsed="false">
      <c r="B29" s="0" t="n">
        <v>2002</v>
      </c>
      <c r="C29" s="0" t="s">
        <v>60</v>
      </c>
      <c r="E29" s="1" t="n">
        <v>0.3</v>
      </c>
      <c r="F29" s="2" t="n">
        <v>37288</v>
      </c>
      <c r="G29" s="4" t="n">
        <f aca="false">0.3/2</f>
        <v>0.15</v>
      </c>
      <c r="H29" s="4" t="n">
        <f aca="false">0.3/2</f>
        <v>0.15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 t="n">
        <f aca="false">SUM(G29:R29)</f>
        <v>0.3</v>
      </c>
    </row>
    <row r="30" customFormat="false" ht="12.75" hidden="false" customHeight="false" outlineLevel="0" collapsed="false">
      <c r="B30" s="0" t="n">
        <v>2002</v>
      </c>
      <c r="C30" s="0" t="s">
        <v>76</v>
      </c>
      <c r="E30" s="1" t="n">
        <v>0.017</v>
      </c>
      <c r="F30" s="2" t="n">
        <v>37438</v>
      </c>
      <c r="G30" s="4"/>
      <c r="H30" s="4"/>
      <c r="I30" s="4" t="n">
        <f aca="false">0.017/5</f>
        <v>0.0034</v>
      </c>
      <c r="J30" s="4" t="n">
        <f aca="false">0.017/5</f>
        <v>0.0034</v>
      </c>
      <c r="K30" s="4" t="n">
        <f aca="false">0.017/5</f>
        <v>0.0034</v>
      </c>
      <c r="L30" s="4" t="n">
        <f aca="false">0.017/5</f>
        <v>0.0034</v>
      </c>
      <c r="M30" s="4" t="n">
        <f aca="false">0.017/5</f>
        <v>0.0034</v>
      </c>
      <c r="N30" s="4"/>
      <c r="O30" s="4"/>
      <c r="P30" s="4"/>
      <c r="Q30" s="4"/>
      <c r="R30" s="4"/>
      <c r="S30" s="4" t="n">
        <f aca="false">SUM(G30:R30)</f>
        <v>0.017</v>
      </c>
    </row>
    <row r="31" customFormat="false" ht="12.75" hidden="false" customHeight="false" outlineLevel="0" collapsed="false">
      <c r="A31" s="5" t="s">
        <v>36</v>
      </c>
      <c r="B31" s="5"/>
      <c r="C31" s="5"/>
      <c r="D31" s="5"/>
      <c r="E31" s="6" t="n">
        <f aca="false">SUM(E12:E30)</f>
        <v>2.793</v>
      </c>
      <c r="F31" s="7"/>
      <c r="G31" s="6" t="n">
        <f aca="false">SUM(G12:G30)</f>
        <v>0.365222222222222</v>
      </c>
      <c r="H31" s="6" t="n">
        <f aca="false">SUM(H12:H30)</f>
        <v>0.435122222222222</v>
      </c>
      <c r="I31" s="6" t="n">
        <f aca="false">SUM(I12:I30)</f>
        <v>0.264522222222222</v>
      </c>
      <c r="J31" s="6" t="n">
        <f aca="false">SUM(J12:J30)</f>
        <v>0.280897222222222</v>
      </c>
      <c r="K31" s="6" t="n">
        <f aca="false">SUM(K12:K30)</f>
        <v>0.294097222222222</v>
      </c>
      <c r="L31" s="6" t="n">
        <f aca="false">SUM(L12:L30)</f>
        <v>0.286097222222222</v>
      </c>
      <c r="M31" s="6" t="n">
        <f aca="false">SUM(M12:M30)</f>
        <v>0.258497222222222</v>
      </c>
      <c r="N31" s="6" t="n">
        <f aca="false">SUM(N12:N30)</f>
        <v>0.261763888888889</v>
      </c>
      <c r="O31" s="6" t="n">
        <f aca="false">SUM(O12:O30)</f>
        <v>0.261763888888889</v>
      </c>
      <c r="P31" s="6" t="n">
        <f aca="false">SUM(P12:P30)</f>
        <v>0.0458416666666667</v>
      </c>
      <c r="Q31" s="6" t="n">
        <f aca="false">SUM(Q12:Q30)</f>
        <v>0.039175</v>
      </c>
      <c r="R31" s="6" t="n">
        <f aca="false">SUM(R12:R30)</f>
        <v>0</v>
      </c>
      <c r="S31" s="8" t="n">
        <f aca="false">SUM(S12:S30)</f>
        <v>2.793</v>
      </c>
    </row>
    <row r="32" customFormat="false" ht="12.75" hidden="false" customHeight="false" outlineLevel="0" collapsed="false">
      <c r="E32" s="1"/>
      <c r="F32" s="2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customFormat="false" ht="12.75" hidden="false" customHeight="false" outlineLevel="0" collapsed="false">
      <c r="A33" s="5" t="s">
        <v>43</v>
      </c>
      <c r="E33" s="1"/>
      <c r="F33" s="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customFormat="false" ht="12.75" hidden="false" customHeight="false" outlineLevel="0" collapsed="false">
      <c r="B34" s="0" t="n">
        <v>2002</v>
      </c>
      <c r="C34" s="0" t="s">
        <v>44</v>
      </c>
      <c r="D34" s="0" t="s">
        <v>45</v>
      </c>
      <c r="E34" s="1" t="n">
        <v>0.011</v>
      </c>
      <c r="F34" s="2" t="n">
        <v>37408</v>
      </c>
      <c r="G34" s="4"/>
      <c r="H34" s="4"/>
      <c r="I34" s="4" t="n">
        <f aca="false">0.011/4</f>
        <v>0.00275</v>
      </c>
      <c r="J34" s="4" t="n">
        <f aca="false">0.011/4</f>
        <v>0.00275</v>
      </c>
      <c r="K34" s="4" t="n">
        <f aca="false">0.011/4</f>
        <v>0.00275</v>
      </c>
      <c r="L34" s="4" t="n">
        <f aca="false">0.011/4</f>
        <v>0.00275</v>
      </c>
      <c r="M34" s="4"/>
      <c r="N34" s="4"/>
      <c r="O34" s="4"/>
      <c r="P34" s="4"/>
      <c r="Q34" s="4"/>
      <c r="R34" s="4"/>
      <c r="S34" s="4" t="n">
        <f aca="false">SUM(G34:R34)</f>
        <v>0.011</v>
      </c>
    </row>
    <row r="35" customFormat="false" ht="12.75" hidden="false" customHeight="false" outlineLevel="0" collapsed="false">
      <c r="B35" s="0" t="n">
        <v>2002</v>
      </c>
      <c r="C35" s="0" t="s">
        <v>50</v>
      </c>
      <c r="E35" s="1" t="n">
        <v>0.03</v>
      </c>
      <c r="F35" s="2"/>
      <c r="G35" s="4"/>
      <c r="H35" s="4" t="n">
        <f aca="false">0.03/3</f>
        <v>0.01</v>
      </c>
      <c r="I35" s="4" t="n">
        <f aca="false">0.03/3</f>
        <v>0.01</v>
      </c>
      <c r="J35" s="4" t="n">
        <f aca="false">0.03/3</f>
        <v>0.01</v>
      </c>
      <c r="K35" s="4"/>
      <c r="L35" s="4"/>
      <c r="M35" s="4"/>
      <c r="N35" s="4"/>
      <c r="O35" s="4"/>
      <c r="P35" s="4"/>
      <c r="Q35" s="4"/>
      <c r="R35" s="4"/>
      <c r="S35" s="4" t="n">
        <f aca="false">SUM(G35:R35)</f>
        <v>0.03</v>
      </c>
    </row>
    <row r="36" customFormat="false" ht="12.75" hidden="false" customHeight="false" outlineLevel="0" collapsed="false">
      <c r="A36" s="5" t="s">
        <v>36</v>
      </c>
      <c r="B36" s="5"/>
      <c r="C36" s="5"/>
      <c r="D36" s="5"/>
      <c r="E36" s="6" t="n">
        <f aca="false">SUM(E34:E35)</f>
        <v>0.041</v>
      </c>
      <c r="F36" s="7"/>
      <c r="G36" s="6" t="n">
        <f aca="false">SUM(G34:G35)</f>
        <v>0</v>
      </c>
      <c r="H36" s="6" t="n">
        <f aca="false">SUM(H34:H35)</f>
        <v>0.01</v>
      </c>
      <c r="I36" s="6" t="n">
        <f aca="false">SUM(I34:I35)</f>
        <v>0.01275</v>
      </c>
      <c r="J36" s="6" t="n">
        <f aca="false">SUM(J34:J35)</f>
        <v>0.01275</v>
      </c>
      <c r="K36" s="6" t="n">
        <f aca="false">SUM(K34:K35)</f>
        <v>0.00275</v>
      </c>
      <c r="L36" s="6" t="n">
        <f aca="false">SUM(L34:L35)</f>
        <v>0.00275</v>
      </c>
      <c r="M36" s="6" t="n">
        <f aca="false">SUM(M34:M35)</f>
        <v>0</v>
      </c>
      <c r="N36" s="6" t="n">
        <f aca="false">SUM(N34:N35)</f>
        <v>0</v>
      </c>
      <c r="O36" s="6" t="n">
        <f aca="false">SUM(O34:O35)</f>
        <v>0</v>
      </c>
      <c r="P36" s="6" t="n">
        <f aca="false">SUM(P34:P35)</f>
        <v>0</v>
      </c>
      <c r="Q36" s="6" t="n">
        <f aca="false">SUM(Q34:Q35)</f>
        <v>0</v>
      </c>
      <c r="R36" s="6" t="n">
        <f aca="false">SUM(R34:R35)</f>
        <v>0</v>
      </c>
      <c r="S36" s="8" t="n">
        <f aca="false">SUM(S34:S35)</f>
        <v>0.041</v>
      </c>
    </row>
    <row r="37" customFormat="false" ht="12.75" hidden="false" customHeight="false" outlineLevel="0" collapsed="false">
      <c r="A37" s="5"/>
      <c r="B37" s="5"/>
      <c r="C37" s="5"/>
      <c r="D37" s="5"/>
      <c r="E37" s="6"/>
      <c r="F37" s="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customFormat="false" ht="12.75" hidden="false" customHeight="false" outlineLevel="0" collapsed="false">
      <c r="A38" s="5" t="s">
        <v>21</v>
      </c>
      <c r="E38" s="1"/>
      <c r="F38" s="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customFormat="false" ht="12.75" hidden="false" customHeight="false" outlineLevel="0" collapsed="false">
      <c r="B39" s="0" t="n">
        <v>2002</v>
      </c>
      <c r="C39" s="0" t="s">
        <v>22</v>
      </c>
      <c r="D39" s="0" t="s">
        <v>23</v>
      </c>
      <c r="E39" s="1" t="n">
        <v>0.03</v>
      </c>
      <c r="F39" s="2" t="n">
        <v>37347</v>
      </c>
      <c r="G39" s="4" t="n">
        <f aca="false">0.03/4</f>
        <v>0.0075</v>
      </c>
      <c r="H39" s="4" t="n">
        <f aca="false">0.03/4</f>
        <v>0.0075</v>
      </c>
      <c r="I39" s="4" t="n">
        <f aca="false">0.03/4</f>
        <v>0.0075</v>
      </c>
      <c r="J39" s="4" t="n">
        <f aca="false">0.03/4</f>
        <v>0.0075</v>
      </c>
      <c r="K39" s="4"/>
      <c r="L39" s="4"/>
      <c r="M39" s="4"/>
      <c r="N39" s="4"/>
      <c r="O39" s="4"/>
      <c r="P39" s="4"/>
      <c r="Q39" s="4"/>
      <c r="R39" s="4"/>
      <c r="S39" s="4" t="n">
        <f aca="false">SUM(G39:R39)</f>
        <v>0.03</v>
      </c>
    </row>
    <row r="40" customFormat="false" ht="12.75" hidden="false" customHeight="false" outlineLevel="0" collapsed="false">
      <c r="B40" s="0" t="n">
        <v>2002</v>
      </c>
      <c r="C40" s="0" t="s">
        <v>24</v>
      </c>
      <c r="D40" s="0" t="s">
        <v>25</v>
      </c>
      <c r="E40" s="1" t="n">
        <v>0.004</v>
      </c>
      <c r="F40" s="2" t="n">
        <v>37347</v>
      </c>
      <c r="G40" s="4" t="n">
        <f aca="false">0.004/4</f>
        <v>0.001</v>
      </c>
      <c r="H40" s="4" t="n">
        <f aca="false">0.004/4</f>
        <v>0.001</v>
      </c>
      <c r="I40" s="4" t="n">
        <f aca="false">0.004/4</f>
        <v>0.001</v>
      </c>
      <c r="J40" s="4" t="n">
        <f aca="false">0.004/4</f>
        <v>0.001</v>
      </c>
      <c r="K40" s="4"/>
      <c r="L40" s="4"/>
      <c r="M40" s="4"/>
      <c r="N40" s="4"/>
      <c r="O40" s="4"/>
      <c r="P40" s="4"/>
      <c r="Q40" s="4"/>
      <c r="R40" s="4"/>
      <c r="S40" s="4" t="n">
        <f aca="false">SUM(G40:R40)</f>
        <v>0.004</v>
      </c>
    </row>
    <row r="41" customFormat="false" ht="12.75" hidden="false" customHeight="false" outlineLevel="0" collapsed="false">
      <c r="B41" s="0" t="n">
        <v>2002</v>
      </c>
      <c r="C41" s="0" t="s">
        <v>26</v>
      </c>
      <c r="D41" s="0" t="s">
        <v>25</v>
      </c>
      <c r="E41" s="1" t="n">
        <v>0.023</v>
      </c>
      <c r="F41" s="2" t="n">
        <v>37500</v>
      </c>
      <c r="G41" s="4"/>
      <c r="H41" s="4"/>
      <c r="I41" s="4"/>
      <c r="J41" s="4"/>
      <c r="K41" s="4" t="n">
        <f aca="false">0.023/5</f>
        <v>0.0046</v>
      </c>
      <c r="L41" s="4" t="n">
        <f aca="false">0.023/5</f>
        <v>0.0046</v>
      </c>
      <c r="M41" s="4" t="n">
        <f aca="false">0.023/5</f>
        <v>0.0046</v>
      </c>
      <c r="N41" s="4" t="n">
        <f aca="false">0.023/5</f>
        <v>0.0046</v>
      </c>
      <c r="O41" s="4" t="n">
        <f aca="false">0.023/5</f>
        <v>0.0046</v>
      </c>
      <c r="P41" s="4"/>
      <c r="Q41" s="4"/>
      <c r="R41" s="4"/>
      <c r="S41" s="4" t="n">
        <f aca="false">SUM(G41:R41)</f>
        <v>0.023</v>
      </c>
    </row>
    <row r="42" customFormat="false" ht="12.75" hidden="false" customHeight="false" outlineLevel="0" collapsed="false">
      <c r="B42" s="0" t="n">
        <v>2002</v>
      </c>
      <c r="C42" s="0" t="s">
        <v>27</v>
      </c>
      <c r="D42" s="0" t="s">
        <v>25</v>
      </c>
      <c r="E42" s="1" t="n">
        <v>0.03</v>
      </c>
      <c r="F42" s="2" t="n">
        <v>37408</v>
      </c>
      <c r="G42" s="4" t="n">
        <f aca="false">0.03/6</f>
        <v>0.005</v>
      </c>
      <c r="H42" s="4" t="n">
        <f aca="false">0.03/6</f>
        <v>0.005</v>
      </c>
      <c r="I42" s="4" t="n">
        <f aca="false">0.03/6</f>
        <v>0.005</v>
      </c>
      <c r="J42" s="4" t="n">
        <f aca="false">0.03/6</f>
        <v>0.005</v>
      </c>
      <c r="K42" s="4" t="n">
        <f aca="false">0.03/6</f>
        <v>0.005</v>
      </c>
      <c r="L42" s="4" t="n">
        <f aca="false">0.03/6</f>
        <v>0.005</v>
      </c>
      <c r="M42" s="4"/>
      <c r="N42" s="4"/>
      <c r="O42" s="4"/>
      <c r="P42" s="4"/>
      <c r="Q42" s="4"/>
      <c r="R42" s="4"/>
      <c r="S42" s="4" t="n">
        <f aca="false">SUM(G42:R42)</f>
        <v>0.03</v>
      </c>
    </row>
    <row r="43" customFormat="false" ht="12.75" hidden="false" customHeight="false" outlineLevel="0" collapsed="false">
      <c r="B43" s="0" t="n">
        <v>2002</v>
      </c>
      <c r="C43" s="0" t="s">
        <v>28</v>
      </c>
      <c r="D43" s="0" t="s">
        <v>25</v>
      </c>
      <c r="E43" s="1" t="n">
        <v>0.127</v>
      </c>
      <c r="F43" s="2" t="n">
        <v>37591</v>
      </c>
      <c r="G43" s="4" t="n">
        <f aca="false">0.127/12</f>
        <v>0.0105833333333333</v>
      </c>
      <c r="H43" s="4" t="n">
        <f aca="false">0.127/12</f>
        <v>0.0105833333333333</v>
      </c>
      <c r="I43" s="4" t="n">
        <f aca="false">0.127/12</f>
        <v>0.0105833333333333</v>
      </c>
      <c r="J43" s="4" t="n">
        <f aca="false">0.127/12</f>
        <v>0.0105833333333333</v>
      </c>
      <c r="K43" s="4" t="n">
        <f aca="false">0.127/12</f>
        <v>0.0105833333333333</v>
      </c>
      <c r="L43" s="4" t="n">
        <f aca="false">0.127/12</f>
        <v>0.0105833333333333</v>
      </c>
      <c r="M43" s="4" t="n">
        <f aca="false">0.127/12</f>
        <v>0.0105833333333333</v>
      </c>
      <c r="N43" s="4" t="n">
        <f aca="false">0.127/12</f>
        <v>0.0105833333333333</v>
      </c>
      <c r="O43" s="4" t="n">
        <f aca="false">0.127/12</f>
        <v>0.0105833333333333</v>
      </c>
      <c r="P43" s="4" t="n">
        <f aca="false">0.127/12</f>
        <v>0.0105833333333333</v>
      </c>
      <c r="Q43" s="4" t="n">
        <f aca="false">0.127/12</f>
        <v>0.0105833333333333</v>
      </c>
      <c r="R43" s="4" t="n">
        <f aca="false">0.127/12</f>
        <v>0.0105833333333333</v>
      </c>
      <c r="S43" s="4" t="n">
        <f aca="false">SUM(G43:R43)</f>
        <v>0.127</v>
      </c>
    </row>
    <row r="44" customFormat="false" ht="12.75" hidden="false" customHeight="false" outlineLevel="0" collapsed="false">
      <c r="B44" s="0" t="n">
        <v>2002</v>
      </c>
      <c r="C44" s="0" t="s">
        <v>34</v>
      </c>
      <c r="E44" s="1" t="n">
        <v>0.022</v>
      </c>
      <c r="F44" s="2" t="n">
        <v>37347</v>
      </c>
      <c r="G44" s="4" t="n">
        <f aca="false">0.022/4</f>
        <v>0.0055</v>
      </c>
      <c r="H44" s="4" t="n">
        <f aca="false">0.022/4</f>
        <v>0.0055</v>
      </c>
      <c r="I44" s="4" t="n">
        <f aca="false">0.022/4</f>
        <v>0.0055</v>
      </c>
      <c r="J44" s="4" t="n">
        <f aca="false">0.022/4</f>
        <v>0.0055</v>
      </c>
      <c r="K44" s="4"/>
      <c r="L44" s="4"/>
      <c r="M44" s="4"/>
      <c r="N44" s="4"/>
      <c r="O44" s="4"/>
      <c r="P44" s="4"/>
      <c r="Q44" s="4"/>
      <c r="R44" s="4"/>
      <c r="S44" s="4" t="n">
        <f aca="false">SUM(G44:R44)</f>
        <v>0.022</v>
      </c>
    </row>
    <row r="45" customFormat="false" ht="12.75" hidden="false" customHeight="false" outlineLevel="0" collapsed="false">
      <c r="B45" s="0" t="n">
        <v>2002</v>
      </c>
      <c r="C45" s="0" t="s">
        <v>102</v>
      </c>
      <c r="E45" s="1" t="n">
        <v>0.42</v>
      </c>
      <c r="F45" s="2" t="n">
        <v>37592</v>
      </c>
      <c r="G45" s="4" t="n">
        <f aca="false">0.42/12</f>
        <v>0.035</v>
      </c>
      <c r="H45" s="4" t="n">
        <f aca="false">0.42/12</f>
        <v>0.035</v>
      </c>
      <c r="I45" s="4" t="n">
        <f aca="false">0.42/12</f>
        <v>0.035</v>
      </c>
      <c r="J45" s="4" t="n">
        <f aca="false">0.42/12</f>
        <v>0.035</v>
      </c>
      <c r="K45" s="4" t="n">
        <f aca="false">0.42/12</f>
        <v>0.035</v>
      </c>
      <c r="L45" s="4" t="n">
        <f aca="false">0.42/12</f>
        <v>0.035</v>
      </c>
      <c r="M45" s="4" t="n">
        <f aca="false">0.42/12</f>
        <v>0.035</v>
      </c>
      <c r="N45" s="4" t="n">
        <f aca="false">0.42/12</f>
        <v>0.035</v>
      </c>
      <c r="O45" s="4" t="n">
        <f aca="false">0.42/12</f>
        <v>0.035</v>
      </c>
      <c r="P45" s="4" t="n">
        <f aca="false">0.42/12</f>
        <v>0.035</v>
      </c>
      <c r="Q45" s="4" t="n">
        <f aca="false">0.42/12</f>
        <v>0.035</v>
      </c>
      <c r="R45" s="4" t="n">
        <f aca="false">0.42/12</f>
        <v>0.035</v>
      </c>
      <c r="S45" s="4" t="n">
        <f aca="false">SUM(G45:R45)</f>
        <v>0.42</v>
      </c>
    </row>
    <row r="46" customFormat="false" ht="12.75" hidden="false" customHeight="false" outlineLevel="0" collapsed="false">
      <c r="B46" s="0" t="n">
        <v>2002</v>
      </c>
      <c r="C46" s="0" t="s">
        <v>29</v>
      </c>
      <c r="D46" s="0" t="s">
        <v>30</v>
      </c>
      <c r="E46" s="1" t="n">
        <v>0.02</v>
      </c>
      <c r="F46" s="2"/>
      <c r="G46" s="4" t="n">
        <v>0.01</v>
      </c>
      <c r="H46" s="4" t="n">
        <v>0.01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 t="n">
        <f aca="false">SUM(G46:R46)</f>
        <v>0.02</v>
      </c>
    </row>
    <row r="47" customFormat="false" ht="12.75" hidden="false" customHeight="false" outlineLevel="0" collapsed="false">
      <c r="B47" s="0" t="n">
        <v>2002</v>
      </c>
      <c r="C47" s="0" t="s">
        <v>29</v>
      </c>
      <c r="D47" s="0" t="s">
        <v>103</v>
      </c>
      <c r="E47" s="1" t="n">
        <v>0.201</v>
      </c>
      <c r="F47" s="2"/>
      <c r="G47" s="4"/>
      <c r="H47" s="4"/>
      <c r="I47" s="4" t="n">
        <f aca="false">0.201/6</f>
        <v>0.0335</v>
      </c>
      <c r="J47" s="4" t="n">
        <f aca="false">0.201/6</f>
        <v>0.0335</v>
      </c>
      <c r="K47" s="4" t="n">
        <f aca="false">0.201/6</f>
        <v>0.0335</v>
      </c>
      <c r="L47" s="4" t="n">
        <f aca="false">0.201/6</f>
        <v>0.0335</v>
      </c>
      <c r="M47" s="4" t="n">
        <f aca="false">0.201/6</f>
        <v>0.0335</v>
      </c>
      <c r="N47" s="4" t="n">
        <f aca="false">0.201/6</f>
        <v>0.0335</v>
      </c>
      <c r="O47" s="4"/>
      <c r="P47" s="4"/>
      <c r="Q47" s="4"/>
      <c r="R47" s="4"/>
      <c r="S47" s="4" t="n">
        <f aca="false">SUM(G47:R47)</f>
        <v>0.201</v>
      </c>
    </row>
    <row r="48" customFormat="false" ht="12.75" hidden="false" customHeight="false" outlineLevel="0" collapsed="false">
      <c r="B48" s="0" t="n">
        <v>2002</v>
      </c>
      <c r="C48" s="0" t="s">
        <v>29</v>
      </c>
      <c r="D48" s="0" t="s">
        <v>31</v>
      </c>
      <c r="E48" s="1" t="n">
        <v>0.051</v>
      </c>
      <c r="F48" s="2"/>
      <c r="G48" s="4"/>
      <c r="H48" s="4"/>
      <c r="I48" s="4"/>
      <c r="J48" s="4"/>
      <c r="K48" s="4" t="n">
        <f aca="false">0.051/3</f>
        <v>0.017</v>
      </c>
      <c r="L48" s="4" t="n">
        <f aca="false">0.051/3</f>
        <v>0.017</v>
      </c>
      <c r="M48" s="4" t="n">
        <f aca="false">0.051/3</f>
        <v>0.017</v>
      </c>
      <c r="N48" s="4"/>
      <c r="O48" s="4"/>
      <c r="P48" s="4"/>
      <c r="Q48" s="4"/>
      <c r="R48" s="4"/>
      <c r="S48" s="4" t="n">
        <f aca="false">SUM(G48:R48)</f>
        <v>0.051</v>
      </c>
    </row>
    <row r="49" customFormat="false" ht="12.75" hidden="false" customHeight="false" outlineLevel="0" collapsed="false">
      <c r="A49" s="5" t="s">
        <v>36</v>
      </c>
      <c r="B49" s="5"/>
      <c r="C49" s="5"/>
      <c r="D49" s="5"/>
      <c r="E49" s="6" t="n">
        <f aca="false">SUM(E39:E48)</f>
        <v>0.928</v>
      </c>
      <c r="F49" s="7"/>
      <c r="G49" s="6" t="n">
        <f aca="false">SUM(G39:G48)</f>
        <v>0.0745833333333333</v>
      </c>
      <c r="H49" s="6" t="n">
        <f aca="false">SUM(H39:H48)</f>
        <v>0.0745833333333333</v>
      </c>
      <c r="I49" s="6" t="n">
        <f aca="false">SUM(I39:I48)</f>
        <v>0.0980833333333333</v>
      </c>
      <c r="J49" s="6" t="n">
        <f aca="false">SUM(J39:J48)</f>
        <v>0.0980833333333333</v>
      </c>
      <c r="K49" s="6" t="n">
        <f aca="false">SUM(K39:K48)</f>
        <v>0.105683333333333</v>
      </c>
      <c r="L49" s="6" t="n">
        <f aca="false">SUM(L39:L48)</f>
        <v>0.105683333333333</v>
      </c>
      <c r="M49" s="6" t="n">
        <f aca="false">SUM(M39:M48)</f>
        <v>0.100683333333333</v>
      </c>
      <c r="N49" s="6" t="n">
        <f aca="false">SUM(N39:N48)</f>
        <v>0.0836833333333333</v>
      </c>
      <c r="O49" s="6" t="n">
        <f aca="false">SUM(O39:O48)</f>
        <v>0.0501833333333333</v>
      </c>
      <c r="P49" s="6" t="n">
        <f aca="false">SUM(P39:P48)</f>
        <v>0.0455833333333333</v>
      </c>
      <c r="Q49" s="6" t="n">
        <f aca="false">SUM(Q39:Q48)</f>
        <v>0.0455833333333333</v>
      </c>
      <c r="R49" s="6" t="n">
        <f aca="false">SUM(R39:R48)</f>
        <v>0.0455833333333333</v>
      </c>
      <c r="S49" s="8" t="n">
        <f aca="false">SUM(S39:S48)</f>
        <v>0.928</v>
      </c>
    </row>
    <row r="50" customFormat="false" ht="12.75" hidden="false" customHeight="false" outlineLevel="0" collapsed="false">
      <c r="A50" s="5"/>
      <c r="B50" s="5"/>
      <c r="C50" s="5"/>
      <c r="D50" s="5"/>
      <c r="E50" s="6"/>
      <c r="F50" s="7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customFormat="false" ht="12.75" hidden="false" customHeight="false" outlineLevel="0" collapsed="false">
      <c r="A51" s="5" t="s">
        <v>80</v>
      </c>
      <c r="B51" s="5"/>
      <c r="C51" s="5"/>
      <c r="D51" s="5"/>
      <c r="E51" s="6"/>
      <c r="F51" s="7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customFormat="false" ht="12.75" hidden="false" customHeight="false" outlineLevel="0" collapsed="false">
      <c r="A52" s="5" t="s">
        <v>88</v>
      </c>
      <c r="B52" s="5"/>
      <c r="C52" s="5"/>
      <c r="D52" s="5"/>
      <c r="E52" s="6"/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customFormat="false" ht="12.75" hidden="false" customHeight="false" outlineLevel="0" collapsed="false">
      <c r="A53" s="5"/>
      <c r="B53" s="5"/>
      <c r="C53" s="5"/>
      <c r="D53" s="5"/>
      <c r="E53" s="6"/>
      <c r="F53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3" topLeftCell="G4" activePane="bottomRight" state="frozen"/>
      <selection pane="topLeft" activeCell="A1" activeCellId="0" sqref="A1"/>
      <selection pane="topRight" activeCell="G1" activeCellId="0" sqref="G1"/>
      <selection pane="bottomLeft" activeCell="A4" activeCellId="0" sqref="A4"/>
      <selection pane="bottomRight" activeCell="H17" activeCellId="0" sqref="G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4.13"/>
  </cols>
  <sheetData>
    <row r="1" customFormat="false" ht="12.75" hidden="false" customHeight="false" outlineLevel="0" collapsed="false">
      <c r="A1" s="0" t="s">
        <v>0</v>
      </c>
      <c r="E1" s="1"/>
      <c r="F1" s="2"/>
      <c r="R1" s="0" t="str">
        <f aca="true">CELL("filename")</f>
        <v>'file:///mnt/12tb/@roms/datasets/enron/EDRM Enron Email Data Set v2 XML/filtered-attachments/xls/2002_Capital_by_month.xls'#$NBP</v>
      </c>
    </row>
    <row r="2" customFormat="false" ht="12.75" hidden="false" customHeight="false" outlineLevel="0" collapsed="false">
      <c r="E2" s="1"/>
      <c r="F2" s="2"/>
    </row>
    <row r="3" customFormat="false" ht="12.75" hidden="false" customHeight="false" outlineLevel="0" collapsed="false">
      <c r="A3" s="0" t="s">
        <v>1</v>
      </c>
      <c r="B3" s="0" t="s">
        <v>2</v>
      </c>
      <c r="C3" s="0" t="s">
        <v>3</v>
      </c>
      <c r="D3" s="0" t="s">
        <v>4</v>
      </c>
      <c r="E3" s="1" t="s">
        <v>5</v>
      </c>
      <c r="F3" s="2" t="s">
        <v>6</v>
      </c>
      <c r="G3" s="0" t="s">
        <v>7</v>
      </c>
      <c r="H3" s="0" t="s">
        <v>8</v>
      </c>
      <c r="I3" s="0" t="s">
        <v>9</v>
      </c>
      <c r="J3" s="0" t="s">
        <v>10</v>
      </c>
      <c r="K3" s="0" t="s">
        <v>11</v>
      </c>
      <c r="L3" s="0" t="s">
        <v>12</v>
      </c>
      <c r="M3" s="0" t="s">
        <v>13</v>
      </c>
      <c r="N3" s="0" t="s">
        <v>14</v>
      </c>
      <c r="O3" s="0" t="s">
        <v>15</v>
      </c>
      <c r="P3" s="0" t="s">
        <v>89</v>
      </c>
      <c r="Q3" s="0" t="s">
        <v>17</v>
      </c>
      <c r="R3" s="0" t="s">
        <v>18</v>
      </c>
      <c r="S3" s="0" t="s">
        <v>19</v>
      </c>
    </row>
    <row r="4" customFormat="false" ht="18" hidden="false" customHeight="false" outlineLevel="0" collapsed="false">
      <c r="A4" s="13" t="s">
        <v>104</v>
      </c>
      <c r="E4" s="1"/>
      <c r="F4" s="2"/>
    </row>
    <row r="5" customFormat="false" ht="18" hidden="false" customHeight="false" outlineLevel="0" collapsed="false">
      <c r="A5" s="13"/>
      <c r="B5" s="5" t="s">
        <v>105</v>
      </c>
      <c r="E5" s="1"/>
      <c r="F5" s="2"/>
    </row>
    <row r="6" customFormat="false" ht="12.75" hidden="false" customHeight="false" outlineLevel="0" collapsed="false">
      <c r="A6" s="15" t="s">
        <v>21</v>
      </c>
      <c r="E6" s="1"/>
      <c r="F6" s="2"/>
    </row>
    <row r="7" customFormat="false" ht="12.75" hidden="false" customHeight="false" outlineLevel="0" collapsed="false">
      <c r="B7" s="0" t="n">
        <v>2002</v>
      </c>
      <c r="C7" s="0" t="s">
        <v>106</v>
      </c>
      <c r="D7" s="0" t="s">
        <v>107</v>
      </c>
      <c r="E7" s="1" t="n">
        <v>0.01</v>
      </c>
      <c r="F7" s="2" t="n">
        <v>37408</v>
      </c>
      <c r="G7" s="4"/>
      <c r="H7" s="4"/>
      <c r="I7" s="4" t="n">
        <f aca="false">0.01/4</f>
        <v>0.0025</v>
      </c>
      <c r="J7" s="4" t="n">
        <f aca="false">0.01/4</f>
        <v>0.0025</v>
      </c>
      <c r="K7" s="4" t="n">
        <f aca="false">0.01/4</f>
        <v>0.0025</v>
      </c>
      <c r="L7" s="4" t="n">
        <f aca="false">0.01/4</f>
        <v>0.0025</v>
      </c>
      <c r="M7" s="4"/>
      <c r="N7" s="4"/>
      <c r="O7" s="4"/>
      <c r="P7" s="4"/>
      <c r="Q7" s="4"/>
      <c r="R7" s="4"/>
      <c r="S7" s="4" t="n">
        <f aca="false">SUM(G7:R7)</f>
        <v>0.01</v>
      </c>
    </row>
    <row r="8" customFormat="false" ht="12.75" hidden="false" customHeight="false" outlineLevel="0" collapsed="false">
      <c r="B8" s="0" t="n">
        <v>2002</v>
      </c>
      <c r="C8" s="0" t="s">
        <v>22</v>
      </c>
      <c r="D8" s="0" t="s">
        <v>23</v>
      </c>
      <c r="E8" s="1" t="n">
        <v>0.015</v>
      </c>
      <c r="F8" s="2" t="n">
        <v>37347</v>
      </c>
      <c r="G8" s="4" t="n">
        <f aca="false">0.015/4</f>
        <v>0.00375</v>
      </c>
      <c r="H8" s="4" t="n">
        <f aca="false">0.015/4</f>
        <v>0.00375</v>
      </c>
      <c r="I8" s="4" t="n">
        <f aca="false">0.015/4</f>
        <v>0.00375</v>
      </c>
      <c r="J8" s="4" t="n">
        <f aca="false">0.015/4</f>
        <v>0.00375</v>
      </c>
      <c r="K8" s="4"/>
      <c r="L8" s="4"/>
      <c r="M8" s="4"/>
      <c r="N8" s="4"/>
      <c r="O8" s="4"/>
      <c r="P8" s="4"/>
      <c r="Q8" s="4"/>
      <c r="R8" s="4"/>
      <c r="S8" s="4" t="n">
        <f aca="false">SUM(G8:R8)</f>
        <v>0.015</v>
      </c>
    </row>
    <row r="9" customFormat="false" ht="12.75" hidden="false" customHeight="false" outlineLevel="0" collapsed="false">
      <c r="B9" s="0" t="n">
        <v>2002</v>
      </c>
      <c r="C9" s="0" t="s">
        <v>24</v>
      </c>
      <c r="D9" s="0" t="s">
        <v>25</v>
      </c>
      <c r="E9" s="1" t="n">
        <v>0.002</v>
      </c>
      <c r="F9" s="2" t="n">
        <v>37347</v>
      </c>
      <c r="G9" s="4" t="n">
        <f aca="false">0.002/4</f>
        <v>0.0005</v>
      </c>
      <c r="H9" s="4" t="n">
        <f aca="false">0.002/4</f>
        <v>0.0005</v>
      </c>
      <c r="I9" s="4" t="n">
        <f aca="false">0.002/4</f>
        <v>0.0005</v>
      </c>
      <c r="J9" s="4" t="n">
        <f aca="false">0.002/4</f>
        <v>0.0005</v>
      </c>
      <c r="K9" s="4"/>
      <c r="L9" s="4"/>
      <c r="M9" s="4"/>
      <c r="N9" s="4"/>
      <c r="O9" s="4"/>
      <c r="P9" s="4"/>
      <c r="Q9" s="4"/>
      <c r="R9" s="4"/>
      <c r="S9" s="4" t="n">
        <f aca="false">SUM(G9:R9)</f>
        <v>0.002</v>
      </c>
    </row>
    <row r="10" customFormat="false" ht="12.75" hidden="false" customHeight="false" outlineLevel="0" collapsed="false">
      <c r="B10" s="0" t="n">
        <v>2002</v>
      </c>
      <c r="C10" s="0" t="s">
        <v>26</v>
      </c>
      <c r="D10" s="0" t="s">
        <v>25</v>
      </c>
      <c r="E10" s="1" t="n">
        <v>0.013</v>
      </c>
      <c r="F10" s="2" t="n">
        <v>37500</v>
      </c>
      <c r="G10" s="4"/>
      <c r="H10" s="4"/>
      <c r="I10" s="4"/>
      <c r="J10" s="4"/>
      <c r="K10" s="4" t="n">
        <f aca="false">0.013/5</f>
        <v>0.0026</v>
      </c>
      <c r="L10" s="4" t="n">
        <f aca="false">0.013/5</f>
        <v>0.0026</v>
      </c>
      <c r="M10" s="4" t="n">
        <f aca="false">0.013/5</f>
        <v>0.0026</v>
      </c>
      <c r="N10" s="4" t="n">
        <f aca="false">0.013/5</f>
        <v>0.0026</v>
      </c>
      <c r="O10" s="4" t="n">
        <f aca="false">0.013/5</f>
        <v>0.0026</v>
      </c>
      <c r="P10" s="4"/>
      <c r="Q10" s="4"/>
      <c r="R10" s="4"/>
      <c r="S10" s="4" t="n">
        <f aca="false">SUM(G10:R10)</f>
        <v>0.013</v>
      </c>
    </row>
    <row r="11" customFormat="false" ht="12.75" hidden="false" customHeight="false" outlineLevel="0" collapsed="false">
      <c r="B11" s="0" t="n">
        <v>2002</v>
      </c>
      <c r="C11" s="0" t="s">
        <v>28</v>
      </c>
      <c r="D11" s="0" t="s">
        <v>25</v>
      </c>
      <c r="E11" s="1" t="n">
        <v>0.064</v>
      </c>
      <c r="F11" s="2" t="n">
        <v>37591</v>
      </c>
      <c r="G11" s="4" t="n">
        <f aca="false">0.064/12</f>
        <v>0.00533333333333333</v>
      </c>
      <c r="H11" s="4" t="n">
        <f aca="false">0.064/12</f>
        <v>0.00533333333333333</v>
      </c>
      <c r="I11" s="4" t="n">
        <f aca="false">0.064/12</f>
        <v>0.00533333333333333</v>
      </c>
      <c r="J11" s="4" t="n">
        <f aca="false">0.064/12</f>
        <v>0.00533333333333333</v>
      </c>
      <c r="K11" s="4" t="n">
        <f aca="false">0.064/12</f>
        <v>0.00533333333333333</v>
      </c>
      <c r="L11" s="4" t="n">
        <f aca="false">0.064/12</f>
        <v>0.00533333333333333</v>
      </c>
      <c r="M11" s="4" t="n">
        <f aca="false">0.064/12</f>
        <v>0.00533333333333333</v>
      </c>
      <c r="N11" s="4" t="n">
        <f aca="false">0.064/12</f>
        <v>0.00533333333333333</v>
      </c>
      <c r="O11" s="4" t="n">
        <f aca="false">0.064/12</f>
        <v>0.00533333333333333</v>
      </c>
      <c r="P11" s="4" t="n">
        <f aca="false">0.064/12</f>
        <v>0.00533333333333333</v>
      </c>
      <c r="Q11" s="4" t="n">
        <f aca="false">0.064/12</f>
        <v>0.00533333333333333</v>
      </c>
      <c r="R11" s="4" t="n">
        <f aca="false">0.064/12</f>
        <v>0.00533333333333333</v>
      </c>
      <c r="S11" s="4" t="n">
        <f aca="false">SUM(G11:R11)</f>
        <v>0.064</v>
      </c>
    </row>
    <row r="12" customFormat="false" ht="12.75" hidden="false" customHeight="false" outlineLevel="0" collapsed="false">
      <c r="B12" s="0" t="n">
        <v>2002</v>
      </c>
      <c r="C12" s="0" t="s">
        <v>29</v>
      </c>
      <c r="D12" s="0" t="s">
        <v>108</v>
      </c>
      <c r="E12" s="1" t="n">
        <v>0.127</v>
      </c>
      <c r="F12" s="2"/>
      <c r="G12" s="4"/>
      <c r="H12" s="4"/>
      <c r="I12" s="4" t="n">
        <f aca="false">0.127/6</f>
        <v>0.0211666666666667</v>
      </c>
      <c r="J12" s="4" t="n">
        <f aca="false">0.127/6</f>
        <v>0.0211666666666667</v>
      </c>
      <c r="K12" s="4" t="n">
        <f aca="false">0.127/6</f>
        <v>0.0211666666666667</v>
      </c>
      <c r="L12" s="4" t="n">
        <f aca="false">0.127/6</f>
        <v>0.0211666666666667</v>
      </c>
      <c r="M12" s="4" t="n">
        <f aca="false">0.127/6</f>
        <v>0.0211666666666667</v>
      </c>
      <c r="N12" s="4" t="n">
        <f aca="false">0.127/6</f>
        <v>0.0211666666666667</v>
      </c>
      <c r="O12" s="4"/>
      <c r="P12" s="4"/>
      <c r="Q12" s="4"/>
      <c r="R12" s="4"/>
      <c r="S12" s="4" t="n">
        <f aca="false">SUM(G12:R12)</f>
        <v>0.127</v>
      </c>
    </row>
    <row r="13" customFormat="false" ht="12.75" hidden="false" customHeight="false" outlineLevel="0" collapsed="false">
      <c r="A13" s="5" t="s">
        <v>36</v>
      </c>
      <c r="B13" s="5"/>
      <c r="C13" s="5"/>
      <c r="E13" s="6" t="n">
        <f aca="false">SUM(E7:E12)</f>
        <v>0.231</v>
      </c>
      <c r="F13" s="7"/>
      <c r="G13" s="6" t="n">
        <f aca="false">SUM(G7:G12)</f>
        <v>0.00958333333333333</v>
      </c>
      <c r="H13" s="6" t="n">
        <f aca="false">SUM(H7:H12)</f>
        <v>0.00958333333333333</v>
      </c>
      <c r="I13" s="6" t="n">
        <f aca="false">SUM(I7:I12)</f>
        <v>0.03325</v>
      </c>
      <c r="J13" s="6" t="n">
        <f aca="false">SUM(J7:J12)</f>
        <v>0.03325</v>
      </c>
      <c r="K13" s="6" t="n">
        <f aca="false">SUM(K7:K12)</f>
        <v>0.0316</v>
      </c>
      <c r="L13" s="6" t="n">
        <f aca="false">SUM(L7:L12)</f>
        <v>0.0316</v>
      </c>
      <c r="M13" s="6" t="n">
        <f aca="false">SUM(M7:M12)</f>
        <v>0.0291</v>
      </c>
      <c r="N13" s="6" t="n">
        <f aca="false">SUM(N7:N12)</f>
        <v>0.0291</v>
      </c>
      <c r="O13" s="6" t="n">
        <f aca="false">SUM(O7:O12)</f>
        <v>0.00793333333333333</v>
      </c>
      <c r="P13" s="6" t="n">
        <f aca="false">SUM(P7:P12)</f>
        <v>0.00533333333333333</v>
      </c>
      <c r="Q13" s="6" t="n">
        <f aca="false">SUM(Q7:Q12)</f>
        <v>0.00533333333333333</v>
      </c>
      <c r="R13" s="6" t="n">
        <f aca="false">SUM(R7:R12)</f>
        <v>0.00533333333333333</v>
      </c>
      <c r="S13" s="6" t="n">
        <f aca="false">SUM(S7:S12)</f>
        <v>0.231</v>
      </c>
    </row>
    <row r="14" customFormat="false" ht="12.75" hidden="false" customHeight="false" outlineLevel="0" collapsed="false">
      <c r="E14" s="1"/>
      <c r="F14" s="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customFormat="false" ht="12.75" hidden="false" customHeight="false" outlineLevel="0" collapsed="false">
      <c r="A15" s="5" t="s">
        <v>43</v>
      </c>
      <c r="E15" s="1"/>
      <c r="F15" s="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customFormat="false" ht="12.75" hidden="false" customHeight="false" outlineLevel="0" collapsed="false">
      <c r="B16" s="0" t="n">
        <v>2002</v>
      </c>
      <c r="C16" s="0" t="s">
        <v>44</v>
      </c>
      <c r="D16" s="0" t="s">
        <v>45</v>
      </c>
      <c r="E16" s="1" t="n">
        <v>0.01</v>
      </c>
      <c r="F16" s="2" t="n">
        <v>37408</v>
      </c>
      <c r="G16" s="4"/>
      <c r="H16" s="4"/>
      <c r="I16" s="4" t="n">
        <f aca="false">0.01/4</f>
        <v>0.0025</v>
      </c>
      <c r="J16" s="4" t="n">
        <f aca="false">0.01/4</f>
        <v>0.0025</v>
      </c>
      <c r="K16" s="4" t="n">
        <f aca="false">0.01/4</f>
        <v>0.0025</v>
      </c>
      <c r="L16" s="4" t="n">
        <f aca="false">0.01/4</f>
        <v>0.0025</v>
      </c>
      <c r="M16" s="4"/>
      <c r="N16" s="4"/>
      <c r="O16" s="4"/>
      <c r="P16" s="4"/>
      <c r="Q16" s="4"/>
      <c r="R16" s="4"/>
      <c r="S16" s="4" t="n">
        <f aca="false">SUM(G16:R16)</f>
        <v>0.01</v>
      </c>
    </row>
    <row r="17" customFormat="false" ht="12.75" hidden="false" customHeight="false" outlineLevel="0" collapsed="false">
      <c r="A17" s="5" t="s">
        <v>109</v>
      </c>
      <c r="B17" s="5"/>
      <c r="C17" s="5"/>
      <c r="E17" s="6" t="n">
        <f aca="false">SUM(E16)</f>
        <v>0.01</v>
      </c>
      <c r="F17" s="7"/>
      <c r="G17" s="6" t="n">
        <f aca="false">SUM(G16)</f>
        <v>0</v>
      </c>
      <c r="H17" s="6" t="n">
        <f aca="false">SUM(H16)</f>
        <v>0</v>
      </c>
      <c r="I17" s="6" t="n">
        <f aca="false">SUM(I16)</f>
        <v>0.0025</v>
      </c>
      <c r="J17" s="6" t="n">
        <f aca="false">SUM(J16)</f>
        <v>0.0025</v>
      </c>
      <c r="K17" s="6" t="n">
        <f aca="false">SUM(K16)</f>
        <v>0.0025</v>
      </c>
      <c r="L17" s="6" t="n">
        <f aca="false">SUM(L16)</f>
        <v>0.0025</v>
      </c>
      <c r="M17" s="6" t="n">
        <f aca="false">SUM(M16)</f>
        <v>0</v>
      </c>
      <c r="N17" s="6" t="n">
        <f aca="false">SUM(N16)</f>
        <v>0</v>
      </c>
      <c r="O17" s="6" t="n">
        <f aca="false">SUM(O16)</f>
        <v>0</v>
      </c>
      <c r="P17" s="6" t="n">
        <f aca="false">SUM(P16)</f>
        <v>0</v>
      </c>
      <c r="Q17" s="6" t="n">
        <f aca="false">SUM(Q16)</f>
        <v>0</v>
      </c>
      <c r="R17" s="6" t="n">
        <f aca="false">SUM(R16)</f>
        <v>0</v>
      </c>
      <c r="S17" s="6" t="n">
        <f aca="false">SUM(S16)</f>
        <v>0.01</v>
      </c>
    </row>
    <row r="18" customFormat="false" ht="12.75" hidden="false" customHeight="false" outlineLevel="0" collapsed="false">
      <c r="E18" s="1"/>
      <c r="F18" s="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customFormat="false" ht="12.75" hidden="false" customHeight="false" outlineLevel="0" collapsed="false">
      <c r="A19" s="5" t="s">
        <v>51</v>
      </c>
      <c r="E19" s="1"/>
      <c r="F19" s="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customFormat="false" ht="12.75" hidden="false" customHeight="false" outlineLevel="0" collapsed="false">
      <c r="B20" s="0" t="n">
        <v>2002</v>
      </c>
      <c r="C20" s="0" t="s">
        <v>63</v>
      </c>
      <c r="D20" s="0" t="s">
        <v>61</v>
      </c>
      <c r="E20" s="1" t="n">
        <v>0.195</v>
      </c>
      <c r="F20" s="2" t="n">
        <v>37408</v>
      </c>
      <c r="G20" s="4"/>
      <c r="H20" s="4" t="n">
        <f aca="false">0.195/5</f>
        <v>0.039</v>
      </c>
      <c r="I20" s="4" t="n">
        <f aca="false">0.195/5</f>
        <v>0.039</v>
      </c>
      <c r="J20" s="4" t="n">
        <f aca="false">0.195/5</f>
        <v>0.039</v>
      </c>
      <c r="K20" s="4" t="n">
        <f aca="false">0.195/5</f>
        <v>0.039</v>
      </c>
      <c r="L20" s="4" t="n">
        <f aca="false">0.195/5</f>
        <v>0.039</v>
      </c>
      <c r="M20" s="4"/>
      <c r="N20" s="4"/>
      <c r="O20" s="4"/>
      <c r="P20" s="4"/>
      <c r="Q20" s="4"/>
      <c r="R20" s="4"/>
      <c r="S20" s="4" t="n">
        <f aca="false">SUM(G20:R20)</f>
        <v>0.195</v>
      </c>
    </row>
    <row r="21" customFormat="false" ht="12.75" hidden="false" customHeight="false" outlineLevel="0" collapsed="false">
      <c r="B21" s="0" t="n">
        <v>2002</v>
      </c>
      <c r="C21" s="0" t="s">
        <v>67</v>
      </c>
      <c r="D21" s="0" t="s">
        <v>61</v>
      </c>
      <c r="E21" s="1" t="n">
        <v>0.067</v>
      </c>
      <c r="F21" s="2" t="n">
        <v>37408</v>
      </c>
      <c r="G21" s="4"/>
      <c r="H21" s="4"/>
      <c r="I21" s="4" t="n">
        <f aca="false">0.067/4</f>
        <v>0.01675</v>
      </c>
      <c r="J21" s="4" t="n">
        <f aca="false">0.067/4</f>
        <v>0.01675</v>
      </c>
      <c r="K21" s="4" t="n">
        <f aca="false">0.067/4</f>
        <v>0.01675</v>
      </c>
      <c r="L21" s="4" t="n">
        <f aca="false">0.067/4</f>
        <v>0.01675</v>
      </c>
      <c r="M21" s="4"/>
      <c r="N21" s="4"/>
      <c r="O21" s="4"/>
      <c r="P21" s="4"/>
      <c r="Q21" s="4"/>
      <c r="R21" s="4"/>
      <c r="S21" s="4" t="n">
        <f aca="false">SUM(G21:R21)</f>
        <v>0.067</v>
      </c>
    </row>
    <row r="22" customFormat="false" ht="12" hidden="false" customHeight="true" outlineLevel="0" collapsed="false">
      <c r="A22" s="5" t="s">
        <v>110</v>
      </c>
      <c r="B22" s="5"/>
      <c r="C22" s="5"/>
      <c r="E22" s="6" t="n">
        <f aca="false">SUM(E20:E21)</f>
        <v>0.262</v>
      </c>
      <c r="F22" s="7"/>
      <c r="G22" s="6" t="n">
        <f aca="false">SUM(G20:G21)</f>
        <v>0</v>
      </c>
      <c r="H22" s="6" t="n">
        <f aca="false">SUM(H20:H21)</f>
        <v>0.039</v>
      </c>
      <c r="I22" s="6" t="n">
        <f aca="false">SUM(I20:I21)</f>
        <v>0.05575</v>
      </c>
      <c r="J22" s="6" t="n">
        <f aca="false">SUM(J20:J21)</f>
        <v>0.05575</v>
      </c>
      <c r="K22" s="6" t="n">
        <f aca="false">SUM(K20:K21)</f>
        <v>0.05575</v>
      </c>
      <c r="L22" s="6" t="n">
        <f aca="false">SUM(L20:L21)</f>
        <v>0.05575</v>
      </c>
      <c r="M22" s="6" t="n">
        <f aca="false">SUM(M20:M21)</f>
        <v>0</v>
      </c>
      <c r="N22" s="6" t="n">
        <f aca="false">SUM(N20:N21)</f>
        <v>0</v>
      </c>
      <c r="O22" s="6" t="n">
        <f aca="false">SUM(O20:O21)</f>
        <v>0</v>
      </c>
      <c r="P22" s="6" t="n">
        <f aca="false">SUM(P20:P21)</f>
        <v>0</v>
      </c>
      <c r="Q22" s="6" t="n">
        <f aca="false">SUM(Q20:Q21)</f>
        <v>0</v>
      </c>
      <c r="R22" s="6" t="n">
        <f aca="false">SUM(R20:R21)</f>
        <v>0</v>
      </c>
      <c r="S22" s="6" t="n">
        <f aca="false">SUM(S20:S21)</f>
        <v>0.262</v>
      </c>
    </row>
    <row r="24" customFormat="false" ht="12.75" hidden="false" customHeight="false" outlineLevel="0" collapsed="false">
      <c r="A24" s="5"/>
    </row>
    <row r="25" customFormat="false" ht="12.75" hidden="false" customHeight="false" outlineLevel="0" collapsed="false">
      <c r="A25" s="5"/>
      <c r="B25" s="5"/>
      <c r="C25" s="5"/>
      <c r="E2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3" topLeftCell="G4" activePane="bottomRight" state="frozen"/>
      <selection pane="topLeft" activeCell="A1" activeCellId="0" sqref="A1"/>
      <selection pane="topRight" activeCell="G1" activeCellId="0" sqref="G1"/>
      <selection pane="bottomLeft" activeCell="A4" activeCellId="0" sqref="A4"/>
      <selection pane="bottomRight" activeCell="S19" activeCellId="0" sqref="S19:S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5.56"/>
  </cols>
  <sheetData>
    <row r="1" customFormat="false" ht="12.75" hidden="false" customHeight="false" outlineLevel="0" collapsed="false">
      <c r="A1" s="0" t="s">
        <v>0</v>
      </c>
      <c r="E1" s="1"/>
      <c r="F1" s="2"/>
      <c r="O1" s="0" t="str">
        <f aca="true">CELL("filename")</f>
        <v>'file:///mnt/12tb/@roms/datasets/enron/EDRM Enron Email Data Set v2 XML/filtered-attachments/xls/2002_Capital_by_month.xls'#$MD</v>
      </c>
    </row>
    <row r="2" customFormat="false" ht="12.75" hidden="false" customHeight="false" outlineLevel="0" collapsed="false">
      <c r="E2" s="1"/>
      <c r="F2" s="2"/>
    </row>
    <row r="3" customFormat="false" ht="12.75" hidden="false" customHeight="false" outlineLevel="0" collapsed="false">
      <c r="A3" s="0" t="s">
        <v>1</v>
      </c>
      <c r="B3" s="0" t="s">
        <v>2</v>
      </c>
      <c r="C3" s="0" t="s">
        <v>3</v>
      </c>
      <c r="D3" s="0" t="s">
        <v>4</v>
      </c>
      <c r="E3" s="1" t="s">
        <v>5</v>
      </c>
      <c r="F3" s="2" t="s">
        <v>6</v>
      </c>
      <c r="G3" s="0" t="s">
        <v>7</v>
      </c>
      <c r="H3" s="0" t="s">
        <v>8</v>
      </c>
      <c r="I3" s="0" t="s">
        <v>9</v>
      </c>
      <c r="J3" s="0" t="s">
        <v>10</v>
      </c>
      <c r="K3" s="0" t="s">
        <v>11</v>
      </c>
      <c r="L3" s="0" t="s">
        <v>12</v>
      </c>
      <c r="M3" s="0" t="s">
        <v>13</v>
      </c>
      <c r="N3" s="0" t="s">
        <v>14</v>
      </c>
      <c r="O3" s="0" t="s">
        <v>15</v>
      </c>
      <c r="P3" s="0" t="s">
        <v>89</v>
      </c>
      <c r="Q3" s="0" t="s">
        <v>17</v>
      </c>
      <c r="R3" s="0" t="s">
        <v>18</v>
      </c>
      <c r="S3" s="0" t="s">
        <v>19</v>
      </c>
    </row>
    <row r="4" customFormat="false" ht="18" hidden="false" customHeight="false" outlineLevel="0" collapsed="false">
      <c r="A4" s="13" t="s">
        <v>111</v>
      </c>
      <c r="E4" s="1"/>
      <c r="F4" s="2"/>
    </row>
    <row r="5" customFormat="false" ht="18" hidden="false" customHeight="false" outlineLevel="0" collapsed="false">
      <c r="A5" s="13"/>
      <c r="B5" s="5" t="s">
        <v>112</v>
      </c>
      <c r="E5" s="1"/>
      <c r="F5" s="2"/>
    </row>
    <row r="6" customFormat="false" ht="12.75" hidden="false" customHeight="false" outlineLevel="0" collapsed="false">
      <c r="A6" s="15"/>
      <c r="B6" s="0" t="n">
        <v>2002</v>
      </c>
      <c r="C6" s="0" t="s">
        <v>22</v>
      </c>
      <c r="E6" s="1" t="n">
        <v>0.003</v>
      </c>
      <c r="F6" s="2" t="n">
        <v>37347</v>
      </c>
      <c r="G6" s="4" t="n">
        <f aca="false">0.003/4</f>
        <v>0.00075</v>
      </c>
      <c r="H6" s="4" t="n">
        <f aca="false">0.003/4</f>
        <v>0.00075</v>
      </c>
      <c r="I6" s="4" t="n">
        <f aca="false">0.003/4</f>
        <v>0.00075</v>
      </c>
      <c r="J6" s="4" t="n">
        <f aca="false">0.003/4</f>
        <v>0.00075</v>
      </c>
      <c r="K6" s="4"/>
      <c r="L6" s="4"/>
      <c r="M6" s="4"/>
      <c r="N6" s="4"/>
      <c r="O6" s="4"/>
      <c r="P6" s="4"/>
      <c r="Q6" s="4"/>
      <c r="R6" s="4"/>
      <c r="S6" s="4" t="n">
        <f aca="false">SUM(G6:R6)</f>
        <v>0.003</v>
      </c>
    </row>
    <row r="7" customFormat="false" ht="12.75" hidden="false" customHeight="false" outlineLevel="0" collapsed="false">
      <c r="B7" s="0" t="n">
        <v>2002</v>
      </c>
      <c r="C7" s="0" t="s">
        <v>106</v>
      </c>
      <c r="D7" s="0" t="s">
        <v>107</v>
      </c>
      <c r="E7" s="1" t="n">
        <v>0.003</v>
      </c>
      <c r="F7" s="2" t="n">
        <v>37408</v>
      </c>
      <c r="G7" s="4"/>
      <c r="H7" s="4"/>
      <c r="I7" s="4" t="n">
        <f aca="false">0.003/4</f>
        <v>0.00075</v>
      </c>
      <c r="J7" s="4" t="n">
        <f aca="false">0.003/4</f>
        <v>0.00075</v>
      </c>
      <c r="K7" s="4" t="n">
        <f aca="false">0.003/4</f>
        <v>0.00075</v>
      </c>
      <c r="L7" s="4" t="n">
        <f aca="false">0.003/4</f>
        <v>0.00075</v>
      </c>
      <c r="M7" s="4"/>
      <c r="N7" s="4"/>
      <c r="O7" s="4"/>
      <c r="P7" s="4"/>
      <c r="Q7" s="4"/>
      <c r="R7" s="4"/>
      <c r="S7" s="4" t="n">
        <f aca="false">SUM(G7:R7)</f>
        <v>0.003</v>
      </c>
    </row>
    <row r="8" customFormat="false" ht="12.75" hidden="false" customHeight="false" outlineLevel="0" collapsed="false">
      <c r="B8" s="0" t="n">
        <v>2002</v>
      </c>
      <c r="C8" s="0" t="s">
        <v>24</v>
      </c>
      <c r="D8" s="0" t="s">
        <v>25</v>
      </c>
      <c r="E8" s="1" t="n">
        <v>0.001</v>
      </c>
      <c r="F8" s="2" t="n">
        <v>37347</v>
      </c>
      <c r="G8" s="4" t="n">
        <f aca="false">0.001/4</f>
        <v>0.00025</v>
      </c>
      <c r="H8" s="4" t="n">
        <f aca="false">0.001/4</f>
        <v>0.00025</v>
      </c>
      <c r="I8" s="4" t="n">
        <f aca="false">0.001/4</f>
        <v>0.00025</v>
      </c>
      <c r="J8" s="4" t="n">
        <f aca="false">0.001/4</f>
        <v>0.00025</v>
      </c>
      <c r="K8" s="4"/>
      <c r="L8" s="4"/>
      <c r="M8" s="4"/>
      <c r="N8" s="4"/>
      <c r="O8" s="4"/>
      <c r="P8" s="4"/>
      <c r="Q8" s="4"/>
      <c r="R8" s="4"/>
      <c r="S8" s="4" t="n">
        <f aca="false">SUM(G8:R8)</f>
        <v>0.001</v>
      </c>
    </row>
    <row r="9" customFormat="false" ht="13.5" hidden="false" customHeight="true" outlineLevel="0" collapsed="false">
      <c r="B9" s="0" t="n">
        <v>2002</v>
      </c>
      <c r="C9" s="0" t="s">
        <v>26</v>
      </c>
      <c r="D9" s="0" t="s">
        <v>25</v>
      </c>
      <c r="E9" s="1" t="n">
        <v>0.003</v>
      </c>
      <c r="F9" s="2" t="n">
        <v>37500</v>
      </c>
      <c r="G9" s="4"/>
      <c r="H9" s="4"/>
      <c r="I9" s="4"/>
      <c r="J9" s="4"/>
      <c r="K9" s="4" t="n">
        <f aca="false">0.003/5</f>
        <v>0.0006</v>
      </c>
      <c r="L9" s="4" t="n">
        <f aca="false">0.003/5</f>
        <v>0.0006</v>
      </c>
      <c r="M9" s="4" t="n">
        <f aca="false">0.003/5</f>
        <v>0.0006</v>
      </c>
      <c r="N9" s="4" t="n">
        <f aca="false">0.003/5</f>
        <v>0.0006</v>
      </c>
      <c r="O9" s="4" t="n">
        <f aca="false">0.003/5</f>
        <v>0.0006</v>
      </c>
      <c r="P9" s="4"/>
      <c r="Q9" s="4"/>
      <c r="R9" s="4"/>
      <c r="S9" s="4" t="n">
        <f aca="false">SUM(G9:R9)</f>
        <v>0.003</v>
      </c>
    </row>
    <row r="10" customFormat="false" ht="12.75" hidden="false" customHeight="false" outlineLevel="0" collapsed="false">
      <c r="B10" s="0" t="n">
        <v>2002</v>
      </c>
      <c r="C10" s="0" t="s">
        <v>28</v>
      </c>
      <c r="D10" s="0" t="s">
        <v>25</v>
      </c>
      <c r="E10" s="1" t="n">
        <v>0.013</v>
      </c>
      <c r="F10" s="2" t="n">
        <v>37591</v>
      </c>
      <c r="G10" s="4" t="n">
        <f aca="false">0.013/12</f>
        <v>0.00108333333333333</v>
      </c>
      <c r="H10" s="4" t="n">
        <f aca="false">0.013/12</f>
        <v>0.00108333333333333</v>
      </c>
      <c r="I10" s="4" t="n">
        <f aca="false">0.013/12</f>
        <v>0.00108333333333333</v>
      </c>
      <c r="J10" s="4" t="n">
        <f aca="false">0.013/12</f>
        <v>0.00108333333333333</v>
      </c>
      <c r="K10" s="4" t="n">
        <f aca="false">0.013/12</f>
        <v>0.00108333333333333</v>
      </c>
      <c r="L10" s="4" t="n">
        <f aca="false">0.013/12</f>
        <v>0.00108333333333333</v>
      </c>
      <c r="M10" s="4" t="n">
        <f aca="false">0.013/12</f>
        <v>0.00108333333333333</v>
      </c>
      <c r="N10" s="4" t="n">
        <f aca="false">0.013/12</f>
        <v>0.00108333333333333</v>
      </c>
      <c r="O10" s="4" t="n">
        <f aca="false">0.013/12</f>
        <v>0.00108333333333333</v>
      </c>
      <c r="P10" s="4" t="n">
        <f aca="false">0.013/12</f>
        <v>0.00108333333333333</v>
      </c>
      <c r="Q10" s="4" t="n">
        <f aca="false">0.013/12</f>
        <v>0.00108333333333333</v>
      </c>
      <c r="R10" s="4" t="n">
        <f aca="false">0.013/12</f>
        <v>0.00108333333333333</v>
      </c>
      <c r="S10" s="4" t="n">
        <f aca="false">SUM(G10:R10)</f>
        <v>0.013</v>
      </c>
    </row>
    <row r="11" customFormat="false" ht="12.75" hidden="false" customHeight="false" outlineLevel="0" collapsed="false">
      <c r="B11" s="0" t="n">
        <v>2002</v>
      </c>
      <c r="C11" s="0" t="s">
        <v>113</v>
      </c>
      <c r="D11" s="0" t="s">
        <v>25</v>
      </c>
      <c r="E11" s="1" t="n">
        <v>0.026</v>
      </c>
      <c r="F11" s="2"/>
      <c r="G11" s="4"/>
      <c r="H11" s="4" t="n">
        <f aca="false">0.026/2</f>
        <v>0.013</v>
      </c>
      <c r="I11" s="4" t="n">
        <f aca="false">0.026/2</f>
        <v>0.013</v>
      </c>
      <c r="J11" s="4"/>
      <c r="K11" s="4"/>
      <c r="L11" s="4"/>
      <c r="M11" s="4"/>
      <c r="N11" s="4"/>
      <c r="O11" s="4"/>
      <c r="P11" s="4"/>
      <c r="Q11" s="4"/>
      <c r="R11" s="4"/>
      <c r="S11" s="4" t="n">
        <f aca="false">SUM(G11:R11)</f>
        <v>0.026</v>
      </c>
    </row>
    <row r="12" customFormat="false" ht="12.75" hidden="false" customHeight="false" outlineLevel="0" collapsed="false">
      <c r="A12" s="5" t="s">
        <v>36</v>
      </c>
      <c r="B12" s="5"/>
      <c r="C12" s="5"/>
      <c r="E12" s="6" t="n">
        <f aca="false">SUM(E6:E11)</f>
        <v>0.049</v>
      </c>
      <c r="F12" s="7"/>
      <c r="G12" s="6" t="n">
        <f aca="false">SUM(G6:G11)</f>
        <v>0.00208333333333333</v>
      </c>
      <c r="H12" s="6" t="n">
        <f aca="false">SUM(H6:H11)</f>
        <v>0.0150833333333333</v>
      </c>
      <c r="I12" s="6" t="n">
        <f aca="false">SUM(I6:I11)</f>
        <v>0.0158333333333333</v>
      </c>
      <c r="J12" s="6" t="n">
        <f aca="false">SUM(J6:J11)</f>
        <v>0.00283333333333333</v>
      </c>
      <c r="K12" s="6" t="n">
        <f aca="false">SUM(K6:K11)</f>
        <v>0.00243333333333333</v>
      </c>
      <c r="L12" s="6" t="n">
        <f aca="false">SUM(L6:L11)</f>
        <v>0.00243333333333333</v>
      </c>
      <c r="M12" s="6" t="n">
        <f aca="false">SUM(M6:M11)</f>
        <v>0.00168333333333333</v>
      </c>
      <c r="N12" s="6" t="n">
        <f aca="false">SUM(N6:N11)</f>
        <v>0.00168333333333333</v>
      </c>
      <c r="O12" s="6" t="n">
        <f aca="false">SUM(O6:O11)</f>
        <v>0.00168333333333333</v>
      </c>
      <c r="P12" s="6" t="n">
        <f aca="false">SUM(P6:P11)</f>
        <v>0.00108333333333333</v>
      </c>
      <c r="Q12" s="6" t="n">
        <f aca="false">SUM(Q6:Q11)</f>
        <v>0.00108333333333333</v>
      </c>
      <c r="R12" s="6" t="n">
        <f aca="false">SUM(R6:R11)</f>
        <v>0.00108333333333333</v>
      </c>
      <c r="S12" s="6" t="n">
        <f aca="false">SUM(S6:S11)</f>
        <v>0.049</v>
      </c>
    </row>
    <row r="13" customFormat="false" ht="12.75" hidden="false" customHeight="false" outlineLevel="0" collapsed="false">
      <c r="E13" s="1"/>
      <c r="F13" s="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customFormat="false" ht="12.75" hidden="false" customHeight="false" outlineLevel="0" collapsed="false">
      <c r="A14" s="5" t="s">
        <v>43</v>
      </c>
      <c r="E14" s="1"/>
      <c r="F14" s="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customFormat="false" ht="12.75" hidden="false" customHeight="false" outlineLevel="0" collapsed="false">
      <c r="B15" s="0" t="n">
        <v>2002</v>
      </c>
      <c r="C15" s="0" t="s">
        <v>44</v>
      </c>
      <c r="D15" s="0" t="s">
        <v>45</v>
      </c>
      <c r="E15" s="1" t="n">
        <v>0.001</v>
      </c>
      <c r="F15" s="2" t="n">
        <v>37408</v>
      </c>
      <c r="G15" s="4"/>
      <c r="H15" s="4"/>
      <c r="I15" s="4" t="n">
        <f aca="false">0.001/4</f>
        <v>0.00025</v>
      </c>
      <c r="J15" s="4" t="n">
        <f aca="false">0.001/4</f>
        <v>0.00025</v>
      </c>
      <c r="K15" s="4" t="n">
        <f aca="false">0.001/4</f>
        <v>0.00025</v>
      </c>
      <c r="L15" s="4" t="n">
        <f aca="false">0.001/4</f>
        <v>0.00025</v>
      </c>
      <c r="M15" s="4"/>
      <c r="N15" s="4"/>
      <c r="O15" s="4"/>
      <c r="P15" s="4"/>
      <c r="Q15" s="4"/>
      <c r="R15" s="4"/>
      <c r="S15" s="4" t="n">
        <f aca="false">SUM(G15:R15)</f>
        <v>0.001</v>
      </c>
    </row>
    <row r="16" customFormat="false" ht="12.75" hidden="false" customHeight="false" outlineLevel="0" collapsed="false">
      <c r="A16" s="5" t="s">
        <v>109</v>
      </c>
      <c r="B16" s="5"/>
      <c r="C16" s="5"/>
      <c r="E16" s="6" t="n">
        <f aca="false">SUM(E15)</f>
        <v>0.001</v>
      </c>
      <c r="F16" s="7"/>
      <c r="G16" s="6" t="n">
        <f aca="false">SUM(G15)</f>
        <v>0</v>
      </c>
      <c r="H16" s="6" t="n">
        <f aca="false">SUM(H15)</f>
        <v>0</v>
      </c>
      <c r="I16" s="6" t="n">
        <f aca="false">SUM(I15)</f>
        <v>0.00025</v>
      </c>
      <c r="J16" s="6" t="n">
        <f aca="false">SUM(J15)</f>
        <v>0.00025</v>
      </c>
      <c r="K16" s="6" t="n">
        <f aca="false">SUM(K15)</f>
        <v>0.00025</v>
      </c>
      <c r="L16" s="6" t="n">
        <f aca="false">SUM(L15)</f>
        <v>0.00025</v>
      </c>
      <c r="M16" s="6" t="n">
        <f aca="false">SUM(M15)</f>
        <v>0</v>
      </c>
      <c r="N16" s="6" t="n">
        <f aca="false">SUM(N15)</f>
        <v>0</v>
      </c>
      <c r="O16" s="6" t="n">
        <f aca="false">SUM(O15)</f>
        <v>0</v>
      </c>
      <c r="P16" s="6" t="n">
        <f aca="false">SUM(P15)</f>
        <v>0</v>
      </c>
      <c r="Q16" s="6" t="n">
        <f aca="false">SUM(Q15)</f>
        <v>0</v>
      </c>
      <c r="R16" s="6" t="n">
        <f aca="false">SUM(R15)</f>
        <v>0</v>
      </c>
      <c r="S16" s="6" t="n">
        <f aca="false">SUM(S15)</f>
        <v>0.001</v>
      </c>
    </row>
    <row r="17" customFormat="false" ht="12.75" hidden="false" customHeight="false" outlineLevel="0" collapsed="false">
      <c r="E17" s="1"/>
      <c r="F17" s="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customFormat="false" ht="12.75" hidden="false" customHeight="false" outlineLevel="0" collapsed="false">
      <c r="A18" s="5" t="s">
        <v>51</v>
      </c>
      <c r="E18" s="1"/>
      <c r="F18" s="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customFormat="false" ht="12.75" hidden="false" customHeight="false" outlineLevel="0" collapsed="false">
      <c r="B19" s="0" t="n">
        <v>2002</v>
      </c>
      <c r="C19" s="0" t="s">
        <v>63</v>
      </c>
      <c r="D19" s="0" t="s">
        <v>61</v>
      </c>
      <c r="E19" s="1" t="n">
        <v>0.013</v>
      </c>
      <c r="F19" s="2" t="n">
        <v>37408</v>
      </c>
      <c r="G19" s="4"/>
      <c r="H19" s="4" t="n">
        <f aca="false">0.013/5</f>
        <v>0.0026</v>
      </c>
      <c r="I19" s="4" t="n">
        <f aca="false">0.013/5</f>
        <v>0.0026</v>
      </c>
      <c r="J19" s="4" t="n">
        <f aca="false">0.013/5</f>
        <v>0.0026</v>
      </c>
      <c r="K19" s="4" t="n">
        <f aca="false">0.013/5</f>
        <v>0.0026</v>
      </c>
      <c r="L19" s="4" t="n">
        <f aca="false">0.013/5</f>
        <v>0.0026</v>
      </c>
      <c r="M19" s="4"/>
      <c r="N19" s="4"/>
      <c r="O19" s="4"/>
      <c r="P19" s="4"/>
      <c r="Q19" s="4"/>
      <c r="R19" s="4"/>
      <c r="S19" s="4" t="n">
        <f aca="false">SUM(G19:R19)</f>
        <v>0.013</v>
      </c>
    </row>
    <row r="20" customFormat="false" ht="12.75" hidden="false" customHeight="false" outlineLevel="0" collapsed="false">
      <c r="B20" s="0" t="n">
        <v>2002</v>
      </c>
      <c r="C20" s="0" t="s">
        <v>67</v>
      </c>
      <c r="D20" s="0" t="s">
        <v>61</v>
      </c>
      <c r="E20" s="1" t="n">
        <v>0.005</v>
      </c>
      <c r="F20" s="2" t="n">
        <v>37408</v>
      </c>
      <c r="G20" s="4"/>
      <c r="H20" s="4"/>
      <c r="I20" s="4" t="n">
        <f aca="false">0.005/4</f>
        <v>0.00125</v>
      </c>
      <c r="J20" s="4" t="n">
        <f aca="false">0.005/4</f>
        <v>0.00125</v>
      </c>
      <c r="K20" s="4" t="n">
        <f aca="false">0.005/4</f>
        <v>0.00125</v>
      </c>
      <c r="L20" s="4" t="n">
        <f aca="false">0.005/4</f>
        <v>0.00125</v>
      </c>
      <c r="M20" s="4"/>
      <c r="N20" s="4"/>
      <c r="O20" s="4"/>
      <c r="P20" s="4"/>
      <c r="Q20" s="4"/>
      <c r="R20" s="4"/>
      <c r="S20" s="4" t="n">
        <f aca="false">SUM(G20:R20)</f>
        <v>0.005</v>
      </c>
    </row>
    <row r="21" customFormat="false" ht="12.75" hidden="false" customHeight="false" outlineLevel="0" collapsed="false">
      <c r="A21" s="5" t="s">
        <v>110</v>
      </c>
      <c r="B21" s="5"/>
      <c r="C21" s="5"/>
      <c r="E21" s="6" t="n">
        <f aca="false">SUM(E19:E20)</f>
        <v>0.018</v>
      </c>
      <c r="F21" s="7"/>
      <c r="G21" s="6" t="n">
        <f aca="false">SUM(G19:G20)</f>
        <v>0</v>
      </c>
      <c r="H21" s="6" t="n">
        <f aca="false">SUM(H19:H20)</f>
        <v>0.0026</v>
      </c>
      <c r="I21" s="6" t="n">
        <f aca="false">SUM(I19:I20)</f>
        <v>0.00385</v>
      </c>
      <c r="J21" s="6" t="n">
        <f aca="false">SUM(J19:J20)</f>
        <v>0.00385</v>
      </c>
      <c r="K21" s="6" t="n">
        <f aca="false">SUM(K19:K20)</f>
        <v>0.00385</v>
      </c>
      <c r="L21" s="6" t="n">
        <f aca="false">SUM(L19:L20)</f>
        <v>0.00385</v>
      </c>
      <c r="M21" s="6" t="n">
        <f aca="false">SUM(M19:M20)</f>
        <v>0</v>
      </c>
      <c r="N21" s="6" t="n">
        <f aca="false">SUM(N19:N20)</f>
        <v>0</v>
      </c>
      <c r="O21" s="6" t="n">
        <f aca="false">SUM(O19:O20)</f>
        <v>0</v>
      </c>
      <c r="P21" s="6" t="n">
        <f aca="false">SUM(P19:P20)</f>
        <v>0</v>
      </c>
      <c r="Q21" s="6" t="n">
        <f aca="false">SUM(Q19:Q20)</f>
        <v>0</v>
      </c>
      <c r="R21" s="6" t="n">
        <f aca="false">SUM(R19:R20)</f>
        <v>0</v>
      </c>
      <c r="S21" s="6" t="n">
        <f aca="false">SUM(S19:S20)</f>
        <v>0.018</v>
      </c>
    </row>
    <row r="22" customFormat="false" ht="12.75" hidden="false" customHeight="false" outlineLevel="0" collapsed="false">
      <c r="E22" s="1"/>
      <c r="F2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2001-08-21T20:44:56Z</dcterms:created>
  <dc:creator>cbarnes</dc:creator>
  <dc:description/>
  <dc:language>en-US</dc:language>
  <cp:lastModifiedBy>cbarnes</cp:lastModifiedBy>
  <cp:lastPrinted>2001-09-12T14:19:53Z</cp:lastPrinted>
  <dcterms:modified xsi:type="dcterms:W3CDTF">2001-09-13T14:43:02Z</dcterms:modified>
  <cp:revision>0</cp:revision>
  <dc:subject/>
  <dc:title/>
</cp:coreProperties>
</file>