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ris 1" sheetId="2" state="visible" r:id="rId4"/>
    <sheet name="Chris 2" sheetId="3" state="visible" r:id="rId5"/>
    <sheet name="Sheet1" sheetId="4" state="visible" r:id="rId6"/>
    <sheet name="Chart2" sheetId="5" state="visible" r:id="rId7"/>
    <sheet name="Start Gas" sheetId="6" state="visible" r:id="rId8"/>
    <sheet name="Sheet2" sheetId="7" state="visible" r:id="rId9"/>
    <sheet name="Electricity" sheetId="8" state="visible" r:id="rId10"/>
  </sheets>
  <definedNames>
    <definedName function="false" hidden="false" localSheetId="2" name="_xlnm.Print_Area" vbProcedure="false">'Chris 2'!$A$1:$G$71</definedName>
    <definedName function="false" hidden="false" localSheetId="7" name="_xlnm.Print_Area" vbProcedure="false">Electricity!$A$3:$H$45</definedName>
    <definedName function="false" hidden="false" localSheetId="3" name="_xlnm.Print_Area" vbProcedure="false">Sheet1!$B$1:$AC$55</definedName>
    <definedName function="false" hidden="false" localSheetId="5" name="_xlnm.Print_Area" vbProcedure="false">'Start Gas'!$A$1:$L$23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<sst xmlns="http://schemas.openxmlformats.org/spreadsheetml/2006/main" count="281" uniqueCount="158">
  <si>
    <t xml:space="preserve">Riverside Canal Pricing Model</t>
  </si>
  <si>
    <t xml:space="preserve">Term</t>
  </si>
  <si>
    <t xml:space="preserve">Jun '01</t>
  </si>
  <si>
    <t xml:space="preserve">Jul</t>
  </si>
  <si>
    <t xml:space="preserve">Aug</t>
  </si>
  <si>
    <t xml:space="preserve">Sep</t>
  </si>
  <si>
    <t xml:space="preserve">Oct</t>
  </si>
  <si>
    <t xml:space="preserve">Total</t>
  </si>
  <si>
    <t xml:space="preserve">Power Bid</t>
  </si>
  <si>
    <t xml:space="preserve">SP-15 Peak</t>
  </si>
  <si>
    <t xml:space="preserve">SP-15 Off Peak</t>
  </si>
  <si>
    <t xml:space="preserve">Power Quantity</t>
  </si>
  <si>
    <t xml:space="preserve">Unit 1</t>
  </si>
  <si>
    <t xml:space="preserve">Unit 2</t>
  </si>
  <si>
    <t xml:space="preserve">Unit 3</t>
  </si>
  <si>
    <t xml:space="preserve">Unit 4</t>
  </si>
  <si>
    <t xml:space="preserve">Hours of Operation</t>
  </si>
  <si>
    <t xml:space="preserve">Peak</t>
  </si>
  <si>
    <t xml:space="preserve">Off Peak</t>
  </si>
  <si>
    <t xml:space="preserve">Gas Offer</t>
  </si>
  <si>
    <t xml:space="preserve">NYMEX</t>
  </si>
  <si>
    <t xml:space="preserve">SoCal Financial Basis</t>
  </si>
  <si>
    <t xml:space="preserve">SoCal Physical Premium</t>
  </si>
  <si>
    <t xml:space="preserve">SoCal Intrastate</t>
  </si>
  <si>
    <t xml:space="preserve">Total Gas Cost</t>
  </si>
  <si>
    <t xml:space="preserve">Heat Rates</t>
  </si>
  <si>
    <t xml:space="preserve">Marginal Cost</t>
  </si>
  <si>
    <t xml:space="preserve">Profit Margin</t>
  </si>
  <si>
    <t xml:space="preserve">  Peak </t>
  </si>
  <si>
    <t xml:space="preserve">  Off Peak</t>
  </si>
  <si>
    <t xml:space="preserve">Net Profit</t>
  </si>
  <si>
    <t xml:space="preserve">Total Intrinsic</t>
  </si>
  <si>
    <t xml:space="preserve">Variable Costs</t>
  </si>
  <si>
    <t xml:space="preserve">Start-Up Gas</t>
  </si>
  <si>
    <t xml:space="preserve">Electricity </t>
  </si>
  <si>
    <t xml:space="preserve">Date</t>
  </si>
  <si>
    <t xml:space="preserve">Gas</t>
  </si>
  <si>
    <t xml:space="preserve">Contract Capacity</t>
  </si>
  <si>
    <t xml:space="preserve">CA Border</t>
  </si>
  <si>
    <t xml:space="preserve">Interconnect </t>
  </si>
  <si>
    <t xml:space="preserve">Contract Capacity Heat Rate</t>
  </si>
  <si>
    <t xml:space="preserve">Trans</t>
  </si>
  <si>
    <t xml:space="preserve">Daily Interc</t>
  </si>
  <si>
    <t xml:space="preserve">Low Load Capacity</t>
  </si>
  <si>
    <t xml:space="preserve">Users Tax</t>
  </si>
  <si>
    <t xml:space="preserve">GMM</t>
  </si>
  <si>
    <t xml:space="preserve">Low Load Capacity Heat Rate</t>
  </si>
  <si>
    <t xml:space="preserve"> </t>
  </si>
  <si>
    <t xml:space="preserve">V O&amp;M</t>
  </si>
  <si>
    <t xml:space="preserve">Hot Start</t>
  </si>
  <si>
    <t xml:space="preserve">45 min to full load, shut down less than 4 hours</t>
  </si>
  <si>
    <t xml:space="preserve">Start Charge</t>
  </si>
  <si>
    <t xml:space="preserve">Cold Start</t>
  </si>
  <si>
    <t xml:space="preserve">1 hour to full load, shut down more than 4 hours</t>
  </si>
  <si>
    <t xml:space="preserve">Start Gas (MMBtu)</t>
  </si>
  <si>
    <t xml:space="preserve">Hour Ending</t>
  </si>
  <si>
    <t xml:space="preserve">Start Time</t>
  </si>
  <si>
    <t xml:space="preserve">Start</t>
  </si>
  <si>
    <t xml:space="preserve">Scheduled</t>
  </si>
  <si>
    <t xml:space="preserve">Total </t>
  </si>
  <si>
    <t xml:space="preserve">Electric </t>
  </si>
  <si>
    <t xml:space="preserve">Variable Cost </t>
  </si>
  <si>
    <t xml:space="preserve">Fixed Cost</t>
  </si>
  <si>
    <t xml:space="preserve">Retail Elec</t>
  </si>
  <si>
    <t xml:space="preserve">Total Cost</t>
  </si>
  <si>
    <t xml:space="preserve">Profit</t>
  </si>
  <si>
    <t xml:space="preserve">Revenue</t>
  </si>
  <si>
    <t xml:space="preserve">Cold Start=1</t>
  </si>
  <si>
    <t xml:space="preserve">Output</t>
  </si>
  <si>
    <t xml:space="preserve">Applicable HR</t>
  </si>
  <si>
    <t xml:space="preserve">Price</t>
  </si>
  <si>
    <t xml:space="preserve">O&amp;M</t>
  </si>
  <si>
    <t xml:space="preserve">Start Energy</t>
  </si>
  <si>
    <t xml:space="preserve">Start Demand</t>
  </si>
  <si>
    <t xml:space="preserve">Hot Start=2</t>
  </si>
  <si>
    <t xml:space="preserve">(MW)</t>
  </si>
  <si>
    <t xml:space="preserve">(MMBtu/MWh)</t>
  </si>
  <si>
    <t xml:space="preserve">($/MWh)</t>
  </si>
  <si>
    <t xml:space="preserve">($)</t>
  </si>
  <si>
    <t xml:space="preserve">Time</t>
  </si>
  <si>
    <t xml:space="preserve">Electricity</t>
  </si>
  <si>
    <t xml:space="preserve">Start/Base</t>
  </si>
  <si>
    <t xml:space="preserve">Start/Synch</t>
  </si>
  <si>
    <t xml:space="preserve">Sync/Base</t>
  </si>
  <si>
    <t xml:space="preserve">Synch/Base</t>
  </si>
  <si>
    <t xml:space="preserve">(min)</t>
  </si>
  <si>
    <t xml:space="preserve">(MMBtu)</t>
  </si>
  <si>
    <t xml:space="preserve">(MWh)</t>
  </si>
  <si>
    <t xml:space="preserve">$/kW-mo</t>
  </si>
  <si>
    <t xml:space="preserve">July</t>
  </si>
  <si>
    <t xml:space="preserve">Sept</t>
  </si>
  <si>
    <t xml:space="preserve">Nov</t>
  </si>
  <si>
    <t xml:space="preserve">Average</t>
  </si>
  <si>
    <t xml:space="preserve">Ramp Rate</t>
  </si>
  <si>
    <t xml:space="preserve">Time to Start Execute</t>
  </si>
  <si>
    <t xml:space="preserve">Event</t>
  </si>
  <si>
    <t xml:space="preserve">Backfeed</t>
  </si>
  <si>
    <t xml:space="preserve">Gen Load</t>
  </si>
  <si>
    <t xml:space="preserve">Net</t>
  </si>
  <si>
    <t xml:space="preserve">Net Power</t>
  </si>
  <si>
    <t xml:space="preserve">Start Execute</t>
  </si>
  <si>
    <t xml:space="preserve">Finish Purge, first fire</t>
  </si>
  <si>
    <t xml:space="preserve">Synchronize</t>
  </si>
  <si>
    <t xml:space="preserve">Full Load</t>
  </si>
  <si>
    <t xml:space="preserve">Mid Peak</t>
  </si>
  <si>
    <t xml:space="preserve">On Peak</t>
  </si>
  <si>
    <t xml:space="preserve">Energy </t>
  </si>
  <si>
    <t xml:space="preserve">Demand</t>
  </si>
  <si>
    <t xml:space="preserve">Energy</t>
  </si>
  <si>
    <t xml:space="preserve">HCC Retail Electric Charges</t>
  </si>
  <si>
    <t xml:space="preserve">Usage</t>
  </si>
  <si>
    <t xml:space="preserve">Rate</t>
  </si>
  <si>
    <t xml:space="preserve">Summer</t>
  </si>
  <si>
    <t xml:space="preserve">Winter</t>
  </si>
  <si>
    <t xml:space="preserve">Summer </t>
  </si>
  <si>
    <t xml:space="preserve">Demand Component</t>
  </si>
  <si>
    <t xml:space="preserve">(kW)</t>
  </si>
  <si>
    <t xml:space="preserve">($/kW)</t>
  </si>
  <si>
    <t xml:space="preserve">($/month)</t>
  </si>
  <si>
    <t xml:space="preserve">Aux Load (kW)</t>
  </si>
  <si>
    <t xml:space="preserve">Facilities Related Component</t>
  </si>
  <si>
    <t xml:space="preserve">Idle Time (min)</t>
  </si>
  <si>
    <t xml:space="preserve">Time Related Demand Component</t>
  </si>
  <si>
    <t xml:space="preserve">On-Peak</t>
  </si>
  <si>
    <t xml:space="preserve">Mid-Peak</t>
  </si>
  <si>
    <t xml:space="preserve">Idle Energy (kWh)</t>
  </si>
  <si>
    <t xml:space="preserve">Total Demand Charges</t>
  </si>
  <si>
    <t xml:space="preserve">Idle Energy Days</t>
  </si>
  <si>
    <t xml:space="preserve">Energy Component</t>
  </si>
  <si>
    <t xml:space="preserve">(kWh)</t>
  </si>
  <si>
    <t xml:space="preserve">($/kWh)</t>
  </si>
  <si>
    <t xml:space="preserve">Total Idle Energy</t>
  </si>
  <si>
    <t xml:space="preserve">Off-Peak</t>
  </si>
  <si>
    <t xml:space="preserve">Total Energy Charges</t>
  </si>
  <si>
    <t xml:space="preserve">Reactive Power Component</t>
  </si>
  <si>
    <t xml:space="preserve">(kVar)</t>
  </si>
  <si>
    <t xml:space="preserve">($/kVar)</t>
  </si>
  <si>
    <t xml:space="preserve">Power Factor Adjustment (kVar)</t>
  </si>
  <si>
    <t xml:space="preserve">Total Reactive Power Charges</t>
  </si>
  <si>
    <t xml:space="preserve">Other</t>
  </si>
  <si>
    <t xml:space="preserve">Monthly Customer Charge</t>
  </si>
  <si>
    <t xml:space="preserve">Peak Rate Limit Discount</t>
  </si>
  <si>
    <t xml:space="preserve">Voltage Discount</t>
  </si>
  <si>
    <t xml:space="preserve">Current Billing Subtotal</t>
  </si>
  <si>
    <t xml:space="preserve">City Tax</t>
  </si>
  <si>
    <t xml:space="preserve">State Tax</t>
  </si>
  <si>
    <t xml:space="preserve">TOTAL CHARGES</t>
  </si>
  <si>
    <t xml:space="preserve">Wk Days</t>
  </si>
  <si>
    <t xml:space="preserve">Wknd Days</t>
  </si>
  <si>
    <t xml:space="preserve">Jun</t>
  </si>
  <si>
    <t xml:space="preserve">Jan</t>
  </si>
  <si>
    <t xml:space="preserve">Feb</t>
  </si>
  <si>
    <t xml:space="preserve">Mar</t>
  </si>
  <si>
    <t xml:space="preserve">April</t>
  </si>
  <si>
    <t xml:space="preserve">May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</si>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</sst>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#,##0"/>
    <numFmt numFmtId="166" formatCode="0.00"/>
    <numFmt numFmtId="167" formatCode="0.0"/>
    <numFmt numFmtId="168" formatCode="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[$-409]m/d/yyyy"/>
    <numFmt numFmtId="174" formatCode="_(* #,##0.000_);_(* \(#,##0.000\);_(* \-??_);_(@_)"/>
    <numFmt numFmtId="175" formatCode="0.00%"/>
    <numFmt numFmtId="176" formatCode="[$-409]h:mm"/>
    <numFmt numFmtId="177" formatCode="#,##0.000"/>
    <numFmt numFmtId="178" formatCode="0.000"/>
    <numFmt numFmtId="179" formatCode="_(\$* #,##0.0000_);_(\$* \(#,##0.0000\);_(\$* \-??_);_(@_)"/>
    <numFmt numFmtId="180" formatCode="0%"/>
    <numFmt numFmtId="181" formatCode="_(* #,##0.000000_);_(* \(#,##0.000000\);_(* \-??_);_(@_)"/>
    <numFmt numFmtId="182" formatCode="[$-409]mmm\-yy"/>
    <numFmt numFmtId="183" formatCode="_(\$* #,##0.00000_);_(\$* \(#,##0.000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HCC Heat Rate vs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Sheet1!$AH$23:$AH$29</c:f>
              <c:numCache>
                <c:formatCode>General</c:formatCode>
                <c:ptCount val="7"/>
              </c:numCache>
            </c:numRef>
          </c:xVal>
          <c:yVal>
            <c:numRef>
              <c:f>Sheet1!$AK$23:$AK$29</c:f>
              <c:numCache>
                <c:formatCode>General</c:formatCode>
                <c:ptCount val="7"/>
              </c:numCache>
            </c:numRef>
          </c:yVal>
          <c:smooth val="1"/>
        </c:ser>
        <c:axId val="87963838"/>
        <c:axId val="91570334"/>
      </c:scatterChart>
      <c:valAx>
        <c:axId val="879638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Output (kW)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70334"/>
        <c:crossesAt val="0"/>
        <c:crossBetween val="midCat"/>
      </c:valAx>
      <c:valAx>
        <c:axId val="915703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Heat Rate (Btu/kWh)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63838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HCC Net Power vs Time for Start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'Start Gas'!$E$5</c:f>
              <c:strCache>
                <c:ptCount val="1"/>
                <c:pt idx="0">
                  <c:v> Net Power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'Start Gas'!$B$6:$B$96</c:f>
              <c:numCache>
                <c:formatCode>General</c:formatCode>
                <c:ptCount val="91"/>
                <c:pt idx="0">
                  <c:v>-30</c:v>
                </c:pt>
                <c:pt idx="1">
                  <c:v>-29</c:v>
                </c:pt>
                <c:pt idx="2">
                  <c:v>-28</c:v>
                </c:pt>
                <c:pt idx="3">
                  <c:v>-27</c:v>
                </c:pt>
                <c:pt idx="4">
                  <c:v>-26</c:v>
                </c:pt>
                <c:pt idx="5">
                  <c:v>-25</c:v>
                </c:pt>
                <c:pt idx="6">
                  <c:v>-24</c:v>
                </c:pt>
                <c:pt idx="7">
                  <c:v>-23</c:v>
                </c:pt>
                <c:pt idx="8">
                  <c:v>-22</c:v>
                </c:pt>
                <c:pt idx="9">
                  <c:v>-21</c:v>
                </c:pt>
                <c:pt idx="10">
                  <c:v>-20</c:v>
                </c:pt>
                <c:pt idx="11">
                  <c:v>-19</c:v>
                </c:pt>
                <c:pt idx="12">
                  <c:v>-18</c:v>
                </c:pt>
                <c:pt idx="13">
                  <c:v>-17</c:v>
                </c:pt>
                <c:pt idx="14">
                  <c:v>-16</c:v>
                </c:pt>
                <c:pt idx="15">
                  <c:v>-15</c:v>
                </c:pt>
                <c:pt idx="16">
                  <c:v>-14</c:v>
                </c:pt>
                <c:pt idx="17">
                  <c:v>-13</c:v>
                </c:pt>
                <c:pt idx="18">
                  <c:v>-12</c:v>
                </c:pt>
                <c:pt idx="19">
                  <c:v>-11</c:v>
                </c:pt>
                <c:pt idx="20">
                  <c:v>-10</c:v>
                </c:pt>
                <c:pt idx="21">
                  <c:v>-9</c:v>
                </c:pt>
                <c:pt idx="22">
                  <c:v>-8</c:v>
                </c:pt>
                <c:pt idx="23">
                  <c:v>-7</c:v>
                </c:pt>
                <c:pt idx="24">
                  <c:v>-6</c:v>
                </c:pt>
                <c:pt idx="25">
                  <c:v>-5</c:v>
                </c:pt>
                <c:pt idx="26">
                  <c:v>-4</c:v>
                </c:pt>
                <c:pt idx="27">
                  <c:v>-3</c:v>
                </c:pt>
                <c:pt idx="28">
                  <c:v>-2</c:v>
                </c:pt>
                <c:pt idx="29">
                  <c:v>-1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31</c:v>
                </c:pt>
                <c:pt idx="62">
                  <c:v>32</c:v>
                </c:pt>
                <c:pt idx="63">
                  <c:v>33</c:v>
                </c:pt>
                <c:pt idx="64">
                  <c:v>34</c:v>
                </c:pt>
                <c:pt idx="65">
                  <c:v>35</c:v>
                </c:pt>
                <c:pt idx="66">
                  <c:v>36</c:v>
                </c:pt>
                <c:pt idx="67">
                  <c:v>37</c:v>
                </c:pt>
                <c:pt idx="68">
                  <c:v>38</c:v>
                </c:pt>
                <c:pt idx="69">
                  <c:v>39</c:v>
                </c:pt>
                <c:pt idx="70">
                  <c:v>40</c:v>
                </c:pt>
                <c:pt idx="71">
                  <c:v>41</c:v>
                </c:pt>
                <c:pt idx="72">
                  <c:v>42</c:v>
                </c:pt>
                <c:pt idx="73">
                  <c:v>43</c:v>
                </c:pt>
                <c:pt idx="74">
                  <c:v>44</c:v>
                </c:pt>
                <c:pt idx="75">
                  <c:v>45</c:v>
                </c:pt>
                <c:pt idx="76">
                  <c:v>46</c:v>
                </c:pt>
                <c:pt idx="77">
                  <c:v>47</c:v>
                </c:pt>
                <c:pt idx="78">
                  <c:v>48</c:v>
                </c:pt>
                <c:pt idx="79">
                  <c:v>49</c:v>
                </c:pt>
                <c:pt idx="80">
                  <c:v>50</c:v>
                </c:pt>
                <c:pt idx="81">
                  <c:v>51</c:v>
                </c:pt>
                <c:pt idx="82">
                  <c:v>52</c:v>
                </c:pt>
                <c:pt idx="83">
                  <c:v>53</c:v>
                </c:pt>
                <c:pt idx="84">
                  <c:v>54</c:v>
                </c:pt>
                <c:pt idx="85">
                  <c:v>55</c:v>
                </c:pt>
                <c:pt idx="86">
                  <c:v>56</c:v>
                </c:pt>
                <c:pt idx="87">
                  <c:v>57</c:v>
                </c:pt>
                <c:pt idx="88">
                  <c:v>58</c:v>
                </c:pt>
                <c:pt idx="89">
                  <c:v>59</c:v>
                </c:pt>
                <c:pt idx="90">
                  <c:v>60</c:v>
                </c:pt>
              </c:numCache>
            </c:numRef>
          </c:xVal>
          <c:yVal>
            <c:numRef>
              <c:f>'Start Gas'!$E$6:$E$96</c:f>
              <c:numCache>
                <c:formatCode>_(* #,##0_);_(* \(#,##0\);_(* \-??_);_(@_)</c:formatCode>
                <c:ptCount val="91"/>
                <c:pt idx="0">
                  <c:v>-0.3</c:v>
                </c:pt>
                <c:pt idx="1">
                  <c:v>-0.3</c:v>
                </c:pt>
                <c:pt idx="2">
                  <c:v>-0.3</c:v>
                </c:pt>
                <c:pt idx="3">
                  <c:v>-0.3</c:v>
                </c:pt>
                <c:pt idx="4">
                  <c:v>-0.3</c:v>
                </c:pt>
                <c:pt idx="5">
                  <c:v>-0.3</c:v>
                </c:pt>
                <c:pt idx="6">
                  <c:v>-0.3</c:v>
                </c:pt>
                <c:pt idx="7">
                  <c:v>-0.3</c:v>
                </c:pt>
                <c:pt idx="8">
                  <c:v>-0.3</c:v>
                </c:pt>
                <c:pt idx="9">
                  <c:v>-0.3</c:v>
                </c:pt>
                <c:pt idx="10">
                  <c:v>-0.3</c:v>
                </c:pt>
                <c:pt idx="11">
                  <c:v>-0.3</c:v>
                </c:pt>
                <c:pt idx="12">
                  <c:v>-0.3</c:v>
                </c:pt>
                <c:pt idx="13">
                  <c:v>-0.3</c:v>
                </c:pt>
                <c:pt idx="14">
                  <c:v>-0.3</c:v>
                </c:pt>
                <c:pt idx="15">
                  <c:v>-1.8</c:v>
                </c:pt>
                <c:pt idx="16">
                  <c:v>-1.8</c:v>
                </c:pt>
                <c:pt idx="17">
                  <c:v>-1.8</c:v>
                </c:pt>
                <c:pt idx="18">
                  <c:v>-1.8</c:v>
                </c:pt>
                <c:pt idx="19">
                  <c:v>-1.8</c:v>
                </c:pt>
                <c:pt idx="20">
                  <c:v>-1.8</c:v>
                </c:pt>
                <c:pt idx="21">
                  <c:v>-1.8</c:v>
                </c:pt>
                <c:pt idx="22">
                  <c:v>-1.8</c:v>
                </c:pt>
                <c:pt idx="23">
                  <c:v>-1.8</c:v>
                </c:pt>
                <c:pt idx="24">
                  <c:v>-1.8</c:v>
                </c:pt>
                <c:pt idx="25">
                  <c:v>-1.8</c:v>
                </c:pt>
                <c:pt idx="26">
                  <c:v>-1.8</c:v>
                </c:pt>
                <c:pt idx="27">
                  <c:v>-1.8</c:v>
                </c:pt>
                <c:pt idx="28">
                  <c:v>-1.8</c:v>
                </c:pt>
                <c:pt idx="29">
                  <c:v>-1.8</c:v>
                </c:pt>
                <c:pt idx="30">
                  <c:v>-1.8</c:v>
                </c:pt>
                <c:pt idx="31">
                  <c:v>-2.5</c:v>
                </c:pt>
                <c:pt idx="32">
                  <c:v>-2.2</c:v>
                </c:pt>
                <c:pt idx="33">
                  <c:v>-2.2</c:v>
                </c:pt>
                <c:pt idx="34">
                  <c:v>-2.2</c:v>
                </c:pt>
                <c:pt idx="35">
                  <c:v>-2.2</c:v>
                </c:pt>
                <c:pt idx="36">
                  <c:v>-2.2</c:v>
                </c:pt>
                <c:pt idx="37">
                  <c:v>-2.2</c:v>
                </c:pt>
                <c:pt idx="38">
                  <c:v>-2.2</c:v>
                </c:pt>
                <c:pt idx="39">
                  <c:v>-2.2</c:v>
                </c:pt>
                <c:pt idx="40">
                  <c:v>-2.2</c:v>
                </c:pt>
                <c:pt idx="41">
                  <c:v>-2.2</c:v>
                </c:pt>
                <c:pt idx="42">
                  <c:v>-2.2</c:v>
                </c:pt>
                <c:pt idx="43">
                  <c:v>-2.2</c:v>
                </c:pt>
                <c:pt idx="44">
                  <c:v>-2.2</c:v>
                </c:pt>
                <c:pt idx="45">
                  <c:v>-2.2</c:v>
                </c:pt>
                <c:pt idx="46">
                  <c:v>-2.2</c:v>
                </c:pt>
                <c:pt idx="47">
                  <c:v>-2.2</c:v>
                </c:pt>
                <c:pt idx="48">
                  <c:v>-2.2</c:v>
                </c:pt>
                <c:pt idx="49">
                  <c:v>-2.2</c:v>
                </c:pt>
                <c:pt idx="50">
                  <c:v>-2.2</c:v>
                </c:pt>
                <c:pt idx="51">
                  <c:v>3.2</c:v>
                </c:pt>
                <c:pt idx="52">
                  <c:v>6.4</c:v>
                </c:pt>
                <c:pt idx="53">
                  <c:v>9.6</c:v>
                </c:pt>
                <c:pt idx="54">
                  <c:v>12.8</c:v>
                </c:pt>
                <c:pt idx="55">
                  <c:v>16</c:v>
                </c:pt>
                <c:pt idx="56">
                  <c:v>19.2</c:v>
                </c:pt>
                <c:pt idx="57">
                  <c:v>22.4</c:v>
                </c:pt>
                <c:pt idx="58">
                  <c:v>25.6</c:v>
                </c:pt>
                <c:pt idx="59">
                  <c:v>28.8</c:v>
                </c:pt>
                <c:pt idx="60">
                  <c:v>32</c:v>
                </c:pt>
                <c:pt idx="61">
                  <c:v>35.2</c:v>
                </c:pt>
                <c:pt idx="62">
                  <c:v>38.4</c:v>
                </c:pt>
                <c:pt idx="63">
                  <c:v>41.6</c:v>
                </c:pt>
                <c:pt idx="64">
                  <c:v>44.8</c:v>
                </c:pt>
                <c:pt idx="65">
                  <c:v>48</c:v>
                </c:pt>
                <c:pt idx="66">
                  <c:v>51.2</c:v>
                </c:pt>
                <c:pt idx="67">
                  <c:v>54.4</c:v>
                </c:pt>
                <c:pt idx="68">
                  <c:v>57.6</c:v>
                </c:pt>
                <c:pt idx="69">
                  <c:v>60.8</c:v>
                </c:pt>
                <c:pt idx="70">
                  <c:v>64</c:v>
                </c:pt>
                <c:pt idx="71">
                  <c:v>67.2</c:v>
                </c:pt>
                <c:pt idx="72">
                  <c:v>70.4</c:v>
                </c:pt>
                <c:pt idx="73">
                  <c:v>73.6</c:v>
                </c:pt>
                <c:pt idx="74">
                  <c:v>76.8</c:v>
                </c:pt>
                <c:pt idx="75">
                  <c:v>80</c:v>
                </c:pt>
                <c:pt idx="76">
                  <c:v>83.2</c:v>
                </c:pt>
                <c:pt idx="77">
                  <c:v>86.4</c:v>
                </c:pt>
                <c:pt idx="78">
                  <c:v>89.6</c:v>
                </c:pt>
                <c:pt idx="79">
                  <c:v>92.8</c:v>
                </c:pt>
                <c:pt idx="80">
                  <c:v>96</c:v>
                </c:pt>
                <c:pt idx="81">
                  <c:v>99.2000000000001</c:v>
                </c:pt>
                <c:pt idx="82">
                  <c:v>102.4</c:v>
                </c:pt>
                <c:pt idx="83">
                  <c:v>105.6</c:v>
                </c:pt>
                <c:pt idx="84">
                  <c:v>108.8</c:v>
                </c:pt>
                <c:pt idx="85">
                  <c:v>112</c:v>
                </c:pt>
                <c:pt idx="86">
                  <c:v>115.2</c:v>
                </c:pt>
                <c:pt idx="87">
                  <c:v>118.4</c:v>
                </c:pt>
                <c:pt idx="88">
                  <c:v>121.6</c:v>
                </c:pt>
                <c:pt idx="89">
                  <c:v>124.8</c:v>
                </c:pt>
                <c:pt idx="90">
                  <c:v>128</c:v>
                </c:pt>
              </c:numCache>
            </c:numRef>
          </c:yVal>
          <c:smooth val="0"/>
        </c:ser>
        <c:axId val="81822327"/>
        <c:axId val="49469416"/>
      </c:scatterChart>
      <c:valAx>
        <c:axId val="818223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Relative to Start Execute Command (Min)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69416"/>
        <c:crossesAt val="0"/>
        <c:crossBetween val="midCat"/>
      </c:valAx>
      <c:valAx>
        <c:axId val="49469416"/>
        <c:scaling>
          <c:orientation val="minMax"/>
          <c:max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22327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3"/>
  <sheetViews>
    <sheetView showFormulas="false" showGridLines="true" showRowColHeaders="true" showZeros="true" rightToLeft="false" tabSelected="true" showOutlineSymbols="true" defaultGridColor="true" view="normal" topLeftCell="A45" colorId="64" zoomScale="100" zoomScaleNormal="100" zoomScalePageLayoutView="100" workbookViewId="0">
      <pane xSplit="2685" ySplit="3570" topLeftCell="B38" activePane="bottomRight" state="split"/>
      <selection pane="topLeft" activeCell="A45" activeCellId="0" sqref="A45"/>
      <selection pane="topRight" activeCell="B45" activeCellId="0" sqref="B45"/>
      <selection pane="bottomLeft" activeCell="A38" activeCellId="0" sqref="A38"/>
      <selection pane="bottomRigh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13.85"/>
    <col collapsed="false" customWidth="true" hidden="false" outlineLevel="0" max="6" min="3" style="0" width="12.28"/>
    <col collapsed="false" customWidth="true" hidden="false" outlineLevel="0" max="7" min="7" style="0" width="14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</row>
    <row r="4" customFormat="false" ht="12.75" hidden="false" customHeight="false" outlineLevel="0" collapsed="false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customFormat="false" ht="12.75" hidden="false" customHeight="false" outlineLevel="0" collapsed="false">
      <c r="L5" s="5"/>
      <c r="M5" s="5"/>
    </row>
    <row r="6" customFormat="false" ht="12.75" hidden="false" customHeight="false" outlineLevel="0" collapsed="false">
      <c r="A6" s="3" t="s">
        <v>8</v>
      </c>
    </row>
    <row r="7" customFormat="false" ht="12.75" hidden="false" customHeight="false" outlineLevel="0" collapsed="false">
      <c r="A7" s="0" t="s">
        <v>9</v>
      </c>
      <c r="B7" s="0" t="n">
        <v>315</v>
      </c>
      <c r="C7" s="0" t="n">
        <v>415</v>
      </c>
      <c r="D7" s="0" t="n">
        <v>415</v>
      </c>
      <c r="E7" s="0" t="n">
        <v>415</v>
      </c>
      <c r="F7" s="0" t="n">
        <v>230</v>
      </c>
    </row>
    <row r="8" customFormat="false" ht="12.75" hidden="false" customHeight="false" outlineLevel="0" collapsed="false">
      <c r="A8" s="0" t="s">
        <v>10</v>
      </c>
      <c r="B8" s="0" t="n">
        <v>180</v>
      </c>
      <c r="C8" s="0" t="n">
        <v>205</v>
      </c>
      <c r="D8" s="0" t="n">
        <v>205</v>
      </c>
      <c r="E8" s="0" t="n">
        <v>205</v>
      </c>
      <c r="F8" s="0" t="n">
        <v>140</v>
      </c>
    </row>
    <row r="10" customFormat="false" ht="12.75" hidden="false" customHeight="false" outlineLevel="0" collapsed="false">
      <c r="A10" s="3" t="s">
        <v>11</v>
      </c>
    </row>
    <row r="11" customFormat="false" ht="12.75" hidden="false" customHeight="false" outlineLevel="0" collapsed="false">
      <c r="A11" s="0" t="s">
        <v>12</v>
      </c>
      <c r="B11" s="0" t="n">
        <v>30</v>
      </c>
      <c r="C11" s="0" t="n">
        <f aca="false">B11</f>
        <v>30</v>
      </c>
      <c r="D11" s="0" t="n">
        <f aca="false">C11</f>
        <v>30</v>
      </c>
      <c r="E11" s="0" t="n">
        <f aca="false">D11</f>
        <v>30</v>
      </c>
      <c r="F11" s="0" t="n">
        <f aca="false">E11</f>
        <v>30</v>
      </c>
    </row>
    <row r="12" customFormat="false" ht="12.75" hidden="false" customHeight="false" outlineLevel="0" collapsed="false">
      <c r="A12" s="0" t="s">
        <v>13</v>
      </c>
      <c r="B12" s="0" t="n">
        <v>25</v>
      </c>
      <c r="C12" s="0" t="n">
        <f aca="false">B12</f>
        <v>25</v>
      </c>
      <c r="D12" s="0" t="n">
        <f aca="false">C12</f>
        <v>25</v>
      </c>
      <c r="E12" s="0" t="n">
        <f aca="false">D12</f>
        <v>25</v>
      </c>
      <c r="F12" s="0" t="n">
        <f aca="false">E12</f>
        <v>25</v>
      </c>
    </row>
    <row r="13" customFormat="false" ht="12.75" hidden="false" customHeight="false" outlineLevel="0" collapsed="false">
      <c r="A13" s="0" t="s">
        <v>14</v>
      </c>
      <c r="B13" s="0" t="n">
        <v>37</v>
      </c>
      <c r="C13" s="0" t="n">
        <f aca="false">B13</f>
        <v>37</v>
      </c>
      <c r="D13" s="0" t="n">
        <f aca="false">C13</f>
        <v>37</v>
      </c>
      <c r="E13" s="0" t="n">
        <f aca="false">D13</f>
        <v>37</v>
      </c>
      <c r="F13" s="0" t="n">
        <f aca="false">E13</f>
        <v>37</v>
      </c>
    </row>
    <row r="14" customFormat="false" ht="12.75" hidden="false" customHeight="false" outlineLevel="0" collapsed="false">
      <c r="A14" s="0" t="s">
        <v>15</v>
      </c>
      <c r="B14" s="6" t="n">
        <v>30</v>
      </c>
      <c r="C14" s="6" t="n">
        <f aca="false">B14</f>
        <v>30</v>
      </c>
      <c r="D14" s="6" t="n">
        <f aca="false">C14</f>
        <v>30</v>
      </c>
      <c r="E14" s="6" t="n">
        <f aca="false">D14</f>
        <v>30</v>
      </c>
      <c r="F14" s="6" t="n">
        <f aca="false">E14</f>
        <v>30</v>
      </c>
    </row>
    <row r="15" customFormat="false" ht="12.75" hidden="false" customHeight="false" outlineLevel="0" collapsed="false">
      <c r="A15" s="0" t="s">
        <v>7</v>
      </c>
      <c r="B15" s="0" t="n">
        <f aca="false">SUM(B11:B14)</f>
        <v>122</v>
      </c>
      <c r="C15" s="0" t="n">
        <f aca="false">SUM(C11:C14)</f>
        <v>122</v>
      </c>
      <c r="D15" s="0" t="n">
        <f aca="false">SUM(D11:D14)</f>
        <v>122</v>
      </c>
      <c r="E15" s="0" t="n">
        <f aca="false">SUM(E11:E14)</f>
        <v>122</v>
      </c>
      <c r="F15" s="0" t="n">
        <f aca="false">SUM(F11:F14)</f>
        <v>122</v>
      </c>
    </row>
    <row r="17" customFormat="false" ht="12.75" hidden="false" customHeight="false" outlineLevel="0" collapsed="false">
      <c r="A17" s="3" t="s">
        <v>16</v>
      </c>
    </row>
    <row r="18" customFormat="false" ht="12.75" hidden="false" customHeight="false" outlineLevel="0" collapsed="false">
      <c r="A18" s="0" t="s">
        <v>17</v>
      </c>
      <c r="B18" s="0" t="n">
        <v>416</v>
      </c>
      <c r="C18" s="0" t="n">
        <v>400</v>
      </c>
      <c r="D18" s="0" t="n">
        <v>432</v>
      </c>
      <c r="E18" s="0" t="n">
        <v>384</v>
      </c>
      <c r="F18" s="0" t="n">
        <v>432</v>
      </c>
    </row>
    <row r="19" customFormat="false" ht="12.75" hidden="false" customHeight="false" outlineLevel="0" collapsed="false">
      <c r="A19" s="0" t="s">
        <v>18</v>
      </c>
      <c r="B19" s="6" t="n">
        <v>304</v>
      </c>
      <c r="C19" s="6" t="n">
        <v>344</v>
      </c>
      <c r="D19" s="6" t="n">
        <v>312</v>
      </c>
      <c r="E19" s="6" t="n">
        <v>336</v>
      </c>
      <c r="F19" s="6" t="n">
        <v>313</v>
      </c>
    </row>
    <row r="20" customFormat="false" ht="12.75" hidden="false" customHeight="false" outlineLevel="0" collapsed="false">
      <c r="A20" s="0" t="s">
        <v>7</v>
      </c>
      <c r="B20" s="0" t="n">
        <f aca="false">SUM(B18:B19)</f>
        <v>720</v>
      </c>
      <c r="C20" s="0" t="n">
        <f aca="false">SUM(C18:C19)</f>
        <v>744</v>
      </c>
      <c r="D20" s="0" t="n">
        <f aca="false">SUM(D18:D19)</f>
        <v>744</v>
      </c>
      <c r="E20" s="0" t="n">
        <f aca="false">SUM(E18:E19)</f>
        <v>720</v>
      </c>
      <c r="F20" s="0" t="n">
        <f aca="false">SUM(F18:F19)</f>
        <v>745</v>
      </c>
    </row>
    <row r="22" customFormat="false" ht="12.75" hidden="false" customHeight="false" outlineLevel="0" collapsed="false">
      <c r="A22" s="3" t="s">
        <v>19</v>
      </c>
    </row>
    <row r="23" customFormat="false" ht="12.75" hidden="false" customHeight="false" outlineLevel="0" collapsed="false">
      <c r="A23" s="0" t="s">
        <v>20</v>
      </c>
      <c r="B23" s="0" t="n">
        <v>5.56</v>
      </c>
      <c r="C23" s="7" t="n">
        <v>5.62</v>
      </c>
      <c r="D23" s="0" t="n">
        <v>5.65</v>
      </c>
      <c r="E23" s="0" t="n">
        <v>5.67</v>
      </c>
      <c r="F23" s="0" t="n">
        <v>5.67</v>
      </c>
    </row>
    <row r="24" customFormat="false" ht="12.75" hidden="false" customHeight="false" outlineLevel="0" collapsed="false">
      <c r="A24" s="0" t="s">
        <v>21</v>
      </c>
      <c r="B24" s="0" t="n">
        <v>8.25</v>
      </c>
      <c r="C24" s="0" t="n">
        <v>8.65</v>
      </c>
      <c r="D24" s="0" t="n">
        <v>8.65</v>
      </c>
      <c r="E24" s="0" t="n">
        <v>8.65</v>
      </c>
      <c r="F24" s="7" t="n">
        <v>8.2</v>
      </c>
    </row>
    <row r="25" customFormat="false" ht="12.75" hidden="false" customHeight="false" outlineLevel="0" collapsed="false">
      <c r="A25" s="0" t="s">
        <v>22</v>
      </c>
      <c r="B25" s="0" t="n">
        <v>0.15</v>
      </c>
      <c r="C25" s="0" t="n">
        <v>0.15</v>
      </c>
      <c r="D25" s="0" t="n">
        <v>0.15</v>
      </c>
      <c r="E25" s="0" t="n">
        <v>0.15</v>
      </c>
      <c r="F25" s="0" t="n">
        <v>0.15</v>
      </c>
    </row>
    <row r="26" customFormat="false" ht="12.75" hidden="false" customHeight="false" outlineLevel="0" collapsed="false">
      <c r="A26" s="0" t="s">
        <v>23</v>
      </c>
      <c r="B26" s="8" t="n">
        <v>0.5</v>
      </c>
      <c r="C26" s="8" t="n">
        <v>0.5</v>
      </c>
      <c r="D26" s="8" t="n">
        <v>0.5</v>
      </c>
      <c r="E26" s="8" t="n">
        <v>0.5</v>
      </c>
      <c r="F26" s="8" t="n">
        <v>0.5</v>
      </c>
      <c r="G26" s="6"/>
    </row>
    <row r="27" customFormat="false" ht="12.75" hidden="false" customHeight="false" outlineLevel="0" collapsed="false">
      <c r="A27" s="0" t="s">
        <v>24</v>
      </c>
      <c r="B27" s="0" t="n">
        <f aca="false">SUM(B23:B26)</f>
        <v>14.46</v>
      </c>
      <c r="C27" s="0" t="n">
        <f aca="false">SUM(C23:C26)</f>
        <v>14.92</v>
      </c>
      <c r="D27" s="0" t="n">
        <f aca="false">SUM(D23:D26)</f>
        <v>14.95</v>
      </c>
      <c r="E27" s="0" t="n">
        <f aca="false">SUM(E23:E26)</f>
        <v>14.97</v>
      </c>
      <c r="F27" s="0" t="n">
        <f aca="false">SUM(F23:F26)</f>
        <v>14.52</v>
      </c>
    </row>
    <row r="29" customFormat="false" ht="12.75" hidden="false" customHeight="false" outlineLevel="0" collapsed="false">
      <c r="A29" s="3" t="s">
        <v>25</v>
      </c>
    </row>
    <row r="30" customFormat="false" ht="12.75" hidden="false" customHeight="false" outlineLevel="0" collapsed="false">
      <c r="A30" s="0" t="s">
        <v>12</v>
      </c>
      <c r="B30" s="0" t="n">
        <v>13.5</v>
      </c>
      <c r="C30" s="0" t="n">
        <f aca="false">B30</f>
        <v>13.5</v>
      </c>
      <c r="D30" s="0" t="n">
        <f aca="false">C30</f>
        <v>13.5</v>
      </c>
      <c r="E30" s="0" t="n">
        <f aca="false">D30</f>
        <v>13.5</v>
      </c>
      <c r="F30" s="0" t="n">
        <f aca="false">E30</f>
        <v>13.5</v>
      </c>
    </row>
    <row r="31" customFormat="false" ht="12.75" hidden="false" customHeight="false" outlineLevel="0" collapsed="false">
      <c r="A31" s="0" t="s">
        <v>13</v>
      </c>
      <c r="B31" s="9" t="n">
        <v>14</v>
      </c>
      <c r="C31" s="9" t="n">
        <f aca="false">B31</f>
        <v>14</v>
      </c>
      <c r="D31" s="9" t="n">
        <f aca="false">C31</f>
        <v>14</v>
      </c>
      <c r="E31" s="9" t="n">
        <f aca="false">D31</f>
        <v>14</v>
      </c>
      <c r="F31" s="9" t="n">
        <f aca="false">E31</f>
        <v>14</v>
      </c>
    </row>
    <row r="32" customFormat="false" ht="12.75" hidden="false" customHeight="false" outlineLevel="0" collapsed="false">
      <c r="A32" s="0" t="s">
        <v>14</v>
      </c>
      <c r="B32" s="0" t="n">
        <v>13.3</v>
      </c>
      <c r="C32" s="0" t="n">
        <f aca="false">B32</f>
        <v>13.3</v>
      </c>
      <c r="D32" s="0" t="n">
        <f aca="false">C32</f>
        <v>13.3</v>
      </c>
      <c r="E32" s="0" t="n">
        <f aca="false">D32</f>
        <v>13.3</v>
      </c>
      <c r="F32" s="0" t="n">
        <f aca="false">E32</f>
        <v>13.3</v>
      </c>
    </row>
    <row r="33" customFormat="false" ht="12.75" hidden="false" customHeight="false" outlineLevel="0" collapsed="false">
      <c r="A33" s="0" t="s">
        <v>15</v>
      </c>
      <c r="B33" s="0" t="n">
        <v>13.8</v>
      </c>
      <c r="C33" s="0" t="n">
        <f aca="false">B33</f>
        <v>13.8</v>
      </c>
      <c r="D33" s="0" t="n">
        <f aca="false">C33</f>
        <v>13.8</v>
      </c>
      <c r="E33" s="0" t="n">
        <f aca="false">D33</f>
        <v>13.8</v>
      </c>
      <c r="F33" s="0" t="n">
        <f aca="false">E33</f>
        <v>13.8</v>
      </c>
    </row>
    <row r="35" customFormat="false" ht="12.75" hidden="false" customHeight="false" outlineLevel="0" collapsed="false">
      <c r="A35" s="3" t="s">
        <v>26</v>
      </c>
    </row>
    <row r="36" customFormat="false" ht="12.75" hidden="false" customHeight="false" outlineLevel="0" collapsed="false">
      <c r="A36" s="0" t="s">
        <v>12</v>
      </c>
      <c r="B36" s="10" t="n">
        <f aca="false">$B$27*B30</f>
        <v>195.21</v>
      </c>
      <c r="C36" s="10" t="n">
        <f aca="false">$C$27*C30</f>
        <v>201.42</v>
      </c>
      <c r="D36" s="10" t="n">
        <f aca="false">$D$27*D30</f>
        <v>201.825</v>
      </c>
      <c r="E36" s="10" t="n">
        <f aca="false">$E$27*E30</f>
        <v>202.095</v>
      </c>
      <c r="F36" s="10" t="n">
        <f aca="false">$F$27*F30</f>
        <v>196.02</v>
      </c>
    </row>
    <row r="37" customFormat="false" ht="12.75" hidden="false" customHeight="false" outlineLevel="0" collapsed="false">
      <c r="A37" s="0" t="s">
        <v>13</v>
      </c>
      <c r="B37" s="10" t="n">
        <f aca="false">$B$27*B31</f>
        <v>202.44</v>
      </c>
      <c r="C37" s="10" t="n">
        <f aca="false">$C$27*C31</f>
        <v>208.88</v>
      </c>
      <c r="D37" s="10" t="n">
        <f aca="false">$D$27*D31</f>
        <v>209.3</v>
      </c>
      <c r="E37" s="10" t="n">
        <f aca="false">$E$27*E31</f>
        <v>209.58</v>
      </c>
      <c r="F37" s="10" t="n">
        <f aca="false">$F$27*F31</f>
        <v>203.28</v>
      </c>
    </row>
    <row r="38" customFormat="false" ht="12.75" hidden="false" customHeight="false" outlineLevel="0" collapsed="false">
      <c r="A38" s="0" t="s">
        <v>14</v>
      </c>
      <c r="B38" s="10" t="n">
        <f aca="false">$B$27*B32</f>
        <v>192.318</v>
      </c>
      <c r="C38" s="10" t="n">
        <f aca="false">$C$27*C32</f>
        <v>198.436</v>
      </c>
      <c r="D38" s="10" t="n">
        <f aca="false">$D$27*D32</f>
        <v>198.835</v>
      </c>
      <c r="E38" s="10" t="n">
        <f aca="false">$E$27*E32</f>
        <v>199.101</v>
      </c>
      <c r="F38" s="10" t="n">
        <f aca="false">$F$27*F32</f>
        <v>193.116</v>
      </c>
    </row>
    <row r="39" customFormat="false" ht="12.75" hidden="false" customHeight="false" outlineLevel="0" collapsed="false">
      <c r="A39" s="0" t="s">
        <v>15</v>
      </c>
      <c r="B39" s="10" t="n">
        <f aca="false">$B$27*B33</f>
        <v>199.548</v>
      </c>
      <c r="C39" s="10" t="n">
        <f aca="false">$C$27*C33</f>
        <v>205.896</v>
      </c>
      <c r="D39" s="10" t="n">
        <f aca="false">$D$27*D33</f>
        <v>206.31</v>
      </c>
      <c r="E39" s="10" t="n">
        <f aca="false">$E$27*E33</f>
        <v>206.586</v>
      </c>
      <c r="F39" s="10" t="n">
        <f aca="false">$F$27*F33</f>
        <v>200.376</v>
      </c>
    </row>
    <row r="41" customFormat="false" ht="12.75" hidden="false" customHeight="false" outlineLevel="0" collapsed="false">
      <c r="A41" s="3" t="s">
        <v>27</v>
      </c>
    </row>
    <row r="42" customFormat="false" ht="12.75" hidden="false" customHeight="false" outlineLevel="0" collapsed="false">
      <c r="A42" s="0" t="s">
        <v>12</v>
      </c>
    </row>
    <row r="43" customFormat="false" ht="12.75" hidden="false" customHeight="false" outlineLevel="0" collapsed="false">
      <c r="A43" s="0" t="s">
        <v>28</v>
      </c>
      <c r="B43" s="11" t="n">
        <f aca="false">B7-$B$36</f>
        <v>119.79</v>
      </c>
      <c r="C43" s="11" t="n">
        <f aca="false">C7-$B$36</f>
        <v>219.79</v>
      </c>
      <c r="D43" s="11" t="n">
        <f aca="false">D7-$B$36</f>
        <v>219.79</v>
      </c>
      <c r="E43" s="11" t="n">
        <f aca="false">E7-$B$36</f>
        <v>219.79</v>
      </c>
      <c r="F43" s="11" t="n">
        <f aca="false">F7-$B$36</f>
        <v>34.79</v>
      </c>
    </row>
    <row r="44" customFormat="false" ht="12.75" hidden="false" customHeight="false" outlineLevel="0" collapsed="false">
      <c r="A44" s="0" t="s">
        <v>29</v>
      </c>
      <c r="B44" s="11" t="n">
        <f aca="false">B8-$B$36</f>
        <v>-15.21</v>
      </c>
      <c r="C44" s="11" t="n">
        <f aca="false">C8-$B$36</f>
        <v>9.79000000000002</v>
      </c>
      <c r="D44" s="11" t="n">
        <f aca="false">D8-$B$36</f>
        <v>9.79000000000002</v>
      </c>
      <c r="E44" s="11" t="n">
        <f aca="false">E8-$B$36</f>
        <v>9.79000000000002</v>
      </c>
      <c r="F44" s="11" t="n">
        <f aca="false">F8-$B$36</f>
        <v>-55.21</v>
      </c>
    </row>
    <row r="45" customFormat="false" ht="12.75" hidden="false" customHeight="false" outlineLevel="0" collapsed="false">
      <c r="A45" s="0" t="s">
        <v>13</v>
      </c>
    </row>
    <row r="46" customFormat="false" ht="12.75" hidden="false" customHeight="false" outlineLevel="0" collapsed="false">
      <c r="A46" s="0" t="s">
        <v>28</v>
      </c>
      <c r="B46" s="10" t="n">
        <f aca="false">B7-$B$37</f>
        <v>112.56</v>
      </c>
      <c r="C46" s="10" t="n">
        <f aca="false">C7-$B$37</f>
        <v>212.56</v>
      </c>
      <c r="D46" s="10" t="n">
        <f aca="false">D7-$B$37</f>
        <v>212.56</v>
      </c>
      <c r="E46" s="10" t="n">
        <f aca="false">E7-$B$37</f>
        <v>212.56</v>
      </c>
      <c r="F46" s="10" t="n">
        <f aca="false">F7-$B$37</f>
        <v>27.56</v>
      </c>
    </row>
    <row r="47" customFormat="false" ht="12.75" hidden="false" customHeight="false" outlineLevel="0" collapsed="false">
      <c r="A47" s="0" t="s">
        <v>29</v>
      </c>
      <c r="B47" s="11" t="n">
        <f aca="false">B8-$B$37</f>
        <v>-22.44</v>
      </c>
      <c r="C47" s="11" t="n">
        <f aca="false">C8-$B$37</f>
        <v>2.56</v>
      </c>
      <c r="D47" s="11" t="n">
        <f aca="false">D8-$B$37</f>
        <v>2.56</v>
      </c>
      <c r="E47" s="11" t="n">
        <f aca="false">E8-$B$37</f>
        <v>2.56</v>
      </c>
      <c r="F47" s="11" t="n">
        <f aca="false">F8-$B$37</f>
        <v>-62.44</v>
      </c>
    </row>
    <row r="48" customFormat="false" ht="12.75" hidden="false" customHeight="false" outlineLevel="0" collapsed="false">
      <c r="A48" s="0" t="s">
        <v>14</v>
      </c>
    </row>
    <row r="49" customFormat="false" ht="12.75" hidden="false" customHeight="false" outlineLevel="0" collapsed="false">
      <c r="A49" s="0" t="s">
        <v>28</v>
      </c>
      <c r="B49" s="10" t="n">
        <f aca="false">B7-$B$38</f>
        <v>122.682</v>
      </c>
      <c r="C49" s="10" t="n">
        <f aca="false">C7-$B$38</f>
        <v>222.682</v>
      </c>
      <c r="D49" s="10" t="n">
        <f aca="false">D7-$B$38</f>
        <v>222.682</v>
      </c>
      <c r="E49" s="10" t="n">
        <f aca="false">E7-$B$38</f>
        <v>222.682</v>
      </c>
      <c r="F49" s="10" t="n">
        <f aca="false">F7-$B$38</f>
        <v>37.682</v>
      </c>
    </row>
    <row r="50" customFormat="false" ht="12.75" hidden="false" customHeight="false" outlineLevel="0" collapsed="false">
      <c r="A50" s="0" t="s">
        <v>29</v>
      </c>
      <c r="B50" s="11" t="n">
        <f aca="false">B8-$B$38</f>
        <v>-12.318</v>
      </c>
      <c r="C50" s="11" t="n">
        <f aca="false">C8-$B$38</f>
        <v>12.682</v>
      </c>
      <c r="D50" s="11" t="n">
        <f aca="false">D8-$B$38</f>
        <v>12.682</v>
      </c>
      <c r="E50" s="11" t="n">
        <f aca="false">E8-$B$38</f>
        <v>12.682</v>
      </c>
      <c r="F50" s="11" t="n">
        <f aca="false">F8-$B$38</f>
        <v>-52.318</v>
      </c>
    </row>
    <row r="51" customFormat="false" ht="12.75" hidden="false" customHeight="false" outlineLevel="0" collapsed="false">
      <c r="A51" s="0" t="s">
        <v>15</v>
      </c>
    </row>
    <row r="52" customFormat="false" ht="12.75" hidden="false" customHeight="false" outlineLevel="0" collapsed="false">
      <c r="A52" s="0" t="s">
        <v>28</v>
      </c>
      <c r="B52" s="10" t="n">
        <f aca="false">B7-$B$39</f>
        <v>115.452</v>
      </c>
      <c r="C52" s="10" t="n">
        <f aca="false">C7-$B$39</f>
        <v>215.452</v>
      </c>
      <c r="D52" s="10" t="n">
        <f aca="false">D7-$B$39</f>
        <v>215.452</v>
      </c>
      <c r="E52" s="10" t="n">
        <f aca="false">E7-$B$39</f>
        <v>215.452</v>
      </c>
      <c r="F52" s="10" t="n">
        <f aca="false">F7-$B$39</f>
        <v>30.452</v>
      </c>
    </row>
    <row r="53" customFormat="false" ht="12.75" hidden="false" customHeight="false" outlineLevel="0" collapsed="false">
      <c r="A53" s="0" t="s">
        <v>29</v>
      </c>
      <c r="B53" s="11" t="n">
        <f aca="false">B8-$B$39</f>
        <v>-19.548</v>
      </c>
      <c r="C53" s="11" t="n">
        <f aca="false">C8-$B$39</f>
        <v>5.452</v>
      </c>
      <c r="D53" s="11" t="n">
        <f aca="false">D8-$B$39</f>
        <v>5.452</v>
      </c>
      <c r="E53" s="11" t="n">
        <f aca="false">E8-$B$39</f>
        <v>5.452</v>
      </c>
      <c r="F53" s="11" t="n">
        <f aca="false">F8-$B$39</f>
        <v>-59.548</v>
      </c>
    </row>
    <row r="55" customFormat="false" ht="12.75" hidden="false" customHeight="false" outlineLevel="0" collapsed="false">
      <c r="A55" s="3" t="s">
        <v>30</v>
      </c>
    </row>
    <row r="56" customFormat="false" ht="12.75" hidden="false" customHeight="false" outlineLevel="0" collapsed="false">
      <c r="A56" s="0" t="s">
        <v>12</v>
      </c>
    </row>
    <row r="57" customFormat="false" ht="12.75" hidden="false" customHeight="false" outlineLevel="0" collapsed="false">
      <c r="A57" s="0" t="s">
        <v>28</v>
      </c>
      <c r="B57" s="12" t="n">
        <f aca="false">IF(B43&gt;0,B11*B18*B43,0)</f>
        <v>1494979.2</v>
      </c>
      <c r="C57" s="12" t="n">
        <f aca="false">IF(C43&gt;0,C11*C18*C43,0)</f>
        <v>2637480</v>
      </c>
      <c r="D57" s="12" t="n">
        <f aca="false">IF(D43&gt;0,D11*D18*D43,0)</f>
        <v>2848478.4</v>
      </c>
      <c r="E57" s="12" t="n">
        <f aca="false">IF(E43&gt;0,E11*E18*E43,0)</f>
        <v>2531980.8</v>
      </c>
      <c r="F57" s="12" t="n">
        <f aca="false">IF(F43&gt;0,F11*F18*F43,0)</f>
        <v>450878.4</v>
      </c>
    </row>
    <row r="58" customFormat="false" ht="12.75" hidden="false" customHeight="false" outlineLevel="0" collapsed="false">
      <c r="A58" s="0" t="s">
        <v>29</v>
      </c>
      <c r="B58" s="12" t="n">
        <f aca="false">IF(B44&gt;0,B12*B19*B44,0)</f>
        <v>0</v>
      </c>
      <c r="C58" s="12" t="n">
        <f aca="false">IF(C44&gt;0,C12*C19*C44,0)</f>
        <v>84194.0000000002</v>
      </c>
      <c r="D58" s="12" t="n">
        <f aca="false">IF(D44&gt;0,D12*D19*D44,0)</f>
        <v>76362.0000000002</v>
      </c>
      <c r="E58" s="12" t="n">
        <f aca="false">IF(E44&gt;0,E12*E19*E44,0)</f>
        <v>82236.0000000002</v>
      </c>
      <c r="F58" s="12" t="n">
        <f aca="false">IF(F44&gt;0,F12*F19*F44,0)</f>
        <v>0</v>
      </c>
    </row>
    <row r="59" customFormat="false" ht="12.75" hidden="false" customHeight="false" outlineLevel="0" collapsed="false">
      <c r="A59" s="0" t="s">
        <v>13</v>
      </c>
    </row>
    <row r="60" customFormat="false" ht="12.75" hidden="false" customHeight="false" outlineLevel="0" collapsed="false">
      <c r="A60" s="0" t="s">
        <v>28</v>
      </c>
      <c r="B60" s="12" t="n">
        <f aca="false">IF(B46&gt;0,B12*B18*B46,0)</f>
        <v>1170624</v>
      </c>
      <c r="C60" s="12" t="n">
        <f aca="false">IF(C46&gt;0,C12*C18*C46,0)</f>
        <v>2125600</v>
      </c>
      <c r="D60" s="12" t="n">
        <f aca="false">IF(D46&gt;0,D12*D18*D46,0)</f>
        <v>2295648</v>
      </c>
      <c r="E60" s="12" t="n">
        <f aca="false">IF(E46&gt;0,E12*E18*E46,0)</f>
        <v>2040576</v>
      </c>
      <c r="F60" s="12" t="n">
        <f aca="false">IF(F46&gt;0,F12*F18*F46,0)</f>
        <v>297648</v>
      </c>
    </row>
    <row r="61" customFormat="false" ht="12.75" hidden="false" customHeight="false" outlineLevel="0" collapsed="false">
      <c r="A61" s="0" t="s">
        <v>29</v>
      </c>
      <c r="B61" s="12" t="n">
        <f aca="false">IF(B47&gt;0,B13*B19*B47,0)</f>
        <v>0</v>
      </c>
      <c r="C61" s="12" t="n">
        <f aca="false">IF(C47&gt;0,C13*C19*C47,0)</f>
        <v>32583.68</v>
      </c>
      <c r="D61" s="12" t="n">
        <f aca="false">IF(D47&gt;0,D13*D19*D47,0)</f>
        <v>29552.64</v>
      </c>
      <c r="E61" s="12" t="n">
        <f aca="false">IF(E47&gt;0,E13*E19*E47,0)</f>
        <v>31825.92</v>
      </c>
      <c r="F61" s="12" t="n">
        <f aca="false">IF(F47&gt;0,F13*F19*F47,0)</f>
        <v>0</v>
      </c>
    </row>
    <row r="62" customFormat="false" ht="12.75" hidden="false" customHeight="false" outlineLevel="0" collapsed="false">
      <c r="A62" s="0" t="s">
        <v>14</v>
      </c>
    </row>
    <row r="63" customFormat="false" ht="12.75" hidden="false" customHeight="false" outlineLevel="0" collapsed="false">
      <c r="A63" s="0" t="s">
        <v>28</v>
      </c>
      <c r="B63" s="12" t="n">
        <f aca="false">IF(B49&gt;0,B13*B18*B49,0)</f>
        <v>1888321.344</v>
      </c>
      <c r="C63" s="12" t="n">
        <f aca="false">IF(C49&gt;0,C13*C18*C49,0)</f>
        <v>3295693.6</v>
      </c>
      <c r="D63" s="12" t="n">
        <f aca="false">IF(D49&gt;0,D13*D18*D49,0)</f>
        <v>3559349.088</v>
      </c>
      <c r="E63" s="12" t="n">
        <f aca="false">IF(E49&gt;0,E13*E18*E49,0)</f>
        <v>3163865.856</v>
      </c>
      <c r="F63" s="12" t="n">
        <f aca="false">IF(F49&gt;0,F13*F18*F49,0)</f>
        <v>602309.088</v>
      </c>
    </row>
    <row r="64" customFormat="false" ht="12.75" hidden="false" customHeight="false" outlineLevel="0" collapsed="false">
      <c r="A64" s="0" t="s">
        <v>29</v>
      </c>
      <c r="B64" s="12" t="n">
        <f aca="false">IF(B50&gt;0,B14*B19*B50,0)</f>
        <v>0</v>
      </c>
      <c r="C64" s="12" t="n">
        <f aca="false">IF(C50&gt;0,C14*C19*C50,0)</f>
        <v>130878.24</v>
      </c>
      <c r="D64" s="12" t="n">
        <f aca="false">IF(D50&gt;0,D14*D19*D50,0)</f>
        <v>118703.52</v>
      </c>
      <c r="E64" s="12" t="n">
        <f aca="false">IF(E50&gt;0,E14*E19*E50,0)</f>
        <v>127834.56</v>
      </c>
      <c r="F64" s="12" t="n">
        <f aca="false">IF(F50&gt;0,F14*F19*F50,0)</f>
        <v>0</v>
      </c>
    </row>
    <row r="65" customFormat="false" ht="12.75" hidden="false" customHeight="false" outlineLevel="0" collapsed="false">
      <c r="A65" s="0" t="s">
        <v>15</v>
      </c>
    </row>
    <row r="66" customFormat="false" ht="12.75" hidden="false" customHeight="false" outlineLevel="0" collapsed="false">
      <c r="A66" s="0" t="s">
        <v>28</v>
      </c>
      <c r="B66" s="12" t="n">
        <f aca="false">IF(B52&gt;0,B14*B18*B52,0)</f>
        <v>1440840.96</v>
      </c>
      <c r="C66" s="12" t="n">
        <f aca="false">IF(C52&gt;0,C14*C18*C52,0)</f>
        <v>2585424</v>
      </c>
      <c r="D66" s="12" t="n">
        <f aca="false">IF(D52&gt;0,D14*D18*D52,0)</f>
        <v>2792257.92</v>
      </c>
      <c r="E66" s="12" t="n">
        <f aca="false">IF(E52&gt;0,E14*E18*E52,0)</f>
        <v>2482007.04</v>
      </c>
      <c r="F66" s="12" t="n">
        <f aca="false">IF(F52&gt;0,F14*F18*F52,0)</f>
        <v>394657.92</v>
      </c>
    </row>
    <row r="67" customFormat="false" ht="12.75" hidden="false" customHeight="false" outlineLevel="0" collapsed="false">
      <c r="A67" s="0" t="s">
        <v>29</v>
      </c>
      <c r="B67" s="13" t="n">
        <f aca="false">IF(B53&gt;0,B15*B19*B53,0)</f>
        <v>0</v>
      </c>
      <c r="C67" s="13" t="n">
        <f aca="false">IF(C53&gt;0,C15*C19*C53,0)</f>
        <v>228809.536</v>
      </c>
      <c r="D67" s="13" t="n">
        <f aca="false">IF(D53&gt;0,D15*D19*D53,0)</f>
        <v>207524.928</v>
      </c>
      <c r="E67" s="13" t="n">
        <f aca="false">IF(E53&gt;0,E15*E19*E53,0)</f>
        <v>223488.384</v>
      </c>
      <c r="F67" s="13" t="n">
        <f aca="false">IF(F53&gt;0,F15*F19*F53,0)</f>
        <v>0</v>
      </c>
    </row>
    <row r="68" customFormat="false" ht="12.75" hidden="false" customHeight="false" outlineLevel="0" collapsed="false">
      <c r="A68" s="0" t="s">
        <v>31</v>
      </c>
      <c r="B68" s="12" t="n">
        <f aca="false">SUM(B57:B67)</f>
        <v>5994765.504</v>
      </c>
      <c r="C68" s="12" t="n">
        <f aca="false">SUM(C57:C67)</f>
        <v>11120663.056</v>
      </c>
      <c r="D68" s="12" t="n">
        <f aca="false">SUM(D57:D67)</f>
        <v>11927876.496</v>
      </c>
      <c r="E68" s="12" t="n">
        <f aca="false">SUM(E57:E67)</f>
        <v>10683814.56</v>
      </c>
      <c r="F68" s="12" t="n">
        <f aca="false">SUM(F57:F67)</f>
        <v>1745493.408</v>
      </c>
      <c r="G68" s="14" t="n">
        <f aca="false">SUM(B68:F68)</f>
        <v>41472613.024</v>
      </c>
    </row>
    <row r="69" customFormat="false" ht="12.75" hidden="false" customHeight="false" outlineLevel="0" collapsed="false">
      <c r="B69" s="12"/>
      <c r="C69" s="12"/>
      <c r="D69" s="12"/>
      <c r="E69" s="12"/>
      <c r="F69" s="12"/>
    </row>
    <row r="71" customFormat="false" ht="12.75" hidden="false" customHeight="false" outlineLevel="0" collapsed="false">
      <c r="A71" s="3" t="s">
        <v>32</v>
      </c>
    </row>
    <row r="72" customFormat="false" ht="12.75" hidden="false" customHeight="false" outlineLevel="0" collapsed="false">
      <c r="A72" s="0" t="s">
        <v>33</v>
      </c>
      <c r="B72" s="11" t="n">
        <f aca="false">(165+200)*B27</f>
        <v>5277.9</v>
      </c>
    </row>
    <row r="73" customFormat="false" ht="12.75" hidden="false" customHeight="false" outlineLevel="0" collapsed="false">
      <c r="A73" s="0" t="s">
        <v>34</v>
      </c>
    </row>
  </sheetData>
  <printOptions headings="false" gridLines="true" gridLinesSet="true" horizontalCentered="false" verticalCentered="false"/>
  <pageMargins left="0.15" right="0.1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M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4" activeCellId="0" sqref="J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3" min="3" style="0" width="12.28"/>
    <col collapsed="false" customWidth="true" hidden="false" outlineLevel="0" max="4" min="4" style="0" width="7.99"/>
    <col collapsed="false" customWidth="true" hidden="false" outlineLevel="0" max="6" min="6" style="0" width="9.41"/>
    <col collapsed="false" customWidth="true" hidden="false" outlineLevel="0" max="7" min="7" style="0" width="13.41"/>
    <col collapsed="false" customWidth="true" hidden="false" outlineLevel="0" max="10" min="10" style="0" width="16.7"/>
    <col collapsed="false" customWidth="true" hidden="false" outlineLevel="0" max="11" min="11" style="0" width="13.14"/>
    <col collapsed="false" customWidth="true" hidden="false" outlineLevel="0" max="13" min="12" style="0" width="10.41"/>
    <col collapsed="false" customWidth="true" hidden="false" outlineLevel="0" max="14" min="14" style="0" width="10.99"/>
    <col collapsed="false" customWidth="true" hidden="false" outlineLevel="0" max="15" min="15" style="0" width="12.42"/>
    <col collapsed="false" customWidth="true" hidden="false" outlineLevel="0" max="19" min="16" style="0" width="10.41"/>
    <col collapsed="false" customWidth="true" hidden="false" outlineLevel="0" max="20" min="20" style="0" width="10.28"/>
    <col collapsed="false" customWidth="true" hidden="false" outlineLevel="0" max="23" min="21" style="0" width="10.41"/>
    <col collapsed="false" customWidth="true" hidden="false" outlineLevel="0" max="25" min="24" style="0" width="11.42"/>
    <col collapsed="false" customWidth="true" hidden="false" outlineLevel="0" max="26" min="26" style="0" width="12.42"/>
    <col collapsed="false" customWidth="true" hidden="false" outlineLevel="0" max="27" min="27" style="0" width="10.41"/>
    <col collapsed="false" customWidth="true" hidden="false" outlineLevel="0" max="28" min="28" style="0" width="10.28"/>
    <col collapsed="false" customWidth="true" hidden="false" outlineLevel="0" max="29" min="29" style="0" width="10.41"/>
    <col collapsed="false" customWidth="true" hidden="false" outlineLevel="0" max="30" min="30" style="0" width="11.42"/>
    <col collapsed="false" customWidth="true" hidden="false" outlineLevel="0" max="33" min="31" style="0" width="10.56"/>
    <col collapsed="false" customWidth="true" hidden="false" outlineLevel="0" max="35" min="35" style="0" width="8.99"/>
  </cols>
  <sheetData>
    <row r="2" customFormat="false" ht="12.75" hidden="false" customHeight="false" outlineLevel="0" collapsed="false">
      <c r="C2" s="0" t="s">
        <v>35</v>
      </c>
      <c r="F2" s="15" t="n">
        <v>36708</v>
      </c>
      <c r="G2" s="15"/>
      <c r="I2" s="15"/>
      <c r="J2" s="0" t="s">
        <v>36</v>
      </c>
    </row>
    <row r="3" customFormat="false" ht="12.75" hidden="false" customHeight="false" outlineLevel="0" collapsed="false">
      <c r="C3" s="0" t="s">
        <v>37</v>
      </c>
      <c r="F3" s="16" t="n">
        <v>77.535</v>
      </c>
      <c r="G3" s="16"/>
      <c r="I3" s="16"/>
      <c r="J3" s="0" t="s">
        <v>38</v>
      </c>
      <c r="K3" s="17" t="n">
        <v>4.5</v>
      </c>
      <c r="M3" s="0" t="s">
        <v>39</v>
      </c>
      <c r="N3" s="18" t="n">
        <v>66000</v>
      </c>
    </row>
    <row r="4" customFormat="false" ht="12.75" hidden="false" customHeight="false" outlineLevel="0" collapsed="false">
      <c r="C4" s="0" t="s">
        <v>40</v>
      </c>
      <c r="F4" s="16" t="n">
        <v>12.628</v>
      </c>
      <c r="G4" s="16"/>
      <c r="I4" s="16"/>
      <c r="J4" s="0" t="s">
        <v>41</v>
      </c>
      <c r="K4" s="17" t="n">
        <v>0.5</v>
      </c>
      <c r="M4" s="0" t="s">
        <v>42</v>
      </c>
      <c r="N4" s="19" t="n">
        <f aca="false">N3/23</f>
        <v>2869.5652173913</v>
      </c>
    </row>
    <row r="5" customFormat="false" ht="12.75" hidden="false" customHeight="false" outlineLevel="0" collapsed="false">
      <c r="C5" s="0" t="s">
        <v>43</v>
      </c>
      <c r="F5" s="16" t="n">
        <v>65</v>
      </c>
      <c r="G5" s="16"/>
      <c r="I5" s="16"/>
      <c r="J5" s="0" t="s">
        <v>44</v>
      </c>
      <c r="M5" s="0" t="s">
        <v>45</v>
      </c>
      <c r="N5" s="20" t="n">
        <v>0.985</v>
      </c>
    </row>
    <row r="6" customFormat="false" ht="12.75" hidden="false" customHeight="false" outlineLevel="0" collapsed="false">
      <c r="C6" s="0" t="s">
        <v>46</v>
      </c>
      <c r="F6" s="16" t="n">
        <v>12.872</v>
      </c>
      <c r="G6" s="16"/>
      <c r="I6" s="16"/>
      <c r="J6" s="0" t="s">
        <v>7</v>
      </c>
      <c r="K6" s="21" t="n">
        <f aca="false">SUM(K3:K4)</f>
        <v>5</v>
      </c>
      <c r="T6" s="0" t="s">
        <v>47</v>
      </c>
    </row>
    <row r="7" customFormat="false" ht="12.75" hidden="false" customHeight="false" outlineLevel="0" collapsed="false">
      <c r="J7" s="0" t="s">
        <v>48</v>
      </c>
      <c r="K7" s="22" t="n">
        <v>2.09</v>
      </c>
    </row>
    <row r="8" customFormat="false" ht="12.75" hidden="false" customHeight="false" outlineLevel="0" collapsed="false">
      <c r="C8" s="0" t="s">
        <v>49</v>
      </c>
      <c r="D8" s="0" t="s">
        <v>50</v>
      </c>
      <c r="J8" s="0" t="s">
        <v>51</v>
      </c>
      <c r="K8" s="18" t="n">
        <v>2239</v>
      </c>
    </row>
    <row r="9" customFormat="false" ht="12.75" hidden="false" customHeight="false" outlineLevel="0" collapsed="false">
      <c r="C9" s="0" t="s">
        <v>52</v>
      </c>
      <c r="D9" s="0" t="s">
        <v>53</v>
      </c>
      <c r="J9" s="0" t="s">
        <v>54</v>
      </c>
      <c r="K9" s="20" t="n">
        <v>600</v>
      </c>
      <c r="L9" s="20"/>
    </row>
    <row r="10" customFormat="false" ht="12.75" hidden="false" customHeight="false" outlineLevel="0" collapsed="false">
      <c r="K10" s="18"/>
      <c r="L10" s="20"/>
    </row>
    <row r="12" customFormat="false" ht="12.75" hidden="false" customHeight="false" outlineLevel="0" collapsed="false">
      <c r="B12" s="23" t="s">
        <v>55</v>
      </c>
      <c r="C12" s="24" t="s">
        <v>56</v>
      </c>
      <c r="D12" s="23" t="s">
        <v>57</v>
      </c>
      <c r="E12" s="25" t="s">
        <v>58</v>
      </c>
      <c r="F12" s="26" t="s">
        <v>59</v>
      </c>
      <c r="G12" s="26"/>
      <c r="I12" s="27" t="s">
        <v>60</v>
      </c>
      <c r="J12" s="28" t="s">
        <v>61</v>
      </c>
      <c r="K12" s="29"/>
      <c r="L12" s="30"/>
      <c r="M12" s="28" t="s">
        <v>62</v>
      </c>
      <c r="N12" s="31" t="s">
        <v>63</v>
      </c>
      <c r="O12" s="31" t="s">
        <v>63</v>
      </c>
      <c r="P12" s="30"/>
      <c r="Q12" s="27" t="s">
        <v>64</v>
      </c>
      <c r="R12" s="27" t="s">
        <v>65</v>
      </c>
      <c r="T12" s="27" t="s">
        <v>66</v>
      </c>
      <c r="U12" s="32" t="s">
        <v>61</v>
      </c>
      <c r="V12" s="29"/>
      <c r="W12" s="30"/>
      <c r="X12" s="29" t="s">
        <v>62</v>
      </c>
      <c r="Y12" s="33"/>
      <c r="Z12" s="29"/>
      <c r="AA12" s="29"/>
      <c r="AB12" s="27" t="s">
        <v>64</v>
      </c>
      <c r="AC12" s="27" t="s">
        <v>65</v>
      </c>
    </row>
    <row r="13" customFormat="false" ht="12.75" hidden="false" customHeight="false" outlineLevel="0" collapsed="false">
      <c r="B13" s="34"/>
      <c r="C13" s="35" t="s">
        <v>67</v>
      </c>
      <c r="D13" s="34" t="s">
        <v>68</v>
      </c>
      <c r="E13" s="5" t="s">
        <v>68</v>
      </c>
      <c r="F13" s="36" t="s">
        <v>68</v>
      </c>
      <c r="G13" s="36" t="s">
        <v>69</v>
      </c>
      <c r="I13" s="37" t="s">
        <v>70</v>
      </c>
      <c r="J13" s="38" t="s">
        <v>36</v>
      </c>
      <c r="K13" s="2" t="s">
        <v>71</v>
      </c>
      <c r="L13" s="39" t="s">
        <v>7</v>
      </c>
      <c r="M13" s="40" t="s">
        <v>51</v>
      </c>
      <c r="N13" s="2" t="s">
        <v>72</v>
      </c>
      <c r="O13" s="2" t="s">
        <v>73</v>
      </c>
      <c r="P13" s="39" t="s">
        <v>7</v>
      </c>
      <c r="Q13" s="37"/>
      <c r="R13" s="37"/>
      <c r="T13" s="37"/>
      <c r="U13" s="38" t="s">
        <v>36</v>
      </c>
      <c r="V13" s="2" t="s">
        <v>71</v>
      </c>
      <c r="W13" s="39" t="s">
        <v>7</v>
      </c>
      <c r="X13" s="2" t="s">
        <v>51</v>
      </c>
      <c r="Y13" s="2" t="s">
        <v>72</v>
      </c>
      <c r="Z13" s="2" t="s">
        <v>73</v>
      </c>
      <c r="AA13" s="2" t="s">
        <v>7</v>
      </c>
      <c r="AB13" s="37"/>
      <c r="AC13" s="37"/>
      <c r="AD13" s="41"/>
    </row>
    <row r="14" customFormat="false" ht="12.75" hidden="false" customHeight="false" outlineLevel="0" collapsed="false">
      <c r="B14" s="42"/>
      <c r="C14" s="43" t="s">
        <v>74</v>
      </c>
      <c r="D14" s="42" t="s">
        <v>75</v>
      </c>
      <c r="E14" s="6" t="s">
        <v>75</v>
      </c>
      <c r="F14" s="44" t="s">
        <v>75</v>
      </c>
      <c r="G14" s="44" t="s">
        <v>76</v>
      </c>
      <c r="I14" s="45" t="s">
        <v>77</v>
      </c>
      <c r="J14" s="46" t="s">
        <v>77</v>
      </c>
      <c r="K14" s="47" t="s">
        <v>77</v>
      </c>
      <c r="L14" s="48" t="s">
        <v>77</v>
      </c>
      <c r="M14" s="46" t="s">
        <v>77</v>
      </c>
      <c r="N14" s="47" t="s">
        <v>77</v>
      </c>
      <c r="O14" s="47" t="s">
        <v>77</v>
      </c>
      <c r="P14" s="48" t="s">
        <v>77</v>
      </c>
      <c r="Q14" s="45" t="s">
        <v>77</v>
      </c>
      <c r="R14" s="45" t="s">
        <v>77</v>
      </c>
      <c r="T14" s="46" t="s">
        <v>78</v>
      </c>
      <c r="U14" s="46" t="s">
        <v>78</v>
      </c>
      <c r="V14" s="47" t="s">
        <v>78</v>
      </c>
      <c r="W14" s="48" t="s">
        <v>78</v>
      </c>
      <c r="X14" s="47" t="s">
        <v>78</v>
      </c>
      <c r="Y14" s="47" t="s">
        <v>78</v>
      </c>
      <c r="Z14" s="47" t="s">
        <v>78</v>
      </c>
      <c r="AA14" s="47" t="s">
        <v>78</v>
      </c>
      <c r="AB14" s="45" t="s">
        <v>78</v>
      </c>
      <c r="AC14" s="45" t="s">
        <v>78</v>
      </c>
    </row>
    <row r="16" customFormat="false" ht="12.75" hidden="false" customHeight="false" outlineLevel="0" collapsed="false">
      <c r="N16" s="7"/>
    </row>
    <row r="17" customFormat="false" ht="12.75" hidden="false" customHeight="false" outlineLevel="0" collapsed="false">
      <c r="N17" s="7"/>
      <c r="AI17" s="0" t="s">
        <v>79</v>
      </c>
      <c r="AJ17" s="0" t="s">
        <v>36</v>
      </c>
      <c r="AK17" s="0" t="s">
        <v>36</v>
      </c>
      <c r="AL17" s="0" t="s">
        <v>80</v>
      </c>
    </row>
    <row r="18" customFormat="false" ht="12.75" hidden="false" customHeight="false" outlineLevel="0" collapsed="false">
      <c r="A18" s="49" t="n">
        <v>1</v>
      </c>
      <c r="B18" s="49" t="n">
        <v>0.0416666666666667</v>
      </c>
      <c r="C18" s="20" t="n">
        <v>0</v>
      </c>
      <c r="D18" s="50" t="n">
        <f aca="false">IF(C18=1,$AL$21,IF(C18=2,$AL$22,0))</f>
        <v>0</v>
      </c>
      <c r="E18" s="51"/>
      <c r="F18" s="50" t="n">
        <f aca="false">SUM(D18:E18)</f>
        <v>0</v>
      </c>
      <c r="G18" s="52" t="n">
        <f aca="false">IF(OR(C18=1,C18=2),$K$9/D18,IF(AND(E18&lt;($F$3+10),E18&gt;($F$5-5)),(E18-$F$5)/($F$3-$F$5)*($F$4-$F$6)+$F$6,0))</f>
        <v>0</v>
      </c>
      <c r="I18" s="18" t="n">
        <v>55</v>
      </c>
      <c r="J18" s="21" t="n">
        <f aca="false">$K$6*G18</f>
        <v>0</v>
      </c>
      <c r="K18" s="21" t="n">
        <f aca="false">IF(F18&gt;0,$K$7,0)</f>
        <v>0</v>
      </c>
      <c r="L18" s="21" t="n">
        <f aca="false">IF(F18&gt;0,J18+K18,0)</f>
        <v>0</v>
      </c>
      <c r="M18" s="21" t="n">
        <f aca="false">IF(F18&gt;0,$X$43/$F$43,0)</f>
        <v>0</v>
      </c>
      <c r="N18" s="21" t="n">
        <f aca="false">IF(F18&gt;0,$Y$43/$F$43,0)</f>
        <v>0</v>
      </c>
      <c r="O18" s="21" t="n">
        <f aca="false">IF(F18&gt;0,$Z$43/$F$43,0)</f>
        <v>0</v>
      </c>
      <c r="P18" s="21" t="n">
        <f aca="false">SUM(M18:O18)</f>
        <v>0</v>
      </c>
      <c r="Q18" s="21" t="n">
        <f aca="false">L18+P18</f>
        <v>0</v>
      </c>
      <c r="R18" s="21" t="n">
        <f aca="false">IF(F18&gt;0,I18-Q18,0)</f>
        <v>0</v>
      </c>
      <c r="T18" s="21" t="n">
        <f aca="false">F18*I18</f>
        <v>0</v>
      </c>
      <c r="U18" s="21" t="n">
        <f aca="false">J18*F18</f>
        <v>0</v>
      </c>
      <c r="V18" s="21" t="n">
        <f aca="false">K18*F18</f>
        <v>0</v>
      </c>
      <c r="W18" s="21" t="n">
        <f aca="false">SUM(U18:V18)</f>
        <v>0</v>
      </c>
      <c r="X18" s="21" t="n">
        <f aca="false">IF(OR(C18=1,C18=2),$K$8,0)</f>
        <v>0</v>
      </c>
      <c r="Y18" s="7" t="n">
        <f aca="false">IF(OR(C18=1,C18=2),45.6608,0)</f>
        <v>0</v>
      </c>
      <c r="Z18" s="53" t="n">
        <f aca="false">IF(OR(C18=1,C18=2),0,0)</f>
        <v>0</v>
      </c>
      <c r="AA18" s="21" t="n">
        <f aca="false">SUM(X18:Z18)</f>
        <v>0</v>
      </c>
      <c r="AB18" s="21" t="n">
        <f aca="false">W18+AA18</f>
        <v>0</v>
      </c>
      <c r="AC18" s="54" t="n">
        <f aca="false">T18-AB18</f>
        <v>0</v>
      </c>
      <c r="AD18" s="5"/>
      <c r="AE18" s="5"/>
      <c r="AF18" s="5"/>
      <c r="AI18" s="0" t="s">
        <v>81</v>
      </c>
      <c r="AJ18" s="0" t="s">
        <v>82</v>
      </c>
      <c r="AK18" s="0" t="s">
        <v>83</v>
      </c>
      <c r="AL18" s="0" t="s">
        <v>84</v>
      </c>
      <c r="AM18" s="55"/>
    </row>
    <row r="19" customFormat="false" ht="12.75" hidden="false" customHeight="false" outlineLevel="0" collapsed="false">
      <c r="A19" s="49" t="n">
        <v>0.0416666666666667</v>
      </c>
      <c r="B19" s="49" t="n">
        <v>0.0833333333333333</v>
      </c>
      <c r="C19" s="20" t="n">
        <v>0</v>
      </c>
      <c r="D19" s="50" t="n">
        <f aca="false">IF(C19=1,$AL$21,IF(C19=2,$AL$22,0))</f>
        <v>0</v>
      </c>
      <c r="E19" s="51"/>
      <c r="F19" s="50" t="n">
        <f aca="false">SUM(D19:E19)</f>
        <v>0</v>
      </c>
      <c r="G19" s="52" t="n">
        <f aca="false">IF(OR(C19=1,C19=2),$K$9/D19,IF(AND(E19&lt;($F$3+10),E19&gt;($F$5-5)),(E19-$F$5)/($F$3-$F$5)*($F$4-$F$6)+$F$6,0))</f>
        <v>0</v>
      </c>
      <c r="I19" s="18" t="n">
        <v>55</v>
      </c>
      <c r="J19" s="21" t="n">
        <f aca="false">$K$6*G19</f>
        <v>0</v>
      </c>
      <c r="K19" s="21" t="n">
        <f aca="false">IF(F19&gt;0,$K$7,0)</f>
        <v>0</v>
      </c>
      <c r="L19" s="21" t="n">
        <f aca="false">IF(F19&gt;0,J19+K19,0)</f>
        <v>0</v>
      </c>
      <c r="M19" s="21" t="n">
        <f aca="false">IF(F19&gt;0,$X$43/$F$43,0)</f>
        <v>0</v>
      </c>
      <c r="N19" s="21" t="n">
        <f aca="false">IF(F19&gt;0,$Y$43/$F$43,0)</f>
        <v>0</v>
      </c>
      <c r="O19" s="21" t="n">
        <f aca="false">IF(F19&gt;0,$Z$43/$F$43,0)</f>
        <v>0</v>
      </c>
      <c r="P19" s="21" t="n">
        <f aca="false">SUM(M19:O19)</f>
        <v>0</v>
      </c>
      <c r="Q19" s="21" t="n">
        <f aca="false">L19+P19</f>
        <v>0</v>
      </c>
      <c r="R19" s="21" t="n">
        <f aca="false">IF(F19&gt;0,I19-Q19,0)</f>
        <v>0</v>
      </c>
      <c r="T19" s="21" t="n">
        <f aca="false">F19*I19</f>
        <v>0</v>
      </c>
      <c r="U19" s="21" t="n">
        <f aca="false">J19*F19</f>
        <v>0</v>
      </c>
      <c r="V19" s="21" t="n">
        <f aca="false">K19*F19</f>
        <v>0</v>
      </c>
      <c r="W19" s="21" t="n">
        <f aca="false">SUM(U19:V19)</f>
        <v>0</v>
      </c>
      <c r="X19" s="21" t="n">
        <f aca="false">IF(OR(C19=1,C19=2),$K$8,0)</f>
        <v>0</v>
      </c>
      <c r="Y19" s="7" t="n">
        <f aca="false">IF(OR(C19=1,C19=2),45.6608,0)</f>
        <v>0</v>
      </c>
      <c r="Z19" s="53" t="n">
        <f aca="false">IF(OR(C19=1,C19=2),0,0)</f>
        <v>0</v>
      </c>
      <c r="AA19" s="21" t="n">
        <f aca="false">SUM(X19:Z19)</f>
        <v>0</v>
      </c>
      <c r="AB19" s="21" t="n">
        <f aca="false">W19+AA19</f>
        <v>0</v>
      </c>
      <c r="AC19" s="54" t="n">
        <f aca="false">T19-AB19</f>
        <v>0</v>
      </c>
      <c r="AD19" s="5"/>
      <c r="AE19" s="5"/>
      <c r="AF19" s="5"/>
      <c r="AI19" s="0" t="s">
        <v>85</v>
      </c>
      <c r="AJ19" s="0" t="s">
        <v>86</v>
      </c>
      <c r="AK19" s="0" t="s">
        <v>86</v>
      </c>
      <c r="AL19" s="0" t="s">
        <v>87</v>
      </c>
      <c r="AM19" s="55"/>
    </row>
    <row r="20" customFormat="false" ht="12.75" hidden="false" customHeight="false" outlineLevel="0" collapsed="false">
      <c r="A20" s="49" t="n">
        <v>0.0833333333333333</v>
      </c>
      <c r="B20" s="49" t="n">
        <v>0.125</v>
      </c>
      <c r="C20" s="20" t="n">
        <v>0</v>
      </c>
      <c r="D20" s="50" t="n">
        <f aca="false">IF(C20=1,$AL$21,IF(C20=2,$AL$22,0))</f>
        <v>0</v>
      </c>
      <c r="E20" s="51"/>
      <c r="F20" s="50" t="n">
        <f aca="false">SUM(D20:E20)</f>
        <v>0</v>
      </c>
      <c r="G20" s="52" t="n">
        <f aca="false">IF(OR(C20=1,C20=2),$K$9/D20,IF(AND(E20&lt;($F$3+10),E20&gt;($F$5-5)),(E20-$F$5)/($F$3-$F$5)*($F$4-$F$6)+$F$6,0))</f>
        <v>0</v>
      </c>
      <c r="I20" s="18" t="n">
        <v>55</v>
      </c>
      <c r="J20" s="21" t="n">
        <f aca="false">$K$6*G20</f>
        <v>0</v>
      </c>
      <c r="K20" s="21" t="n">
        <f aca="false">IF(F20&gt;0,$K$7,0)</f>
        <v>0</v>
      </c>
      <c r="L20" s="21" t="n">
        <f aca="false">IF(F20&gt;0,J20+K20,0)</f>
        <v>0</v>
      </c>
      <c r="M20" s="21" t="n">
        <f aca="false">IF(F20&gt;0,$X$43/$F$43,0)</f>
        <v>0</v>
      </c>
      <c r="N20" s="21" t="n">
        <f aca="false">IF(F20&gt;0,$Y$43/$F$43,0)</f>
        <v>0</v>
      </c>
      <c r="O20" s="21" t="n">
        <f aca="false">IF(F20&gt;0,$Z$43/$F$43,0)</f>
        <v>0</v>
      </c>
      <c r="P20" s="21" t="n">
        <f aca="false">SUM(M20:O20)</f>
        <v>0</v>
      </c>
      <c r="Q20" s="21" t="n">
        <f aca="false">L20+P20</f>
        <v>0</v>
      </c>
      <c r="R20" s="21" t="n">
        <f aca="false">IF(F20&gt;0,I20-Q20,0)</f>
        <v>0</v>
      </c>
      <c r="T20" s="21" t="n">
        <f aca="false">F20*I20</f>
        <v>0</v>
      </c>
      <c r="U20" s="21" t="n">
        <f aca="false">J20*F20</f>
        <v>0</v>
      </c>
      <c r="V20" s="21" t="n">
        <f aca="false">K20*F20</f>
        <v>0</v>
      </c>
      <c r="W20" s="21" t="n">
        <f aca="false">SUM(U20:V20)</f>
        <v>0</v>
      </c>
      <c r="X20" s="21" t="n">
        <f aca="false">IF(OR(C20=1,C20=2),$K$8,0)</f>
        <v>0</v>
      </c>
      <c r="Y20" s="7" t="n">
        <f aca="false">IF(OR(C20=1,C20=2),45.6608,0)</f>
        <v>0</v>
      </c>
      <c r="Z20" s="53" t="n">
        <f aca="false">IF(OR(C20=1,C20=2),0,0)</f>
        <v>0</v>
      </c>
      <c r="AA20" s="21" t="n">
        <f aca="false">SUM(X20:Z20)</f>
        <v>0</v>
      </c>
      <c r="AB20" s="21" t="n">
        <f aca="false">W20+AA20</f>
        <v>0</v>
      </c>
      <c r="AC20" s="54" t="n">
        <f aca="false">T20-AB20</f>
        <v>0</v>
      </c>
      <c r="AD20" s="5"/>
      <c r="AE20" s="5"/>
      <c r="AF20" s="5"/>
      <c r="AM20" s="56"/>
    </row>
    <row r="21" customFormat="false" ht="12.75" hidden="false" customHeight="false" outlineLevel="0" collapsed="false">
      <c r="A21" s="49" t="n">
        <v>0.125</v>
      </c>
      <c r="B21" s="49" t="n">
        <v>0.166666666666667</v>
      </c>
      <c r="C21" s="20" t="n">
        <v>0</v>
      </c>
      <c r="D21" s="50" t="n">
        <f aca="false">IF(C21=1,$AL$21,IF(C21=2,$AL$22,0))</f>
        <v>0</v>
      </c>
      <c r="E21" s="51"/>
      <c r="F21" s="50" t="n">
        <f aca="false">SUM(D21:E21)</f>
        <v>0</v>
      </c>
      <c r="G21" s="52" t="n">
        <f aca="false">IF(OR(C21=1,C21=2),$K$9/D21,IF(AND(E21&lt;($F$3+10),E21&gt;($F$5-5)),(E21-$F$5)/($F$3-$F$5)*($F$4-$F$6)+$F$6,0))</f>
        <v>0</v>
      </c>
      <c r="I21" s="18" t="n">
        <v>55</v>
      </c>
      <c r="J21" s="21" t="n">
        <f aca="false">$K$6*G21</f>
        <v>0</v>
      </c>
      <c r="K21" s="21" t="n">
        <f aca="false">IF(F21&gt;0,$K$7,0)</f>
        <v>0</v>
      </c>
      <c r="L21" s="21" t="n">
        <f aca="false">IF(F21&gt;0,J21+K21,0)</f>
        <v>0</v>
      </c>
      <c r="M21" s="21" t="n">
        <f aca="false">IF(F21&gt;0,$X$43/$F$43,0)</f>
        <v>0</v>
      </c>
      <c r="N21" s="21" t="n">
        <f aca="false">IF(F21&gt;0,$Y$43/$F$43,0)</f>
        <v>0</v>
      </c>
      <c r="O21" s="21" t="n">
        <f aca="false">IF(F21&gt;0,$Z$43/$F$43,0)</f>
        <v>0</v>
      </c>
      <c r="P21" s="21" t="n">
        <f aca="false">SUM(M21:O21)</f>
        <v>0</v>
      </c>
      <c r="Q21" s="21" t="n">
        <f aca="false">L21+P21</f>
        <v>0</v>
      </c>
      <c r="R21" s="21" t="n">
        <f aca="false">IF(F21&gt;0,I21-Q21,0)</f>
        <v>0</v>
      </c>
      <c r="T21" s="21" t="n">
        <f aca="false">F21*I21</f>
        <v>0</v>
      </c>
      <c r="U21" s="21" t="n">
        <f aca="false">J21*F21</f>
        <v>0</v>
      </c>
      <c r="V21" s="21" t="n">
        <f aca="false">K21*F21</f>
        <v>0</v>
      </c>
      <c r="W21" s="21" t="n">
        <f aca="false">SUM(U21:V21)</f>
        <v>0</v>
      </c>
      <c r="X21" s="21" t="n">
        <f aca="false">IF(OR(C21=1,C21=2),$K$8,0)</f>
        <v>0</v>
      </c>
      <c r="Y21" s="7" t="n">
        <f aca="false">IF(OR(C21=1,C21=2),45.6608,0)</f>
        <v>0</v>
      </c>
      <c r="Z21" s="53" t="n">
        <f aca="false">IF(OR(C21=1,C21=2),0,0)</f>
        <v>0</v>
      </c>
      <c r="AA21" s="21" t="n">
        <f aca="false">SUM(X21:Z21)</f>
        <v>0</v>
      </c>
      <c r="AB21" s="21" t="n">
        <f aca="false">W21+AA21</f>
        <v>0</v>
      </c>
      <c r="AC21" s="54" t="n">
        <f aca="false">T21-AB21</f>
        <v>0</v>
      </c>
      <c r="AD21" s="5"/>
      <c r="AE21" s="5"/>
      <c r="AF21" s="5"/>
      <c r="AG21" s="0" t="n">
        <v>1</v>
      </c>
      <c r="AH21" s="0" t="s">
        <v>52</v>
      </c>
      <c r="AI21" s="0" t="n">
        <v>60</v>
      </c>
      <c r="AJ21" s="0" t="n">
        <v>10</v>
      </c>
      <c r="AK21" s="10" t="n">
        <v>571.01247504</v>
      </c>
      <c r="AL21" s="7" t="n">
        <v>38.913</v>
      </c>
      <c r="AM21" s="55"/>
    </row>
    <row r="22" customFormat="false" ht="12.75" hidden="false" customHeight="false" outlineLevel="0" collapsed="false">
      <c r="A22" s="49" t="n">
        <v>0.166666666666667</v>
      </c>
      <c r="B22" s="49" t="n">
        <v>0.208333333333334</v>
      </c>
      <c r="C22" s="20" t="n">
        <v>0</v>
      </c>
      <c r="D22" s="50" t="n">
        <f aca="false">IF(C22=1,$AL$21,IF(C22=2,$AL$22,0))</f>
        <v>0</v>
      </c>
      <c r="E22" s="51"/>
      <c r="F22" s="50" t="n">
        <f aca="false">SUM(D22:E22)</f>
        <v>0</v>
      </c>
      <c r="G22" s="52" t="n">
        <f aca="false">IF(OR(C22=1,C22=2),$K$9/D22,IF(AND(E22&lt;($F$3+10),E22&gt;($F$5-5)),(E22-$F$5)/($F$3-$F$5)*($F$4-$F$6)+$F$6,0))</f>
        <v>0</v>
      </c>
      <c r="I22" s="18" t="n">
        <v>55</v>
      </c>
      <c r="J22" s="21" t="n">
        <f aca="false">$K$6*G22</f>
        <v>0</v>
      </c>
      <c r="K22" s="21" t="n">
        <f aca="false">IF(F22&gt;0,$K$7,0)</f>
        <v>0</v>
      </c>
      <c r="L22" s="21" t="n">
        <f aca="false">IF(F22&gt;0,J22+K22,0)</f>
        <v>0</v>
      </c>
      <c r="M22" s="21" t="n">
        <f aca="false">IF(F22&gt;0,$X$43/$F$43,0)</f>
        <v>0</v>
      </c>
      <c r="N22" s="21" t="n">
        <f aca="false">IF(F22&gt;0,$Y$43/$F$43,0)</f>
        <v>0</v>
      </c>
      <c r="O22" s="21" t="n">
        <f aca="false">IF(F22&gt;0,$Z$43/$F$43,0)</f>
        <v>0</v>
      </c>
      <c r="P22" s="21" t="n">
        <f aca="false">SUM(M22:O22)</f>
        <v>0</v>
      </c>
      <c r="Q22" s="21" t="n">
        <f aca="false">L22+P22</f>
        <v>0</v>
      </c>
      <c r="R22" s="21" t="n">
        <f aca="false">IF(F22&gt;0,I22-Q22,0)</f>
        <v>0</v>
      </c>
      <c r="T22" s="21" t="n">
        <f aca="false">F22*I22</f>
        <v>0</v>
      </c>
      <c r="U22" s="21" t="n">
        <f aca="false">J22*F22</f>
        <v>0</v>
      </c>
      <c r="V22" s="21" t="n">
        <f aca="false">K22*F22</f>
        <v>0</v>
      </c>
      <c r="W22" s="21" t="n">
        <f aca="false">SUM(U22:V22)</f>
        <v>0</v>
      </c>
      <c r="X22" s="21" t="n">
        <f aca="false">IF(OR(C22=1,C22=2),$K$8,0)</f>
        <v>0</v>
      </c>
      <c r="Y22" s="7" t="n">
        <f aca="false">IF(OR(C22=1,C22=2),45.6608,0)</f>
        <v>0</v>
      </c>
      <c r="Z22" s="53" t="n">
        <f aca="false">IF(OR(C22=1,C22=2),0,0)</f>
        <v>0</v>
      </c>
      <c r="AA22" s="21" t="n">
        <f aca="false">SUM(X22:Z22)</f>
        <v>0</v>
      </c>
      <c r="AB22" s="21" t="n">
        <f aca="false">W22+AA22</f>
        <v>0</v>
      </c>
      <c r="AC22" s="54" t="n">
        <f aca="false">T22-AB22</f>
        <v>0</v>
      </c>
      <c r="AD22" s="5"/>
      <c r="AE22" s="5"/>
      <c r="AF22" s="5"/>
      <c r="AG22" s="0" t="n">
        <v>2</v>
      </c>
      <c r="AH22" s="0" t="s">
        <v>49</v>
      </c>
      <c r="AI22" s="0" t="n">
        <v>45</v>
      </c>
      <c r="AJ22" s="0" t="n">
        <v>10</v>
      </c>
      <c r="AK22" s="10" t="n">
        <v>428.25935628</v>
      </c>
      <c r="AL22" s="7" t="n">
        <v>29.18475</v>
      </c>
      <c r="AM22" s="55"/>
    </row>
    <row r="23" customFormat="false" ht="12.75" hidden="false" customHeight="false" outlineLevel="0" collapsed="false">
      <c r="A23" s="49" t="n">
        <v>0.208333333333334</v>
      </c>
      <c r="B23" s="49" t="n">
        <v>0.25</v>
      </c>
      <c r="C23" s="20" t="n">
        <v>0</v>
      </c>
      <c r="D23" s="50" t="n">
        <f aca="false">IF(C23=1,$AL$21,IF(C23=2,$AL$22,0))</f>
        <v>0</v>
      </c>
      <c r="E23" s="51"/>
      <c r="F23" s="50" t="n">
        <f aca="false">SUM(D23:E23)</f>
        <v>0</v>
      </c>
      <c r="G23" s="52" t="n">
        <f aca="false">IF(OR(C23=1,C23=2),$K$9/D23,IF(AND(E23&lt;($F$3+10),E23&gt;($F$5-5)),(E23-$F$5)/($F$3-$F$5)*($F$4-$F$6)+$F$6,0))</f>
        <v>0</v>
      </c>
      <c r="I23" s="18" t="n">
        <v>55</v>
      </c>
      <c r="J23" s="21" t="n">
        <f aca="false">$K$6*G23</f>
        <v>0</v>
      </c>
      <c r="K23" s="21" t="n">
        <f aca="false">IF(F23&gt;0,$K$7,0)</f>
        <v>0</v>
      </c>
      <c r="L23" s="21" t="n">
        <f aca="false">IF(F23&gt;0,J23+K23,0)</f>
        <v>0</v>
      </c>
      <c r="M23" s="21" t="n">
        <f aca="false">IF(F23&gt;0,$X$43/$F$43,0)</f>
        <v>0</v>
      </c>
      <c r="N23" s="21" t="n">
        <f aca="false">IF(F23&gt;0,$Y$43/$F$43,0)</f>
        <v>0</v>
      </c>
      <c r="O23" s="21" t="n">
        <f aca="false">IF(F23&gt;0,$Z$43/$F$43,0)</f>
        <v>0</v>
      </c>
      <c r="P23" s="21" t="n">
        <f aca="false">SUM(M23:O23)</f>
        <v>0</v>
      </c>
      <c r="Q23" s="21" t="n">
        <f aca="false">L23+P23</f>
        <v>0</v>
      </c>
      <c r="R23" s="21" t="n">
        <f aca="false">IF(F23&gt;0,I23-Q23,0)</f>
        <v>0</v>
      </c>
      <c r="T23" s="21" t="n">
        <f aca="false">F23*I23</f>
        <v>0</v>
      </c>
      <c r="U23" s="21" t="n">
        <f aca="false">J23*F23</f>
        <v>0</v>
      </c>
      <c r="V23" s="21" t="n">
        <f aca="false">K23*F23</f>
        <v>0</v>
      </c>
      <c r="W23" s="21" t="n">
        <f aca="false">SUM(U23:V23)</f>
        <v>0</v>
      </c>
      <c r="X23" s="21" t="n">
        <f aca="false">IF(OR(C23=1,C23=2),$K$8,0)</f>
        <v>0</v>
      </c>
      <c r="Y23" s="7" t="n">
        <f aca="false">IF(OR(C23=1,C23=2),45.6608,0)</f>
        <v>0</v>
      </c>
      <c r="Z23" s="53" t="n">
        <f aca="false">IF(OR(C23=1,C23=2),0,0)</f>
        <v>0</v>
      </c>
      <c r="AA23" s="21" t="n">
        <f aca="false">SUM(X23:Z23)</f>
        <v>0</v>
      </c>
      <c r="AB23" s="21" t="n">
        <f aca="false">W23+AA23</f>
        <v>0</v>
      </c>
      <c r="AC23" s="54" t="n">
        <f aca="false">T23-AB23</f>
        <v>0</v>
      </c>
      <c r="AD23" s="5"/>
      <c r="AE23" s="5"/>
      <c r="AF23" s="5"/>
      <c r="AH23" s="57"/>
      <c r="AK23" s="11"/>
      <c r="AM23" s="55"/>
    </row>
    <row r="24" customFormat="false" ht="12.75" hidden="false" customHeight="false" outlineLevel="0" collapsed="false">
      <c r="A24" s="49" t="n">
        <v>0.25</v>
      </c>
      <c r="B24" s="49" t="n">
        <v>0.291666666666667</v>
      </c>
      <c r="C24" s="20" t="n">
        <v>1</v>
      </c>
      <c r="D24" s="50" t="n">
        <f aca="false">IF(C24=1,$AL$21,IF(C24=2,$AL$22,0))</f>
        <v>38.913</v>
      </c>
      <c r="E24" s="51"/>
      <c r="F24" s="50" t="n">
        <f aca="false">SUM(D24:E24)</f>
        <v>38.913</v>
      </c>
      <c r="G24" s="52" t="n">
        <f aca="false">IF(OR(C24=1,C24=2),$K$9/D24,IF(AND(E24&lt;($F$3+10),E24&gt;($F$5-5)),(E24-$F$5)/($F$3-$F$5)*($F$4-$F$6)+$F$6,0))</f>
        <v>15.4190116413538</v>
      </c>
      <c r="I24" s="18" t="n">
        <v>55</v>
      </c>
      <c r="J24" s="21" t="n">
        <f aca="false">$K$6*G24</f>
        <v>77.095058206769</v>
      </c>
      <c r="K24" s="21" t="n">
        <f aca="false">IF(F24&gt;0,$K$7,0)</f>
        <v>2.09</v>
      </c>
      <c r="L24" s="21" t="n">
        <f aca="false">IF(F24&gt;0,J24+K24,0)</f>
        <v>79.185058206769</v>
      </c>
      <c r="M24" s="21" t="n">
        <f aca="false">IF(F24&gt;0,$X$43/$F$43,0)</f>
        <v>1.89026081947956</v>
      </c>
      <c r="N24" s="21" t="n">
        <f aca="false">IF(F24&gt;0,$Y$43/$F$43,0)</f>
        <v>0.0385488259160753</v>
      </c>
      <c r="O24" s="21" t="n">
        <f aca="false">IF(F24&gt;0,$Z$43/$F$43,0)</f>
        <v>0</v>
      </c>
      <c r="P24" s="21" t="n">
        <f aca="false">SUM(M24:O24)</f>
        <v>1.92880964539564</v>
      </c>
      <c r="Q24" s="21" t="n">
        <f aca="false">L24+P24</f>
        <v>81.1138678521646</v>
      </c>
      <c r="R24" s="21" t="n">
        <f aca="false">IF(F24&gt;0,I24-Q24,0)</f>
        <v>-26.1138678521646</v>
      </c>
      <c r="T24" s="21" t="n">
        <f aca="false">F24*I24</f>
        <v>2140.215</v>
      </c>
      <c r="U24" s="21" t="n">
        <f aca="false">J24*F24</f>
        <v>3000</v>
      </c>
      <c r="V24" s="21" t="n">
        <f aca="false">K24*F24</f>
        <v>81.32817</v>
      </c>
      <c r="W24" s="21" t="n">
        <f aca="false">SUM(U24:V24)</f>
        <v>3081.32817</v>
      </c>
      <c r="X24" s="21" t="n">
        <f aca="false">IF(OR(C24=1,C24=2),$K$8,0)</f>
        <v>2239</v>
      </c>
      <c r="Y24" s="7" t="n">
        <f aca="false">IF(OR(C24=1,C24=2),45.6608,0)</f>
        <v>45.6608</v>
      </c>
      <c r="Z24" s="53" t="n">
        <f aca="false">IF(OR(C24=1,C24=2),0,0)</f>
        <v>0</v>
      </c>
      <c r="AA24" s="21" t="n">
        <f aca="false">SUM(X24:Z24)</f>
        <v>2284.6608</v>
      </c>
      <c r="AB24" s="21" t="n">
        <f aca="false">W24+AA24</f>
        <v>5365.98897</v>
      </c>
      <c r="AC24" s="54" t="n">
        <f aca="false">T24-AB24</f>
        <v>-3225.77397</v>
      </c>
      <c r="AD24" s="5"/>
      <c r="AE24" s="5"/>
      <c r="AF24" s="5"/>
      <c r="AH24" s="57"/>
      <c r="AK24" s="11"/>
      <c r="AM24" s="58"/>
    </row>
    <row r="25" customFormat="false" ht="12.75" hidden="false" customHeight="false" outlineLevel="0" collapsed="false">
      <c r="A25" s="49" t="n">
        <v>0.291666666666667</v>
      </c>
      <c r="B25" s="59" t="n">
        <v>0.333333333333333</v>
      </c>
      <c r="C25" s="60" t="n">
        <v>0</v>
      </c>
      <c r="D25" s="61" t="n">
        <f aca="false">IF(C25=1,$AL$21,IF(C25=2,$AL$22,0))</f>
        <v>0</v>
      </c>
      <c r="E25" s="62" t="n">
        <f aca="false">$F$3*$N$5</f>
        <v>76.371975</v>
      </c>
      <c r="F25" s="61" t="n">
        <f aca="false">SUM(D25:E25)</f>
        <v>76.371975</v>
      </c>
      <c r="G25" s="63" t="n">
        <f aca="false">IF(OR(C25=1,C25=2),$K$9/D25,IF(AND(E25&lt;($F$3+10),E25&gt;($F$5-5)),(E25-$F$5)/($F$3-$F$5)*($F$4-$F$6)+$F$6,0))</f>
        <v>12.6506388591943</v>
      </c>
      <c r="I25" s="18" t="n">
        <v>120</v>
      </c>
      <c r="J25" s="64" t="n">
        <f aca="false">$K$6*G25</f>
        <v>63.2531942959713</v>
      </c>
      <c r="K25" s="64" t="n">
        <f aca="false">IF(F25&gt;0,$K$7,0)</f>
        <v>2.09</v>
      </c>
      <c r="L25" s="64" t="n">
        <f aca="false">IF(F25&gt;0,J25+K25,0)</f>
        <v>65.3431942959713</v>
      </c>
      <c r="M25" s="64" t="n">
        <f aca="false">IF(F25&gt;0,$X$43/$F$43,0)</f>
        <v>1.89026081947956</v>
      </c>
      <c r="N25" s="64" t="n">
        <f aca="false">IF(F25&gt;0,$Y$43/$F$43,0)</f>
        <v>0.0385488259160753</v>
      </c>
      <c r="O25" s="64" t="n">
        <f aca="false">IF(F25&gt;0,$Z$43/$F$43,0)</f>
        <v>0</v>
      </c>
      <c r="P25" s="64" t="n">
        <f aca="false">SUM(M25:O25)</f>
        <v>1.92880964539564</v>
      </c>
      <c r="Q25" s="64" t="n">
        <f aca="false">L25+P25</f>
        <v>67.2720039413669</v>
      </c>
      <c r="R25" s="64" t="n">
        <f aca="false">IF(F25&gt;0,I25-Q25,0)</f>
        <v>52.7279960586331</v>
      </c>
      <c r="T25" s="64" t="n">
        <f aca="false">F25*I25</f>
        <v>9164.637</v>
      </c>
      <c r="U25" s="64" t="n">
        <f aca="false">J25*F25</f>
        <v>4830.77137344206</v>
      </c>
      <c r="V25" s="64" t="n">
        <f aca="false">K25*F25</f>
        <v>159.61742775</v>
      </c>
      <c r="W25" s="64" t="n">
        <f aca="false">SUM(U25:V25)</f>
        <v>4990.38880119206</v>
      </c>
      <c r="X25" s="64" t="n">
        <f aca="false">IF(OR(C25=1,C25=2),$K$8,0)</f>
        <v>0</v>
      </c>
      <c r="Y25" s="8" t="n">
        <f aca="false">IF(OR(C25=1,C25=2),45.6608,0)</f>
        <v>0</v>
      </c>
      <c r="Z25" s="65" t="n">
        <f aca="false">IF(OR(C25=1,C25=2),0,0)</f>
        <v>0</v>
      </c>
      <c r="AA25" s="64" t="n">
        <f aca="false">SUM(X25:Z25)</f>
        <v>0</v>
      </c>
      <c r="AB25" s="64" t="n">
        <f aca="false">W25+AA25</f>
        <v>4990.38880119206</v>
      </c>
      <c r="AC25" s="64" t="n">
        <f aca="false">T25-AB25</f>
        <v>4174.24819880794</v>
      </c>
      <c r="AD25" s="5"/>
      <c r="AE25" s="5"/>
      <c r="AF25" s="5"/>
      <c r="AH25" s="57"/>
      <c r="AK25" s="11"/>
      <c r="AM25" s="55"/>
    </row>
    <row r="26" customFormat="false" ht="12.75" hidden="false" customHeight="false" outlineLevel="0" collapsed="false">
      <c r="A26" s="49" t="n">
        <v>0.333333333333333</v>
      </c>
      <c r="B26" s="66" t="n">
        <v>0.375</v>
      </c>
      <c r="C26" s="20" t="n">
        <v>0</v>
      </c>
      <c r="D26" s="50" t="n">
        <f aca="false">IF(C26=1,$AL$21,IF(C26=2,$AL$22,0))</f>
        <v>0</v>
      </c>
      <c r="E26" s="51" t="n">
        <f aca="false">$F$3*$N$5</f>
        <v>76.371975</v>
      </c>
      <c r="F26" s="50" t="n">
        <f aca="false">SUM(D26:E26)</f>
        <v>76.371975</v>
      </c>
      <c r="G26" s="52" t="n">
        <f aca="false">IF(OR(C26=1,C26=2),$K$9/D26,IF(AND(E26&lt;($F$3+10),E26&gt;($F$5-5)),(E26-$F$5)/($F$3-$F$5)*($F$4-$F$6)+$F$6,0))</f>
        <v>12.6506388591943</v>
      </c>
      <c r="I26" s="18" t="n">
        <f aca="false">I25</f>
        <v>120</v>
      </c>
      <c r="J26" s="21" t="n">
        <f aca="false">$K$6*G26</f>
        <v>63.2531942959713</v>
      </c>
      <c r="K26" s="21" t="n">
        <f aca="false">IF(F26&gt;0,$K$7,0)</f>
        <v>2.09</v>
      </c>
      <c r="L26" s="21" t="n">
        <f aca="false">IF(F26&gt;0,J26+K26,0)</f>
        <v>65.3431942959713</v>
      </c>
      <c r="M26" s="21" t="n">
        <f aca="false">IF(F26&gt;0,$X$43/$F$43,0)</f>
        <v>1.89026081947956</v>
      </c>
      <c r="N26" s="21" t="n">
        <f aca="false">IF(F26&gt;0,$Y$43/$F$43,0)</f>
        <v>0.0385488259160753</v>
      </c>
      <c r="O26" s="21" t="n">
        <f aca="false">IF(F26&gt;0,$Z$43/$F$43,0)</f>
        <v>0</v>
      </c>
      <c r="P26" s="21" t="n">
        <f aca="false">SUM(M26:O26)</f>
        <v>1.92880964539564</v>
      </c>
      <c r="Q26" s="21" t="n">
        <f aca="false">L26+P26</f>
        <v>67.2720039413669</v>
      </c>
      <c r="R26" s="21" t="n">
        <f aca="false">IF(F26&gt;0,I26-Q26,0)</f>
        <v>52.7279960586331</v>
      </c>
      <c r="T26" s="21" t="n">
        <f aca="false">F26*I26</f>
        <v>9164.637</v>
      </c>
      <c r="U26" s="21" t="n">
        <f aca="false">J26*F26</f>
        <v>4830.77137344206</v>
      </c>
      <c r="V26" s="21" t="n">
        <f aca="false">K26*F26</f>
        <v>159.61742775</v>
      </c>
      <c r="W26" s="21" t="n">
        <f aca="false">SUM(U26:V26)</f>
        <v>4990.38880119206</v>
      </c>
      <c r="X26" s="21" t="n">
        <f aca="false">IF(OR(C26=1,C26=2),$K$8,0)</f>
        <v>0</v>
      </c>
      <c r="Y26" s="7" t="n">
        <f aca="false">IF(OR(C26=1,C26=2),61.44448,0)</f>
        <v>0</v>
      </c>
      <c r="Z26" s="53" t="n">
        <f aca="false">IF(OR(C26=1,C26=2),0,0)</f>
        <v>0</v>
      </c>
      <c r="AA26" s="21" t="n">
        <f aca="false">SUM(X26:Z26)</f>
        <v>0</v>
      </c>
      <c r="AB26" s="21" t="n">
        <f aca="false">W26+AA26</f>
        <v>4990.38880119206</v>
      </c>
      <c r="AC26" s="54" t="n">
        <f aca="false">T26-AB26</f>
        <v>4174.24819880794</v>
      </c>
      <c r="AD26" s="5"/>
      <c r="AE26" s="5"/>
      <c r="AF26" s="5"/>
      <c r="AH26" s="57"/>
      <c r="AK26" s="11"/>
      <c r="AM26" s="55"/>
    </row>
    <row r="27" customFormat="false" ht="12.75" hidden="false" customHeight="false" outlineLevel="0" collapsed="false">
      <c r="A27" s="49" t="n">
        <v>0.375</v>
      </c>
      <c r="B27" s="66" t="n">
        <v>0.416666666666667</v>
      </c>
      <c r="C27" s="20" t="n">
        <v>0</v>
      </c>
      <c r="D27" s="50" t="n">
        <f aca="false">IF(C27=1,$AL$21,IF(C27=2,$AL$22,0))</f>
        <v>0</v>
      </c>
      <c r="E27" s="51" t="n">
        <f aca="false">$F$3*$N$5</f>
        <v>76.371975</v>
      </c>
      <c r="F27" s="50" t="n">
        <f aca="false">SUM(D27:E27)</f>
        <v>76.371975</v>
      </c>
      <c r="G27" s="52" t="n">
        <f aca="false">IF(OR(C27=1,C27=2),$K$9/D27,IF(AND(E27&lt;($F$3+10),E27&gt;($F$5-5)),(E27-$F$5)/($F$3-$F$5)*($F$4-$F$6)+$F$6,0))</f>
        <v>12.6506388591943</v>
      </c>
      <c r="I27" s="18" t="n">
        <f aca="false">I26</f>
        <v>120</v>
      </c>
      <c r="J27" s="21" t="n">
        <f aca="false">$K$6*G27</f>
        <v>63.2531942959713</v>
      </c>
      <c r="K27" s="21" t="n">
        <f aca="false">IF(F27&gt;0,$K$7,0)</f>
        <v>2.09</v>
      </c>
      <c r="L27" s="21" t="n">
        <f aca="false">IF(F27&gt;0,J27+K27,0)</f>
        <v>65.3431942959713</v>
      </c>
      <c r="M27" s="21" t="n">
        <f aca="false">IF(F27&gt;0,$X$43/$F$43,0)</f>
        <v>1.89026081947956</v>
      </c>
      <c r="N27" s="21" t="n">
        <f aca="false">IF(F27&gt;0,$Y$43/$F$43,0)</f>
        <v>0.0385488259160753</v>
      </c>
      <c r="O27" s="21" t="n">
        <f aca="false">IF(F27&gt;0,$Z$43/$F$43,0)</f>
        <v>0</v>
      </c>
      <c r="P27" s="21" t="n">
        <f aca="false">SUM(M27:O27)</f>
        <v>1.92880964539564</v>
      </c>
      <c r="Q27" s="21" t="n">
        <f aca="false">L27+P27</f>
        <v>67.2720039413669</v>
      </c>
      <c r="R27" s="21" t="n">
        <f aca="false">IF(F27&gt;0,I27-Q27,0)</f>
        <v>52.7279960586331</v>
      </c>
      <c r="T27" s="21" t="n">
        <f aca="false">F27*I27</f>
        <v>9164.637</v>
      </c>
      <c r="U27" s="21" t="n">
        <f aca="false">J27*F27</f>
        <v>4830.77137344206</v>
      </c>
      <c r="V27" s="21" t="n">
        <f aca="false">K27*F27</f>
        <v>159.61742775</v>
      </c>
      <c r="W27" s="21" t="n">
        <f aca="false">SUM(U27:V27)</f>
        <v>4990.38880119206</v>
      </c>
      <c r="X27" s="21" t="n">
        <f aca="false">IF(OR(C27=1,C27=2),$K$8,0)</f>
        <v>0</v>
      </c>
      <c r="Y27" s="7" t="n">
        <f aca="false">IF(OR(C27=1,C27=2),61.44448,0)</f>
        <v>0</v>
      </c>
      <c r="Z27" s="53" t="n">
        <f aca="false">IF(OR(C27=1,C27=2),0,0)</f>
        <v>0</v>
      </c>
      <c r="AA27" s="21" t="n">
        <f aca="false">SUM(X27:Z27)</f>
        <v>0</v>
      </c>
      <c r="AB27" s="21" t="n">
        <f aca="false">W27+AA27</f>
        <v>4990.38880119206</v>
      </c>
      <c r="AC27" s="54" t="n">
        <f aca="false">T27-AB27</f>
        <v>4174.24819880794</v>
      </c>
      <c r="AD27" s="5"/>
      <c r="AE27" s="5"/>
      <c r="AF27" s="5"/>
      <c r="AH27" s="57"/>
      <c r="AK27" s="11"/>
      <c r="AM27" s="55"/>
    </row>
    <row r="28" customFormat="false" ht="12.75" hidden="false" customHeight="false" outlineLevel="0" collapsed="false">
      <c r="A28" s="49" t="n">
        <v>0.416666666666667</v>
      </c>
      <c r="B28" s="66" t="n">
        <v>0.458333333333333</v>
      </c>
      <c r="C28" s="20" t="n">
        <v>0</v>
      </c>
      <c r="D28" s="50" t="n">
        <f aca="false">IF(C28=1,$AL$21,IF(C28=2,$AL$22,0))</f>
        <v>0</v>
      </c>
      <c r="E28" s="51" t="n">
        <f aca="false">$F$3*$N$5</f>
        <v>76.371975</v>
      </c>
      <c r="F28" s="50" t="n">
        <f aca="false">SUM(D28:E28)</f>
        <v>76.371975</v>
      </c>
      <c r="G28" s="52" t="n">
        <f aca="false">IF(OR(C28=1,C28=2),$K$9/D28,IF(AND(E28&lt;($F$3+10),E28&gt;($F$5-5)),(E28-$F$5)/($F$3-$F$5)*($F$4-$F$6)+$F$6,0))</f>
        <v>12.6506388591943</v>
      </c>
      <c r="I28" s="18" t="n">
        <f aca="false">I27</f>
        <v>120</v>
      </c>
      <c r="J28" s="21" t="n">
        <f aca="false">$K$6*G28</f>
        <v>63.2531942959713</v>
      </c>
      <c r="K28" s="21" t="n">
        <f aca="false">IF(F28&gt;0,$K$7,0)</f>
        <v>2.09</v>
      </c>
      <c r="L28" s="21" t="n">
        <f aca="false">IF(F28&gt;0,J28+K28,0)</f>
        <v>65.3431942959713</v>
      </c>
      <c r="M28" s="21" t="n">
        <f aca="false">IF(F28&gt;0,$X$43/$F$43,0)</f>
        <v>1.89026081947956</v>
      </c>
      <c r="N28" s="21" t="n">
        <f aca="false">IF(F28&gt;0,$Y$43/$F$43,0)</f>
        <v>0.0385488259160753</v>
      </c>
      <c r="O28" s="21" t="n">
        <f aca="false">IF(F28&gt;0,$Z$43/$F$43,0)</f>
        <v>0</v>
      </c>
      <c r="P28" s="21" t="n">
        <f aca="false">SUM(M28:O28)</f>
        <v>1.92880964539564</v>
      </c>
      <c r="Q28" s="21" t="n">
        <f aca="false">L28+P28</f>
        <v>67.2720039413669</v>
      </c>
      <c r="R28" s="21" t="n">
        <f aca="false">IF(F28&gt;0,I28-Q28,0)</f>
        <v>52.7279960586331</v>
      </c>
      <c r="T28" s="21" t="n">
        <f aca="false">F28*I28</f>
        <v>9164.637</v>
      </c>
      <c r="U28" s="21" t="n">
        <f aca="false">J28*F28</f>
        <v>4830.77137344206</v>
      </c>
      <c r="V28" s="21" t="n">
        <f aca="false">K28*F28</f>
        <v>159.61742775</v>
      </c>
      <c r="W28" s="21" t="n">
        <f aca="false">SUM(U28:V28)</f>
        <v>4990.38880119206</v>
      </c>
      <c r="X28" s="21" t="n">
        <f aca="false">IF(OR(C28=1,C28=2),$K$8,0)</f>
        <v>0</v>
      </c>
      <c r="Y28" s="7" t="n">
        <f aca="false">IF(OR(C28=1,C28=2),61.44448,0)</f>
        <v>0</v>
      </c>
      <c r="Z28" s="53" t="n">
        <f aca="false">IF(OR(C28=1,C28=2),0,0)</f>
        <v>0</v>
      </c>
      <c r="AA28" s="21" t="n">
        <f aca="false">SUM(X28:Z28)</f>
        <v>0</v>
      </c>
      <c r="AB28" s="21" t="n">
        <f aca="false">W28+AA28</f>
        <v>4990.38880119206</v>
      </c>
      <c r="AC28" s="54" t="n">
        <f aca="false">T28-AB28</f>
        <v>4174.24819880794</v>
      </c>
      <c r="AD28" s="5"/>
      <c r="AE28" s="5"/>
      <c r="AF28" s="5"/>
      <c r="AH28" s="57"/>
      <c r="AK28" s="11"/>
      <c r="AM28" s="67"/>
    </row>
    <row r="29" customFormat="false" ht="12.75" hidden="false" customHeight="false" outlineLevel="0" collapsed="false">
      <c r="A29" s="49" t="n">
        <v>0.458333333333333</v>
      </c>
      <c r="B29" s="59" t="n">
        <v>0.5</v>
      </c>
      <c r="C29" s="60" t="n">
        <v>0</v>
      </c>
      <c r="D29" s="61" t="n">
        <f aca="false">IF(C29=1,$AL$21,IF(C29=2,$AL$22,0))</f>
        <v>0</v>
      </c>
      <c r="E29" s="62" t="n">
        <f aca="false">$F$3*$N$5</f>
        <v>76.371975</v>
      </c>
      <c r="F29" s="61" t="n">
        <f aca="false">SUM(D29:E29)</f>
        <v>76.371975</v>
      </c>
      <c r="G29" s="63" t="n">
        <f aca="false">IF(OR(C29=1,C29=2),$K$9/D29,IF(AND(E29&lt;($F$3+10),E29&gt;($F$5-5)),(E29-$F$5)/($F$3-$F$5)*($F$4-$F$6)+$F$6,0))</f>
        <v>12.6506388591943</v>
      </c>
      <c r="I29" s="18" t="n">
        <f aca="false">I28</f>
        <v>120</v>
      </c>
      <c r="J29" s="64" t="n">
        <f aca="false">$K$6*G29</f>
        <v>63.2531942959713</v>
      </c>
      <c r="K29" s="64" t="n">
        <f aca="false">IF(F29&gt;0,$K$7,0)</f>
        <v>2.09</v>
      </c>
      <c r="L29" s="64" t="n">
        <f aca="false">IF(F29&gt;0,J29+K29,0)</f>
        <v>65.3431942959713</v>
      </c>
      <c r="M29" s="64" t="n">
        <f aca="false">IF(F29&gt;0,$X$43/$F$43,0)</f>
        <v>1.89026081947956</v>
      </c>
      <c r="N29" s="64" t="n">
        <f aca="false">IF(F29&gt;0,$Y$43/$F$43,0)</f>
        <v>0.0385488259160753</v>
      </c>
      <c r="O29" s="64" t="n">
        <f aca="false">IF(F29&gt;0,$Z$43/$F$43,0)</f>
        <v>0</v>
      </c>
      <c r="P29" s="64" t="n">
        <f aca="false">SUM(M29:O29)</f>
        <v>1.92880964539564</v>
      </c>
      <c r="Q29" s="64" t="n">
        <f aca="false">L29+P29</f>
        <v>67.2720039413669</v>
      </c>
      <c r="R29" s="64" t="n">
        <f aca="false">IF(F29&gt;0,I29-Q29,0)</f>
        <v>52.7279960586331</v>
      </c>
      <c r="T29" s="64" t="n">
        <f aca="false">F29*I29</f>
        <v>9164.637</v>
      </c>
      <c r="U29" s="64" t="n">
        <f aca="false">J29*F29</f>
        <v>4830.77137344206</v>
      </c>
      <c r="V29" s="64" t="n">
        <f aca="false">K29*F29</f>
        <v>159.61742775</v>
      </c>
      <c r="W29" s="64" t="n">
        <f aca="false">SUM(U29:V29)</f>
        <v>4990.38880119206</v>
      </c>
      <c r="X29" s="64" t="n">
        <f aca="false">IF(OR(C29=1,C29=2),$K$8,0)</f>
        <v>0</v>
      </c>
      <c r="Y29" s="8" t="n">
        <f aca="false">IF(OR(C29=1,C29=2),61.44448,0)</f>
        <v>0</v>
      </c>
      <c r="Z29" s="65" t="n">
        <f aca="false">IF(OR(C29=1,C29=2),0,0)</f>
        <v>0</v>
      </c>
      <c r="AA29" s="64" t="n">
        <f aca="false">SUM(X29:Z29)</f>
        <v>0</v>
      </c>
      <c r="AB29" s="64" t="n">
        <f aca="false">W29+AA29</f>
        <v>4990.38880119206</v>
      </c>
      <c r="AC29" s="64" t="n">
        <f aca="false">T29-AB29</f>
        <v>4174.24819880794</v>
      </c>
      <c r="AD29" s="5"/>
      <c r="AE29" s="5"/>
      <c r="AF29" s="5"/>
      <c r="AH29" s="68"/>
      <c r="AK29" s="69"/>
      <c r="AM29" s="55"/>
    </row>
    <row r="30" customFormat="false" ht="12.75" hidden="false" customHeight="false" outlineLevel="0" collapsed="false">
      <c r="A30" s="49" t="n">
        <v>0.5</v>
      </c>
      <c r="B30" s="66" t="n">
        <v>0.541666666666667</v>
      </c>
      <c r="C30" s="20" t="n">
        <v>0</v>
      </c>
      <c r="D30" s="50" t="n">
        <f aca="false">IF(C30=1,$AL$21,IF(C30=2,$AL$22,0))</f>
        <v>0</v>
      </c>
      <c r="E30" s="51" t="n">
        <f aca="false">$F$3*$N$5</f>
        <v>76.371975</v>
      </c>
      <c r="F30" s="50" t="n">
        <f aca="false">SUM(D30:E30)</f>
        <v>76.371975</v>
      </c>
      <c r="G30" s="52" t="n">
        <f aca="false">IF(OR(C30=1,C30=2),$K$9/D30,IF(AND(E30&lt;($F$3+10),E30&gt;($F$5-5)),(E30-$F$5)/($F$3-$F$5)*($F$4-$F$6)+$F$6,0))</f>
        <v>12.6506388591943</v>
      </c>
      <c r="I30" s="18" t="n">
        <f aca="false">I29</f>
        <v>120</v>
      </c>
      <c r="J30" s="21" t="n">
        <f aca="false">$K$6*G30</f>
        <v>63.2531942959713</v>
      </c>
      <c r="K30" s="21" t="n">
        <f aca="false">IF(F30&gt;0,$K$7,0)</f>
        <v>2.09</v>
      </c>
      <c r="L30" s="21" t="n">
        <f aca="false">IF(F30&gt;0,J30+K30,0)</f>
        <v>65.3431942959713</v>
      </c>
      <c r="M30" s="21" t="n">
        <f aca="false">IF(F30&gt;0,$X$43/$F$43,0)</f>
        <v>1.89026081947956</v>
      </c>
      <c r="N30" s="21" t="n">
        <f aca="false">IF(F30&gt;0,$Y$43/$F$43,0)</f>
        <v>0.0385488259160753</v>
      </c>
      <c r="O30" s="21" t="n">
        <f aca="false">IF(F30&gt;0,$Z$43/$F$43,0)</f>
        <v>0</v>
      </c>
      <c r="P30" s="21" t="n">
        <f aca="false">SUM(M30:O30)</f>
        <v>1.92880964539564</v>
      </c>
      <c r="Q30" s="21" t="n">
        <f aca="false">L30+P30</f>
        <v>67.2720039413669</v>
      </c>
      <c r="R30" s="21" t="n">
        <f aca="false">IF(F30&gt;0,I30-Q30,0)</f>
        <v>52.7279960586331</v>
      </c>
      <c r="T30" s="21" t="n">
        <f aca="false">F30*I30</f>
        <v>9164.637</v>
      </c>
      <c r="U30" s="21" t="n">
        <f aca="false">J30*F30</f>
        <v>4830.77137344206</v>
      </c>
      <c r="V30" s="21" t="n">
        <f aca="false">K30*F30</f>
        <v>159.61742775</v>
      </c>
      <c r="W30" s="21" t="n">
        <f aca="false">SUM(U30:V30)</f>
        <v>4990.38880119206</v>
      </c>
      <c r="X30" s="21" t="n">
        <f aca="false">IF(OR(C30=1,C30=2),$K$8,0)</f>
        <v>0</v>
      </c>
      <c r="Y30" s="7" t="n">
        <f aca="false">IF(OR(C30=1,C30=2),89.94752,0)</f>
        <v>0</v>
      </c>
      <c r="Z30" s="53" t="n">
        <f aca="false">IF(OR(C30=1,C30=2),1216*0.88,0)</f>
        <v>0</v>
      </c>
      <c r="AA30" s="21" t="n">
        <f aca="false">SUM(X30:Z30)</f>
        <v>0</v>
      </c>
      <c r="AB30" s="21" t="n">
        <f aca="false">W30+AA30</f>
        <v>4990.38880119206</v>
      </c>
      <c r="AC30" s="54" t="n">
        <f aca="false">T30-AB30</f>
        <v>4174.24819880794</v>
      </c>
      <c r="AD30" s="5"/>
      <c r="AE30" s="5"/>
      <c r="AF30" s="5"/>
      <c r="AH30" s="57"/>
      <c r="AK30" s="11"/>
      <c r="AM30" s="55"/>
    </row>
    <row r="31" customFormat="false" ht="12.75" hidden="false" customHeight="false" outlineLevel="0" collapsed="false">
      <c r="A31" s="49" t="n">
        <v>0.541666666666667</v>
      </c>
      <c r="B31" s="66" t="n">
        <v>0.583333333333333</v>
      </c>
      <c r="C31" s="20" t="n">
        <v>0</v>
      </c>
      <c r="D31" s="50" t="n">
        <f aca="false">IF(C31=1,$AL$21,IF(C31=2,$AL$22,0))</f>
        <v>0</v>
      </c>
      <c r="E31" s="51" t="n">
        <f aca="false">$F$3*$N$5</f>
        <v>76.371975</v>
      </c>
      <c r="F31" s="50" t="n">
        <f aca="false">SUM(D31:E31)</f>
        <v>76.371975</v>
      </c>
      <c r="G31" s="52" t="n">
        <f aca="false">IF(OR(C31=1,C31=2),$K$9/D31,IF(AND(E31&lt;($F$3+10),E31&gt;($F$5-5)),(E31-$F$5)/($F$3-$F$5)*($F$4-$F$6)+$F$6,0))</f>
        <v>12.6506388591943</v>
      </c>
      <c r="I31" s="18" t="n">
        <f aca="false">I30</f>
        <v>120</v>
      </c>
      <c r="J31" s="21" t="n">
        <f aca="false">$K$6*G31</f>
        <v>63.2531942959713</v>
      </c>
      <c r="K31" s="21" t="n">
        <f aca="false">IF(F31&gt;0,$K$7,0)</f>
        <v>2.09</v>
      </c>
      <c r="L31" s="21" t="n">
        <f aca="false">IF(F31&gt;0,J31+K31,0)</f>
        <v>65.3431942959713</v>
      </c>
      <c r="M31" s="21" t="n">
        <f aca="false">IF(F31&gt;0,$X$43/$F$43,0)</f>
        <v>1.89026081947956</v>
      </c>
      <c r="N31" s="21" t="n">
        <f aca="false">IF(F31&gt;0,$Y$43/$F$43,0)</f>
        <v>0.0385488259160753</v>
      </c>
      <c r="O31" s="21" t="n">
        <f aca="false">IF(F31&gt;0,$Z$43/$F$43,0)</f>
        <v>0</v>
      </c>
      <c r="P31" s="21" t="n">
        <f aca="false">SUM(M31:O31)</f>
        <v>1.92880964539564</v>
      </c>
      <c r="Q31" s="21" t="n">
        <f aca="false">L31+P31</f>
        <v>67.2720039413669</v>
      </c>
      <c r="R31" s="21" t="n">
        <f aca="false">IF(F31&gt;0,I31-Q31,0)</f>
        <v>52.7279960586331</v>
      </c>
      <c r="T31" s="21" t="n">
        <f aca="false">F31*I31</f>
        <v>9164.637</v>
      </c>
      <c r="U31" s="21" t="n">
        <f aca="false">J31*F31</f>
        <v>4830.77137344206</v>
      </c>
      <c r="V31" s="21" t="n">
        <f aca="false">K31*F31</f>
        <v>159.61742775</v>
      </c>
      <c r="W31" s="21" t="n">
        <f aca="false">SUM(U31:V31)</f>
        <v>4990.38880119206</v>
      </c>
      <c r="X31" s="21" t="n">
        <f aca="false">IF(OR(C31=1,C31=2),$K$8,0)</f>
        <v>0</v>
      </c>
      <c r="Y31" s="7" t="n">
        <f aca="false">IF(OR(C31=1,C31=2),89.94752,0)</f>
        <v>0</v>
      </c>
      <c r="Z31" s="53" t="n">
        <f aca="false">IF(OR(C31=1,C31=2),1216*0.88,0)</f>
        <v>0</v>
      </c>
      <c r="AA31" s="21" t="n">
        <f aca="false">SUM(X31:Z31)</f>
        <v>0</v>
      </c>
      <c r="AB31" s="21" t="n">
        <f aca="false">W31+AA31</f>
        <v>4990.38880119206</v>
      </c>
      <c r="AC31" s="54" t="n">
        <f aca="false">T31-AB31</f>
        <v>4174.24819880794</v>
      </c>
      <c r="AD31" s="5"/>
      <c r="AE31" s="5"/>
      <c r="AF31" s="5"/>
      <c r="AK31" s="11"/>
      <c r="AM31" s="55"/>
    </row>
    <row r="32" customFormat="false" ht="12.75" hidden="false" customHeight="false" outlineLevel="0" collapsed="false">
      <c r="A32" s="49" t="n">
        <v>0.583333333333333</v>
      </c>
      <c r="B32" s="66" t="n">
        <v>0.625</v>
      </c>
      <c r="C32" s="20" t="n">
        <v>0</v>
      </c>
      <c r="D32" s="50" t="n">
        <f aca="false">IF(C32=1,$AL$21,IF(C32=2,$AL$22,0))</f>
        <v>0</v>
      </c>
      <c r="E32" s="51" t="n">
        <f aca="false">$F$3*$N$5</f>
        <v>76.371975</v>
      </c>
      <c r="F32" s="50" t="n">
        <f aca="false">SUM(D32:E32)</f>
        <v>76.371975</v>
      </c>
      <c r="G32" s="52" t="n">
        <f aca="false">IF(OR(C32=1,C32=2),$K$9/D32,IF(AND(E32&lt;($F$3+10),E32&gt;($F$5-5)),(E32-$F$5)/($F$3-$F$5)*($F$4-$F$6)+$F$6,0))</f>
        <v>12.6506388591943</v>
      </c>
      <c r="I32" s="18" t="n">
        <f aca="false">I31</f>
        <v>120</v>
      </c>
      <c r="J32" s="21" t="n">
        <f aca="false">$K$6*G32</f>
        <v>63.2531942959713</v>
      </c>
      <c r="K32" s="21" t="n">
        <f aca="false">IF(F32&gt;0,$K$7,0)</f>
        <v>2.09</v>
      </c>
      <c r="L32" s="21" t="n">
        <f aca="false">IF(F32&gt;0,J32+K32,0)</f>
        <v>65.3431942959713</v>
      </c>
      <c r="M32" s="21" t="n">
        <f aca="false">IF(F32&gt;0,$X$43/$F$43,0)</f>
        <v>1.89026081947956</v>
      </c>
      <c r="N32" s="21" t="n">
        <f aca="false">IF(F32&gt;0,$Y$43/$F$43,0)</f>
        <v>0.0385488259160753</v>
      </c>
      <c r="O32" s="21" t="n">
        <f aca="false">IF(F32&gt;0,$Z$43/$F$43,0)</f>
        <v>0</v>
      </c>
      <c r="P32" s="21" t="n">
        <f aca="false">SUM(M32:O32)</f>
        <v>1.92880964539564</v>
      </c>
      <c r="Q32" s="21" t="n">
        <f aca="false">L32+P32</f>
        <v>67.2720039413669</v>
      </c>
      <c r="R32" s="21" t="n">
        <f aca="false">IF(F32&gt;0,I32-Q32,0)</f>
        <v>52.7279960586331</v>
      </c>
      <c r="T32" s="21" t="n">
        <f aca="false">F32*I32</f>
        <v>9164.637</v>
      </c>
      <c r="U32" s="21" t="n">
        <f aca="false">J32*F32</f>
        <v>4830.77137344206</v>
      </c>
      <c r="V32" s="21" t="n">
        <f aca="false">K32*F32</f>
        <v>159.61742775</v>
      </c>
      <c r="W32" s="21" t="n">
        <f aca="false">SUM(U32:V32)</f>
        <v>4990.38880119206</v>
      </c>
      <c r="X32" s="21" t="n">
        <f aca="false">IF(OR(C32=1,C32=2),$K$8,0)</f>
        <v>0</v>
      </c>
      <c r="Y32" s="7" t="n">
        <f aca="false">IF(OR(C32=1,C32=2),89.94752,0)</f>
        <v>0</v>
      </c>
      <c r="Z32" s="53" t="n">
        <f aca="false">IF(OR(C32=1,C32=2),1216*0.88,0)</f>
        <v>0</v>
      </c>
      <c r="AA32" s="21" t="n">
        <f aca="false">SUM(X32:Z32)</f>
        <v>0</v>
      </c>
      <c r="AB32" s="21" t="n">
        <f aca="false">W32+AA32</f>
        <v>4990.38880119206</v>
      </c>
      <c r="AC32" s="54" t="n">
        <f aca="false">T32-AB32</f>
        <v>4174.24819880794</v>
      </c>
      <c r="AD32" s="5"/>
      <c r="AK32" s="11"/>
      <c r="AM32" s="55"/>
    </row>
    <row r="33" customFormat="false" ht="12.75" hidden="false" customHeight="false" outlineLevel="0" collapsed="false">
      <c r="A33" s="49" t="n">
        <v>0.625</v>
      </c>
      <c r="B33" s="66" t="n">
        <v>0.666666666666667</v>
      </c>
      <c r="C33" s="20" t="n">
        <v>0</v>
      </c>
      <c r="D33" s="50" t="n">
        <f aca="false">IF(C33=1,$AL$21,IF(C33=2,$AL$22,0))</f>
        <v>0</v>
      </c>
      <c r="E33" s="51" t="n">
        <f aca="false">$F$3*$N$5</f>
        <v>76.371975</v>
      </c>
      <c r="F33" s="50" t="n">
        <f aca="false">SUM(D33:E33)</f>
        <v>76.371975</v>
      </c>
      <c r="G33" s="52" t="n">
        <f aca="false">IF(OR(C33=1,C33=2),$K$9/D33,IF(AND(E33&lt;($F$3+10),E33&gt;($F$5-5)),(E33-$F$5)/($F$3-$F$5)*($F$4-$F$6)+$F$6,0))</f>
        <v>12.6506388591943</v>
      </c>
      <c r="I33" s="18" t="n">
        <f aca="false">I32</f>
        <v>120</v>
      </c>
      <c r="J33" s="21" t="n">
        <f aca="false">$K$6*G33</f>
        <v>63.2531942959713</v>
      </c>
      <c r="K33" s="21" t="n">
        <f aca="false">IF(F33&gt;0,$K$7,0)</f>
        <v>2.09</v>
      </c>
      <c r="L33" s="21" t="n">
        <f aca="false">IF(F33&gt;0,J33+K33,0)</f>
        <v>65.3431942959713</v>
      </c>
      <c r="M33" s="21" t="n">
        <f aca="false">IF(F33&gt;0,$X$43/$F$43,0)</f>
        <v>1.89026081947956</v>
      </c>
      <c r="N33" s="21" t="n">
        <f aca="false">IF(F33&gt;0,$Y$43/$F$43,0)</f>
        <v>0.0385488259160753</v>
      </c>
      <c r="O33" s="21" t="n">
        <f aca="false">IF(F33&gt;0,$Z$43/$F$43,0)</f>
        <v>0</v>
      </c>
      <c r="P33" s="21" t="n">
        <f aca="false">SUM(M33:O33)</f>
        <v>1.92880964539564</v>
      </c>
      <c r="Q33" s="21" t="n">
        <f aca="false">L33+P33</f>
        <v>67.2720039413669</v>
      </c>
      <c r="R33" s="21" t="n">
        <f aca="false">IF(F33&gt;0,I33-Q33,0)</f>
        <v>52.7279960586331</v>
      </c>
      <c r="T33" s="21" t="n">
        <f aca="false">F33*I33</f>
        <v>9164.637</v>
      </c>
      <c r="U33" s="21" t="n">
        <f aca="false">J33*F33</f>
        <v>4830.77137344206</v>
      </c>
      <c r="V33" s="21" t="n">
        <f aca="false">K33*F33</f>
        <v>159.61742775</v>
      </c>
      <c r="W33" s="21" t="n">
        <f aca="false">SUM(U33:V33)</f>
        <v>4990.38880119206</v>
      </c>
      <c r="X33" s="21" t="n">
        <f aca="false">IF(OR(C33=1,C33=2),$K$8,0)</f>
        <v>0</v>
      </c>
      <c r="Y33" s="7" t="n">
        <f aca="false">IF(OR(C33=1,C33=2),89.94752,0)</f>
        <v>0</v>
      </c>
      <c r="Z33" s="53" t="n">
        <f aca="false">IF(OR(C33=1,C33=2),1216*0.88,0)</f>
        <v>0</v>
      </c>
      <c r="AA33" s="21" t="n">
        <f aca="false">SUM(X33:Z33)</f>
        <v>0</v>
      </c>
      <c r="AB33" s="21" t="n">
        <f aca="false">W33+AA33</f>
        <v>4990.38880119206</v>
      </c>
      <c r="AC33" s="54" t="n">
        <f aca="false">T33-AB33</f>
        <v>4174.24819880794</v>
      </c>
      <c r="AD33" s="5"/>
    </row>
    <row r="34" customFormat="false" ht="12.75" hidden="false" customHeight="false" outlineLevel="0" collapsed="false">
      <c r="A34" s="49" t="n">
        <v>0.666666666666667</v>
      </c>
      <c r="B34" s="66" t="n">
        <v>0.708333333333333</v>
      </c>
      <c r="C34" s="20" t="n">
        <v>0</v>
      </c>
      <c r="D34" s="50" t="n">
        <f aca="false">IF(C34=1,$AL$21,IF(C34=2,$AL$22,0))</f>
        <v>0</v>
      </c>
      <c r="E34" s="51" t="n">
        <f aca="false">$F$3*$N$5</f>
        <v>76.371975</v>
      </c>
      <c r="F34" s="50" t="n">
        <f aca="false">SUM(D34:E34)</f>
        <v>76.371975</v>
      </c>
      <c r="G34" s="52" t="n">
        <f aca="false">IF(OR(C34=1,C34=2),$K$9/D34,IF(AND(E34&lt;($F$3+10),E34&gt;($F$5-5)),(E34-$F$5)/($F$3-$F$5)*($F$4-$F$6)+$F$6,0))</f>
        <v>12.6506388591943</v>
      </c>
      <c r="I34" s="18" t="n">
        <f aca="false">I33</f>
        <v>120</v>
      </c>
      <c r="J34" s="21" t="n">
        <f aca="false">$K$6*G34</f>
        <v>63.2531942959713</v>
      </c>
      <c r="K34" s="21" t="n">
        <f aca="false">IF(F34&gt;0,$K$7,0)</f>
        <v>2.09</v>
      </c>
      <c r="L34" s="21" t="n">
        <f aca="false">IF(F34&gt;0,J34+K34,0)</f>
        <v>65.3431942959713</v>
      </c>
      <c r="M34" s="21" t="n">
        <f aca="false">IF(F34&gt;0,$X$43/$F$43,0)</f>
        <v>1.89026081947956</v>
      </c>
      <c r="N34" s="21" t="n">
        <f aca="false">IF(F34&gt;0,$Y$43/$F$43,0)</f>
        <v>0.0385488259160753</v>
      </c>
      <c r="O34" s="21" t="n">
        <f aca="false">IF(F34&gt;0,$Z$43/$F$43,0)</f>
        <v>0</v>
      </c>
      <c r="P34" s="21" t="n">
        <f aca="false">SUM(M34:O34)</f>
        <v>1.92880964539564</v>
      </c>
      <c r="Q34" s="21" t="n">
        <f aca="false">L34+P34</f>
        <v>67.2720039413669</v>
      </c>
      <c r="R34" s="21" t="n">
        <f aca="false">IF(F34&gt;0,I34-Q34,0)</f>
        <v>52.7279960586331</v>
      </c>
      <c r="T34" s="21" t="n">
        <f aca="false">F34*I34</f>
        <v>9164.637</v>
      </c>
      <c r="U34" s="21" t="n">
        <f aca="false">J34*F34</f>
        <v>4830.77137344206</v>
      </c>
      <c r="V34" s="21" t="n">
        <f aca="false">K34*F34</f>
        <v>159.61742775</v>
      </c>
      <c r="W34" s="21" t="n">
        <f aca="false">SUM(U34:V34)</f>
        <v>4990.38880119206</v>
      </c>
      <c r="X34" s="21" t="n">
        <f aca="false">IF(OR(C34=1,C34=2),$K$8,0)</f>
        <v>0</v>
      </c>
      <c r="Y34" s="7" t="n">
        <f aca="false">IF(OR(C34=1,C34=2),89.94752,0)</f>
        <v>0</v>
      </c>
      <c r="Z34" s="53" t="n">
        <f aca="false">IF(OR(C34=1,C34=2),1216*0.88,0)</f>
        <v>0</v>
      </c>
      <c r="AA34" s="21" t="n">
        <f aca="false">SUM(X34:Z34)</f>
        <v>0</v>
      </c>
      <c r="AB34" s="21" t="n">
        <f aca="false">W34+AA34</f>
        <v>4990.38880119206</v>
      </c>
      <c r="AC34" s="54" t="n">
        <f aca="false">T34-AB34</f>
        <v>4174.24819880794</v>
      </c>
      <c r="AD34" s="5"/>
    </row>
    <row r="35" customFormat="false" ht="12.75" hidden="false" customHeight="false" outlineLevel="0" collapsed="false">
      <c r="A35" s="49" t="n">
        <v>0.708333333333333</v>
      </c>
      <c r="B35" s="59" t="n">
        <v>0.75</v>
      </c>
      <c r="C35" s="60" t="n">
        <v>0</v>
      </c>
      <c r="D35" s="61" t="n">
        <f aca="false">IF(C35=1,$AL$21,IF(C35=2,$AL$22,0))</f>
        <v>0</v>
      </c>
      <c r="E35" s="62" t="n">
        <f aca="false">$F$3*$N$5</f>
        <v>76.371975</v>
      </c>
      <c r="F35" s="61" t="n">
        <f aca="false">SUM(D35:E35)</f>
        <v>76.371975</v>
      </c>
      <c r="G35" s="63" t="n">
        <f aca="false">IF(OR(C35=1,C35=2),$K$9/D35,IF(AND(E35&lt;($F$3+10),E35&gt;($F$5-5)),(E35-$F$5)/($F$3-$F$5)*($F$4-$F$6)+$F$6,0))</f>
        <v>12.6506388591943</v>
      </c>
      <c r="I35" s="18" t="n">
        <f aca="false">I34</f>
        <v>120</v>
      </c>
      <c r="J35" s="64" t="n">
        <f aca="false">$K$6*G35</f>
        <v>63.2531942959713</v>
      </c>
      <c r="K35" s="64" t="n">
        <f aca="false">IF(F35&gt;0,$K$7,0)</f>
        <v>2.09</v>
      </c>
      <c r="L35" s="64" t="n">
        <f aca="false">IF(F35&gt;0,J35+K35,0)</f>
        <v>65.3431942959713</v>
      </c>
      <c r="M35" s="64" t="n">
        <f aca="false">IF(F35&gt;0,$X$43/$F$43,0)</f>
        <v>1.89026081947956</v>
      </c>
      <c r="N35" s="64" t="n">
        <f aca="false">IF(F35&gt;0,$Y$43/$F$43,0)</f>
        <v>0.0385488259160753</v>
      </c>
      <c r="O35" s="64" t="n">
        <f aca="false">IF(F35&gt;0,$Z$43/$F$43,0)</f>
        <v>0</v>
      </c>
      <c r="P35" s="64" t="n">
        <f aca="false">SUM(M35:O35)</f>
        <v>1.92880964539564</v>
      </c>
      <c r="Q35" s="64" t="n">
        <f aca="false">L35+P35</f>
        <v>67.2720039413669</v>
      </c>
      <c r="R35" s="64" t="n">
        <f aca="false">IF(F35&gt;0,I35-Q35,0)</f>
        <v>52.7279960586331</v>
      </c>
      <c r="T35" s="64" t="n">
        <f aca="false">F35*I35</f>
        <v>9164.637</v>
      </c>
      <c r="U35" s="64" t="n">
        <f aca="false">J35*F35</f>
        <v>4830.77137344206</v>
      </c>
      <c r="V35" s="64" t="n">
        <f aca="false">K35*F35</f>
        <v>159.61742775</v>
      </c>
      <c r="W35" s="64" t="n">
        <f aca="false">SUM(U35:V35)</f>
        <v>4990.38880119206</v>
      </c>
      <c r="X35" s="64" t="n">
        <f aca="false">IF(OR(C35=1,C35=2),$K$8,0)</f>
        <v>0</v>
      </c>
      <c r="Y35" s="8" t="n">
        <f aca="false">IF(OR(C35=1,C35=2),89.94752,0)</f>
        <v>0</v>
      </c>
      <c r="Z35" s="65" t="n">
        <f aca="false">IF(OR(C35=1,C35=2),1216*0.88,0)</f>
        <v>0</v>
      </c>
      <c r="AA35" s="64" t="n">
        <f aca="false">SUM(X35:Z35)</f>
        <v>0</v>
      </c>
      <c r="AB35" s="64" t="n">
        <f aca="false">W35+AA35</f>
        <v>4990.38880119206</v>
      </c>
      <c r="AC35" s="64" t="n">
        <f aca="false">T35-AB35</f>
        <v>4174.24819880794</v>
      </c>
      <c r="AD35" s="5"/>
    </row>
    <row r="36" customFormat="false" ht="12.75" hidden="false" customHeight="false" outlineLevel="0" collapsed="false">
      <c r="A36" s="49" t="n">
        <v>0.75</v>
      </c>
      <c r="B36" s="70" t="n">
        <v>0.791666666666666</v>
      </c>
      <c r="C36" s="71" t="n">
        <v>0</v>
      </c>
      <c r="D36" s="72" t="n">
        <f aca="false">IF(C36=1,$AL$21,IF(C36=2,$AL$22,0))</f>
        <v>0</v>
      </c>
      <c r="E36" s="51" t="n">
        <f aca="false">$F$3*$N$5</f>
        <v>76.371975</v>
      </c>
      <c r="F36" s="72" t="n">
        <f aca="false">SUM(D36:E36)</f>
        <v>76.371975</v>
      </c>
      <c r="G36" s="52" t="n">
        <f aca="false">IF(OR(C36=1,C36=2),$K$9/D36,IF(AND(E36&lt;($F$3+10),E36&gt;($F$5-5)),(E36-$F$5)/($F$3-$F$5)*($F$4-$F$6)+$F$6,0))</f>
        <v>12.6506388591943</v>
      </c>
      <c r="I36" s="18" t="n">
        <f aca="false">I35</f>
        <v>120</v>
      </c>
      <c r="J36" s="21" t="n">
        <f aca="false">$K$6*G36</f>
        <v>63.2531942959713</v>
      </c>
      <c r="K36" s="21" t="n">
        <f aca="false">IF(F36&gt;0,$K$7,0)</f>
        <v>2.09</v>
      </c>
      <c r="L36" s="21" t="n">
        <f aca="false">IF(F36&gt;0,J36+K36,0)</f>
        <v>65.3431942959713</v>
      </c>
      <c r="M36" s="54" t="n">
        <f aca="false">IF(F36&gt;0,$X$43/$F$43,0)</f>
        <v>1.89026081947956</v>
      </c>
      <c r="N36" s="21" t="n">
        <f aca="false">IF(F36&gt;0,$Y$43/$F$43,0)</f>
        <v>0.0385488259160753</v>
      </c>
      <c r="O36" s="21" t="n">
        <f aca="false">IF(F36&gt;0,$Z$43/$F$43,0)</f>
        <v>0</v>
      </c>
      <c r="P36" s="21" t="n">
        <f aca="false">SUM(M36:O36)</f>
        <v>1.92880964539564</v>
      </c>
      <c r="Q36" s="21" t="n">
        <f aca="false">L36+P36</f>
        <v>67.2720039413669</v>
      </c>
      <c r="R36" s="21" t="n">
        <f aca="false">IF(F36&gt;0,I36-Q36,0)</f>
        <v>52.7279960586331</v>
      </c>
      <c r="T36" s="21" t="n">
        <f aca="false">F36*I36</f>
        <v>9164.637</v>
      </c>
      <c r="U36" s="21" t="n">
        <f aca="false">J36*F36</f>
        <v>4830.77137344206</v>
      </c>
      <c r="V36" s="21" t="n">
        <f aca="false">K36*F36</f>
        <v>159.61742775</v>
      </c>
      <c r="W36" s="21" t="n">
        <f aca="false">SUM(U36:V36)</f>
        <v>4990.38880119206</v>
      </c>
      <c r="X36" s="54" t="n">
        <f aca="false">IF(OR(C36=1,C36=2),$K$8,0)</f>
        <v>0</v>
      </c>
      <c r="Y36" s="73" t="n">
        <f aca="false">IF(OR(C36=1,C36=2),61.44448,0)</f>
        <v>0</v>
      </c>
      <c r="Z36" s="74" t="n">
        <f aca="false">IF(OR(C36=1,C36=2),0,0)</f>
        <v>0</v>
      </c>
      <c r="AA36" s="21" t="n">
        <f aca="false">SUM(X36:Z36)</f>
        <v>0</v>
      </c>
      <c r="AB36" s="21" t="n">
        <f aca="false">W36+AA36</f>
        <v>4990.38880119206</v>
      </c>
      <c r="AC36" s="54" t="n">
        <f aca="false">T36-AB36</f>
        <v>4174.24819880794</v>
      </c>
      <c r="AD36" s="5"/>
    </row>
    <row r="37" customFormat="false" ht="12.75" hidden="false" customHeight="false" outlineLevel="0" collapsed="false">
      <c r="A37" s="49" t="n">
        <v>0.791666666666666</v>
      </c>
      <c r="B37" s="66" t="n">
        <v>0.833333333333333</v>
      </c>
      <c r="C37" s="20" t="n">
        <v>0</v>
      </c>
      <c r="D37" s="50" t="n">
        <f aca="false">IF(C37=1,$AL$21,IF(C37=2,$AL$22,0))</f>
        <v>0</v>
      </c>
      <c r="E37" s="51" t="n">
        <f aca="false">$F$3*$N$5</f>
        <v>76.371975</v>
      </c>
      <c r="F37" s="50" t="n">
        <f aca="false">SUM(D37:E37)</f>
        <v>76.371975</v>
      </c>
      <c r="G37" s="52" t="n">
        <f aca="false">IF(OR(C37=1,C37=2),$K$9/D37,IF(AND(E37&lt;($F$3+10),E37&gt;($F$5-5)),(E37-$F$5)/($F$3-$F$5)*($F$4-$F$6)+$F$6,0))</f>
        <v>12.6506388591943</v>
      </c>
      <c r="I37" s="18" t="n">
        <f aca="false">I36</f>
        <v>120</v>
      </c>
      <c r="J37" s="21" t="n">
        <f aca="false">$K$6*G37</f>
        <v>63.2531942959713</v>
      </c>
      <c r="K37" s="21" t="n">
        <f aca="false">IF(F37&gt;0,$K$7,0)</f>
        <v>2.09</v>
      </c>
      <c r="L37" s="21" t="n">
        <f aca="false">IF(F37&gt;0,J37+K37,0)</f>
        <v>65.3431942959713</v>
      </c>
      <c r="M37" s="21" t="n">
        <f aca="false">IF(F37&gt;0,$X$43/$F$43,0)</f>
        <v>1.89026081947956</v>
      </c>
      <c r="N37" s="21" t="n">
        <f aca="false">IF(F37&gt;0,$Y$43/$F$43,0)</f>
        <v>0.0385488259160753</v>
      </c>
      <c r="O37" s="21" t="n">
        <f aca="false">IF(F37&gt;0,$Z$43/$F$43,0)</f>
        <v>0</v>
      </c>
      <c r="P37" s="21" t="n">
        <f aca="false">SUM(M37:O37)</f>
        <v>1.92880964539564</v>
      </c>
      <c r="Q37" s="21" t="n">
        <f aca="false">L37+P37</f>
        <v>67.2720039413669</v>
      </c>
      <c r="R37" s="21" t="n">
        <f aca="false">IF(F37&gt;0,I37-Q37,0)</f>
        <v>52.7279960586331</v>
      </c>
      <c r="T37" s="21" t="n">
        <f aca="false">F37*I37</f>
        <v>9164.637</v>
      </c>
      <c r="U37" s="21" t="n">
        <f aca="false">J37*F37</f>
        <v>4830.77137344206</v>
      </c>
      <c r="V37" s="21" t="n">
        <f aca="false">K37*F37</f>
        <v>159.61742775</v>
      </c>
      <c r="W37" s="21" t="n">
        <f aca="false">SUM(U37:V37)</f>
        <v>4990.38880119206</v>
      </c>
      <c r="X37" s="21" t="n">
        <f aca="false">IF(OR(C37=1,C37=2),$K$8,0)</f>
        <v>0</v>
      </c>
      <c r="Y37" s="7" t="n">
        <f aca="false">IF(OR(C37=1,C37=2),61.44448,0)</f>
        <v>0</v>
      </c>
      <c r="Z37" s="53" t="n">
        <f aca="false">IF(OR(C37=1,C37=2),0,0)</f>
        <v>0</v>
      </c>
      <c r="AA37" s="21" t="n">
        <f aca="false">SUM(X37:Z37)</f>
        <v>0</v>
      </c>
      <c r="AB37" s="21" t="n">
        <f aca="false">W37+AA37</f>
        <v>4990.38880119206</v>
      </c>
      <c r="AC37" s="54" t="n">
        <f aca="false">T37-AB37</f>
        <v>4174.24819880794</v>
      </c>
      <c r="AD37" s="5"/>
    </row>
    <row r="38" customFormat="false" ht="12.75" hidden="false" customHeight="false" outlineLevel="0" collapsed="false">
      <c r="A38" s="49" t="n">
        <v>0.833333333333333</v>
      </c>
      <c r="B38" s="66" t="n">
        <v>0.875</v>
      </c>
      <c r="C38" s="20" t="n">
        <v>0</v>
      </c>
      <c r="D38" s="50" t="n">
        <f aca="false">IF(C38=1,$AL$21,IF(C38=2,$AL$22,0))</f>
        <v>0</v>
      </c>
      <c r="E38" s="51" t="n">
        <f aca="false">$F$3*$N$5</f>
        <v>76.371975</v>
      </c>
      <c r="F38" s="50" t="n">
        <f aca="false">SUM(D38:E38)</f>
        <v>76.371975</v>
      </c>
      <c r="G38" s="52" t="n">
        <f aca="false">IF(OR(C38=1,C38=2),$K$9/D38,IF(AND(E38&lt;($F$3+10),E38&gt;($F$5-5)),(E38-$F$5)/($F$3-$F$5)*($F$4-$F$6)+$F$6,0))</f>
        <v>12.6506388591943</v>
      </c>
      <c r="I38" s="18" t="n">
        <f aca="false">I37</f>
        <v>120</v>
      </c>
      <c r="J38" s="21" t="n">
        <f aca="false">$K$6*G38</f>
        <v>63.2531942959713</v>
      </c>
      <c r="K38" s="21" t="n">
        <f aca="false">IF(F38&gt;0,$K$7,0)</f>
        <v>2.09</v>
      </c>
      <c r="L38" s="21" t="n">
        <f aca="false">IF(F38&gt;0,J38+K38,0)</f>
        <v>65.3431942959713</v>
      </c>
      <c r="M38" s="21" t="n">
        <f aca="false">IF(F38&gt;0,$X$43/$F$43,0)</f>
        <v>1.89026081947956</v>
      </c>
      <c r="N38" s="21" t="n">
        <f aca="false">IF(F38&gt;0,$Y$43/$F$43,0)</f>
        <v>0.0385488259160753</v>
      </c>
      <c r="O38" s="21" t="n">
        <f aca="false">IF(F38&gt;0,$Z$43/$F$43,0)</f>
        <v>0</v>
      </c>
      <c r="P38" s="21" t="n">
        <f aca="false">SUM(M38:O38)</f>
        <v>1.92880964539564</v>
      </c>
      <c r="Q38" s="21" t="n">
        <f aca="false">L38+P38</f>
        <v>67.2720039413669</v>
      </c>
      <c r="R38" s="21" t="n">
        <f aca="false">IF(F38&gt;0,I38-Q38,0)</f>
        <v>52.7279960586331</v>
      </c>
      <c r="T38" s="21" t="n">
        <f aca="false">F38*I38</f>
        <v>9164.637</v>
      </c>
      <c r="U38" s="21" t="n">
        <f aca="false">J38*F38</f>
        <v>4830.77137344206</v>
      </c>
      <c r="V38" s="21" t="n">
        <f aca="false">K38*F38</f>
        <v>159.61742775</v>
      </c>
      <c r="W38" s="21" t="n">
        <f aca="false">SUM(U38:V38)</f>
        <v>4990.38880119206</v>
      </c>
      <c r="X38" s="21" t="n">
        <f aca="false">IF(OR(C38=1,C38=2),$K$8,0)</f>
        <v>0</v>
      </c>
      <c r="Y38" s="7" t="n">
        <f aca="false">IF(OR(C38=1,C38=2),61.44448,0)</f>
        <v>0</v>
      </c>
      <c r="Z38" s="53" t="n">
        <f aca="false">IF(OR(C38=1,C38=2),0,0)</f>
        <v>0</v>
      </c>
      <c r="AA38" s="21" t="n">
        <f aca="false">SUM(X38:Z38)</f>
        <v>0</v>
      </c>
      <c r="AB38" s="21" t="n">
        <f aca="false">W38+AA38</f>
        <v>4990.38880119206</v>
      </c>
      <c r="AC38" s="54" t="n">
        <f aca="false">T38-AB38</f>
        <v>4174.24819880794</v>
      </c>
      <c r="AD38" s="5"/>
    </row>
    <row r="39" customFormat="false" ht="12.75" hidden="false" customHeight="false" outlineLevel="0" collapsed="false">
      <c r="A39" s="49" t="n">
        <v>0.875</v>
      </c>
      <c r="B39" s="70" t="n">
        <v>0.916666666666666</v>
      </c>
      <c r="C39" s="71" t="n">
        <v>0</v>
      </c>
      <c r="D39" s="72" t="n">
        <f aca="false">IF(C39=1,$AL$21,IF(C39=2,$AL$22,0))</f>
        <v>0</v>
      </c>
      <c r="E39" s="51" t="n">
        <f aca="false">$F$3*$N$5</f>
        <v>76.371975</v>
      </c>
      <c r="F39" s="72" t="n">
        <f aca="false">SUM(D39:E39)</f>
        <v>76.371975</v>
      </c>
      <c r="G39" s="52" t="n">
        <f aca="false">IF(OR(C39=1,C39=2),$K$9/D39,IF(AND(E39&lt;($F$3+10),E39&gt;($F$5-5)),(E39-$F$5)/($F$3-$F$5)*($F$4-$F$6)+$F$6,0))</f>
        <v>12.6506388591943</v>
      </c>
      <c r="I39" s="18" t="n">
        <f aca="false">I38</f>
        <v>120</v>
      </c>
      <c r="J39" s="21" t="n">
        <f aca="false">$K$6*G39</f>
        <v>63.2531942959713</v>
      </c>
      <c r="K39" s="21" t="n">
        <f aca="false">IF(F39&gt;0,$K$7,0)</f>
        <v>2.09</v>
      </c>
      <c r="L39" s="21" t="n">
        <f aca="false">IF(F39&gt;0,J39+K39,0)</f>
        <v>65.3431942959713</v>
      </c>
      <c r="M39" s="54" t="n">
        <f aca="false">IF(F39&gt;0,$X$43/$F$43,0)</f>
        <v>1.89026081947956</v>
      </c>
      <c r="N39" s="21" t="n">
        <f aca="false">IF(F39&gt;0,$Y$43/$F$43,0)</f>
        <v>0.0385488259160753</v>
      </c>
      <c r="O39" s="21" t="n">
        <f aca="false">IF(F39&gt;0,$Z$43/$F$43,0)</f>
        <v>0</v>
      </c>
      <c r="P39" s="21" t="n">
        <f aca="false">SUM(M39:O39)</f>
        <v>1.92880964539564</v>
      </c>
      <c r="Q39" s="21" t="n">
        <f aca="false">L39+P39</f>
        <v>67.2720039413669</v>
      </c>
      <c r="R39" s="21" t="n">
        <f aca="false">IF(F39&gt;0,I39-Q39,0)</f>
        <v>52.7279960586331</v>
      </c>
      <c r="T39" s="21" t="n">
        <f aca="false">F39*I39</f>
        <v>9164.637</v>
      </c>
      <c r="U39" s="21" t="n">
        <f aca="false">J39*F39</f>
        <v>4830.77137344206</v>
      </c>
      <c r="V39" s="21" t="n">
        <f aca="false">K39*F39</f>
        <v>159.61742775</v>
      </c>
      <c r="W39" s="21" t="n">
        <f aca="false">SUM(U39:V39)</f>
        <v>4990.38880119206</v>
      </c>
      <c r="X39" s="54" t="n">
        <f aca="false">IF(OR(C39=1,C39=2),$K$8,0)</f>
        <v>0</v>
      </c>
      <c r="Y39" s="73" t="n">
        <f aca="false">IF(OR(C39=1,C39=2),61.44448,0)</f>
        <v>0</v>
      </c>
      <c r="Z39" s="74" t="n">
        <f aca="false">IF(OR(C39=1,C39=2),0,0)</f>
        <v>0</v>
      </c>
      <c r="AA39" s="21" t="n">
        <f aca="false">SUM(X39:Z39)</f>
        <v>0</v>
      </c>
      <c r="AB39" s="21" t="n">
        <f aca="false">W39+AA39</f>
        <v>4990.38880119206</v>
      </c>
      <c r="AC39" s="54" t="n">
        <f aca="false">T39-AB39</f>
        <v>4174.24819880794</v>
      </c>
      <c r="AD39" s="5"/>
      <c r="AE39" s="5"/>
      <c r="AF39" s="5"/>
    </row>
    <row r="40" customFormat="false" ht="12.75" hidden="false" customHeight="false" outlineLevel="0" collapsed="false">
      <c r="A40" s="49" t="n">
        <v>0.916666666666666</v>
      </c>
      <c r="B40" s="75" t="n">
        <v>0.958333333333333</v>
      </c>
      <c r="C40" s="60" t="n">
        <v>0</v>
      </c>
      <c r="D40" s="61" t="n">
        <f aca="false">IF(C40=1,$AL$21,IF(C40=2,$AL$22,0))</f>
        <v>0</v>
      </c>
      <c r="E40" s="62"/>
      <c r="F40" s="61" t="n">
        <f aca="false">SUM(D40:E40)</f>
        <v>0</v>
      </c>
      <c r="G40" s="63" t="n">
        <f aca="false">IF(OR(C40=1,C40=2),$K$9/D40,IF(AND(E40&lt;($F$3+10),E40&gt;($F$5-5)),(E40-$F$5)/($F$3-$F$5)*($F$4-$F$6)+$F$6,0))</f>
        <v>0</v>
      </c>
      <c r="I40" s="76" t="n">
        <v>55</v>
      </c>
      <c r="J40" s="64" t="n">
        <f aca="false">$K$6*G40</f>
        <v>0</v>
      </c>
      <c r="K40" s="64" t="n">
        <f aca="false">IF(F40&gt;0,$K$7,0)</f>
        <v>0</v>
      </c>
      <c r="L40" s="64" t="n">
        <f aca="false">IF(F40&gt;0,J40+K40,0)</f>
        <v>0</v>
      </c>
      <c r="M40" s="64" t="n">
        <f aca="false">IF(F40&gt;0,$X$43/$F$43,0)</f>
        <v>0</v>
      </c>
      <c r="N40" s="64" t="n">
        <f aca="false">IF(F40&gt;0,$Y$43/$F$43,0)</f>
        <v>0</v>
      </c>
      <c r="O40" s="64" t="n">
        <f aca="false">IF(F40&gt;0,$Z$43/$F$43,0)</f>
        <v>0</v>
      </c>
      <c r="P40" s="64" t="n">
        <f aca="false">SUM(M40:O40)</f>
        <v>0</v>
      </c>
      <c r="Q40" s="64" t="n">
        <f aca="false">L40+P40</f>
        <v>0</v>
      </c>
      <c r="R40" s="64" t="n">
        <f aca="false">IF(F40&gt;0,I40-Q40,0)</f>
        <v>0</v>
      </c>
      <c r="T40" s="64" t="n">
        <f aca="false">F40*I40</f>
        <v>0</v>
      </c>
      <c r="U40" s="64" t="n">
        <f aca="false">J40*F40</f>
        <v>0</v>
      </c>
      <c r="V40" s="64" t="n">
        <f aca="false">K40*F40</f>
        <v>0</v>
      </c>
      <c r="W40" s="64" t="n">
        <f aca="false">SUM(U40:V40)</f>
        <v>0</v>
      </c>
      <c r="X40" s="64" t="n">
        <f aca="false">IF(OR(C40=1,C40=2),$K$8,0)</f>
        <v>0</v>
      </c>
      <c r="Y40" s="8" t="n">
        <f aca="false">IF(OR(C40=1,C40=2),45.6608,0)</f>
        <v>0</v>
      </c>
      <c r="Z40" s="65" t="n">
        <f aca="false">IF(OR(C40=1,C40=2),0,0)</f>
        <v>0</v>
      </c>
      <c r="AA40" s="64" t="n">
        <f aca="false">SUM(X40:Z40)</f>
        <v>0</v>
      </c>
      <c r="AB40" s="64" t="n">
        <f aca="false">W40+AA40</f>
        <v>0</v>
      </c>
      <c r="AC40" s="64" t="n">
        <f aca="false">T40-AB40</f>
        <v>0</v>
      </c>
      <c r="AD40" s="5"/>
      <c r="AE40" s="5"/>
      <c r="AF40" s="5"/>
    </row>
    <row r="41" customFormat="false" ht="12.75" hidden="false" customHeight="false" outlineLevel="0" collapsed="false">
      <c r="A41" s="49" t="n">
        <v>0.958333333333333</v>
      </c>
      <c r="B41" s="49" t="n">
        <v>1</v>
      </c>
      <c r="C41" s="20" t="n">
        <v>0</v>
      </c>
      <c r="D41" s="50" t="n">
        <f aca="false">IF(C41=1,$AL$21,IF(C41=2,$AL$22,0))</f>
        <v>0</v>
      </c>
      <c r="E41" s="51"/>
      <c r="F41" s="50" t="n">
        <f aca="false">SUM(D41:E41)</f>
        <v>0</v>
      </c>
      <c r="G41" s="52" t="n">
        <f aca="false">IF(OR(C41=1,C41=2),$K$9/D41,IF(AND(E41&lt;($F$3+10),E41&gt;($F$5-5)),(E41-$F$5)/($F$3-$F$5)*($F$4-$F$6)+$F$6,0))</f>
        <v>0</v>
      </c>
      <c r="I41" s="18" t="n">
        <v>55</v>
      </c>
      <c r="J41" s="21" t="n">
        <f aca="false">$K$6*G41</f>
        <v>0</v>
      </c>
      <c r="K41" s="21" t="n">
        <f aca="false">IF(F41&gt;0,$K$7,0)</f>
        <v>0</v>
      </c>
      <c r="L41" s="21" t="n">
        <f aca="false">IF(F41&gt;0,J41+K41,0)</f>
        <v>0</v>
      </c>
      <c r="M41" s="21" t="n">
        <f aca="false">IF(F41&gt;0,$X$43/$F$43,0)</f>
        <v>0</v>
      </c>
      <c r="N41" s="21" t="n">
        <f aca="false">IF(F41&gt;0,$Y$43/$F$43,0)</f>
        <v>0</v>
      </c>
      <c r="O41" s="21" t="n">
        <f aca="false">IF(F41&gt;0,$Z$43/$F$43,0)</f>
        <v>0</v>
      </c>
      <c r="Q41" s="21" t="n">
        <f aca="false">L41+P41</f>
        <v>0</v>
      </c>
      <c r="R41" s="21" t="n">
        <f aca="false">IF(F41&gt;0,I41-Q41,0)</f>
        <v>0</v>
      </c>
      <c r="T41" s="21" t="n">
        <f aca="false">F41*I41</f>
        <v>0</v>
      </c>
      <c r="U41" s="21" t="n">
        <f aca="false">J41*F41</f>
        <v>0</v>
      </c>
      <c r="V41" s="21" t="n">
        <f aca="false">K41*F41</f>
        <v>0</v>
      </c>
      <c r="W41" s="21" t="n">
        <f aca="false">SUM(U41:V41)</f>
        <v>0</v>
      </c>
      <c r="X41" s="21" t="n">
        <f aca="false">IF(OR(C41=1,C41=2),$K$8,0)</f>
        <v>0</v>
      </c>
      <c r="Y41" s="7" t="n">
        <f aca="false">IF(OR(C41=1,C41=2),45.6608,0)</f>
        <v>0</v>
      </c>
      <c r="Z41" s="53" t="n">
        <f aca="false">IF(OR(C41=1,C41=2),0,0)</f>
        <v>0</v>
      </c>
      <c r="AA41" s="21" t="n">
        <f aca="false">SUM(X41:Z41)</f>
        <v>0</v>
      </c>
      <c r="AB41" s="21" t="n">
        <f aca="false">W41+AA41</f>
        <v>0</v>
      </c>
      <c r="AC41" s="54" t="n">
        <f aca="false">T41-AB41</f>
        <v>0</v>
      </c>
      <c r="AD41" s="5"/>
      <c r="AE41" s="5"/>
      <c r="AF41" s="5"/>
    </row>
    <row r="42" customFormat="false" ht="12.75" hidden="false" customHeight="false" outlineLevel="0" collapsed="false">
      <c r="L42" s="21"/>
      <c r="M42" s="21"/>
    </row>
    <row r="43" customFormat="false" ht="12.75" hidden="false" customHeight="false" outlineLevel="0" collapsed="false">
      <c r="B43" s="0" t="s">
        <v>7</v>
      </c>
      <c r="D43" s="0" t="n">
        <f aca="false">SUM(D18:D42)</f>
        <v>38.913</v>
      </c>
      <c r="E43" s="0" t="n">
        <f aca="false">SUM(E18:E42)</f>
        <v>1145.579625</v>
      </c>
      <c r="F43" s="0" t="n">
        <f aca="false">SUM(F18:F42)</f>
        <v>1184.492625</v>
      </c>
      <c r="L43" s="21"/>
      <c r="M43" s="14" t="n">
        <f aca="false">MAX(M18:M41)*$F$43</f>
        <v>2239</v>
      </c>
      <c r="N43" s="14" t="n">
        <f aca="false">MAX(N18:N41)*$F$43</f>
        <v>45.6608</v>
      </c>
      <c r="O43" s="14" t="n">
        <f aca="false">MAX(O18:O41)*$F$43</f>
        <v>0</v>
      </c>
      <c r="T43" s="14" t="n">
        <f aca="false">SUM(T18:T41)</f>
        <v>139609.77</v>
      </c>
      <c r="U43" s="14" t="n">
        <f aca="false">SUM(U18:U41)</f>
        <v>75461.5706016309</v>
      </c>
      <c r="V43" s="14" t="n">
        <f aca="false">SUM(V18:V41)</f>
        <v>2475.58958625</v>
      </c>
      <c r="W43" s="14" t="n">
        <f aca="false">SUM(W18:W41)</f>
        <v>77937.1601878809</v>
      </c>
      <c r="X43" s="14" t="n">
        <f aca="false">SUM(X18:X41)</f>
        <v>2239</v>
      </c>
      <c r="Y43" s="14" t="n">
        <f aca="false">SUM(Y18:Y41)</f>
        <v>45.6608</v>
      </c>
      <c r="Z43" s="14" t="n">
        <f aca="false">SUM(Z18:Z41)</f>
        <v>0</v>
      </c>
      <c r="AA43" s="14" t="n">
        <f aca="false">SUM(AA18:AA41)</f>
        <v>2284.6608</v>
      </c>
      <c r="AB43" s="14" t="n">
        <f aca="false">SUM(AB18:AB41)</f>
        <v>80221.8209878809</v>
      </c>
      <c r="AC43" s="14" t="n">
        <f aca="false">SUM(AC18:AC41)</f>
        <v>59387.9490121191</v>
      </c>
    </row>
    <row r="44" customFormat="false" ht="12.75" hidden="false" customHeight="false" outlineLevel="0" collapsed="false">
      <c r="L44" s="21"/>
    </row>
    <row r="45" customFormat="false" ht="13.5" hidden="false" customHeight="false" outlineLevel="0" collapsed="false"/>
    <row r="46" customFormat="false" ht="13.5" hidden="false" customHeight="false" outlineLevel="0" collapsed="false">
      <c r="AB46" s="77" t="s">
        <v>88</v>
      </c>
      <c r="AC46" s="78" t="n">
        <f aca="false">(AC43*27)/(79*1000)</f>
        <v>20.2971471307242</v>
      </c>
    </row>
    <row r="48" customFormat="false" ht="12.75" hidden="false" customHeight="false" outlineLevel="0" collapsed="false">
      <c r="AB48" s="5" t="s">
        <v>89</v>
      </c>
      <c r="AC48" s="73" t="n">
        <v>35.3179021009062</v>
      </c>
    </row>
    <row r="49" customFormat="false" ht="12.75" hidden="false" customHeight="false" outlineLevel="0" collapsed="false">
      <c r="AB49" s="5" t="s">
        <v>4</v>
      </c>
      <c r="AC49" s="73" t="n">
        <v>33.6554651627093</v>
      </c>
    </row>
    <row r="50" customFormat="false" ht="12.75" hidden="false" customHeight="false" outlineLevel="0" collapsed="false">
      <c r="C50" s="0" t="s">
        <v>36</v>
      </c>
      <c r="AB50" s="5" t="s">
        <v>90</v>
      </c>
      <c r="AC50" s="73" t="n">
        <v>10.7987373529342</v>
      </c>
    </row>
    <row r="51" customFormat="false" ht="12.75" hidden="false" customHeight="false" outlineLevel="0" collapsed="false">
      <c r="B51" s="0" t="s">
        <v>3</v>
      </c>
      <c r="C51" s="0" t="n">
        <v>5</v>
      </c>
      <c r="D51" s="0" t="n">
        <v>12.7</v>
      </c>
      <c r="E51" s="0" t="n">
        <f aca="false">D51*C51</f>
        <v>63.5</v>
      </c>
      <c r="F51" s="0" t="n">
        <f aca="false">E51+2</f>
        <v>65.5</v>
      </c>
      <c r="G51" s="0" t="n">
        <v>98</v>
      </c>
      <c r="H51" s="0" t="n">
        <f aca="false">G51-F51</f>
        <v>32.5</v>
      </c>
      <c r="I51" s="0" t="n">
        <f aca="false">13*16</f>
        <v>208</v>
      </c>
      <c r="J51" s="0" t="n">
        <f aca="false">I51*H51</f>
        <v>6760</v>
      </c>
      <c r="K51" s="0" t="n">
        <f aca="false">(J51*78)/(78*1000)</f>
        <v>6.76</v>
      </c>
      <c r="AB51" s="5" t="s">
        <v>6</v>
      </c>
      <c r="AC51" s="79" t="n">
        <v>-1.34534116435886</v>
      </c>
    </row>
    <row r="52" customFormat="false" ht="12.75" hidden="false" customHeight="false" outlineLevel="0" collapsed="false">
      <c r="B52" s="0" t="s">
        <v>4</v>
      </c>
      <c r="C52" s="0" t="n">
        <v>5</v>
      </c>
      <c r="D52" s="0" t="n">
        <v>12.7</v>
      </c>
      <c r="E52" s="0" t="n">
        <f aca="false">D52*C52</f>
        <v>63.5</v>
      </c>
      <c r="F52" s="0" t="n">
        <f aca="false">E52+2</f>
        <v>65.5</v>
      </c>
      <c r="G52" s="0" t="n">
        <v>112</v>
      </c>
      <c r="H52" s="0" t="n">
        <f aca="false">G52-F52</f>
        <v>46.5</v>
      </c>
      <c r="I52" s="0" t="n">
        <v>432</v>
      </c>
      <c r="J52" s="0" t="n">
        <f aca="false">I52*H52</f>
        <v>20088</v>
      </c>
      <c r="K52" s="0" t="n">
        <f aca="false">(J52*78)/(78*1000)</f>
        <v>20.088</v>
      </c>
      <c r="AB52" s="5" t="s">
        <v>91</v>
      </c>
      <c r="AC52" s="73" t="n">
        <v>-0.33762300009031</v>
      </c>
    </row>
    <row r="53" customFormat="false" ht="12.75" hidden="false" customHeight="false" outlineLevel="0" collapsed="false">
      <c r="B53" s="0" t="s">
        <v>5</v>
      </c>
      <c r="C53" s="0" t="n">
        <v>5</v>
      </c>
      <c r="D53" s="0" t="n">
        <v>12.7</v>
      </c>
      <c r="E53" s="0" t="n">
        <f aca="false">D53*C53</f>
        <v>63.5</v>
      </c>
      <c r="F53" s="0" t="n">
        <f aca="false">E53+2</f>
        <v>65.5</v>
      </c>
      <c r="G53" s="0" t="n">
        <v>85</v>
      </c>
      <c r="H53" s="0" t="n">
        <f aca="false">G53-F53</f>
        <v>19.5</v>
      </c>
      <c r="I53" s="0" t="n">
        <v>400</v>
      </c>
      <c r="J53" s="0" t="n">
        <f aca="false">I53*H53</f>
        <v>7800</v>
      </c>
      <c r="K53" s="0" t="n">
        <f aca="false">(J53*78)/(78*1000)</f>
        <v>7.8</v>
      </c>
      <c r="AB53" s="5"/>
      <c r="AC53" s="79"/>
    </row>
    <row r="54" customFormat="false" ht="12.75" hidden="false" customHeight="false" outlineLevel="0" collapsed="false">
      <c r="B54" s="0" t="s">
        <v>6</v>
      </c>
      <c r="C54" s="0" t="n">
        <v>5</v>
      </c>
      <c r="D54" s="0" t="n">
        <v>12.7</v>
      </c>
      <c r="E54" s="0" t="n">
        <f aca="false">D54*C54</f>
        <v>63.5</v>
      </c>
      <c r="F54" s="0" t="n">
        <f aca="false">E54+2</f>
        <v>65.5</v>
      </c>
      <c r="G54" s="0" t="n">
        <v>66</v>
      </c>
      <c r="H54" s="0" t="n">
        <f aca="false">G54-F54</f>
        <v>0.5</v>
      </c>
      <c r="I54" s="0" t="n">
        <v>416</v>
      </c>
      <c r="J54" s="0" t="n">
        <f aca="false">I54*H54</f>
        <v>208</v>
      </c>
      <c r="K54" s="0" t="n">
        <f aca="false">(J54*78)/(78*1000)</f>
        <v>0.208</v>
      </c>
      <c r="AB54" s="5" t="s">
        <v>92</v>
      </c>
      <c r="AC54" s="73" t="n">
        <f aca="false">AVERAGE(AC48:AC52)</f>
        <v>15.6178280904201</v>
      </c>
    </row>
    <row r="55" customFormat="false" ht="12.75" hidden="false" customHeight="false" outlineLevel="0" collapsed="false">
      <c r="K55" s="0" t="n">
        <f aca="false">AVERAGE(K51:K54)</f>
        <v>8.714</v>
      </c>
    </row>
    <row r="56" customFormat="false" ht="12.75" hidden="false" customHeight="false" outlineLevel="0" collapsed="false">
      <c r="AH56" s="20"/>
      <c r="AK56" s="69"/>
      <c r="AM56" s="55"/>
    </row>
    <row r="65" customFormat="false" ht="12.75" hidden="false" customHeight="false" outlineLevel="0" collapsed="false">
      <c r="L65" s="55"/>
    </row>
    <row r="66" customFormat="false" ht="12.75" hidden="false" customHeight="false" outlineLevel="0" collapsed="false">
      <c r="L66" s="55"/>
    </row>
    <row r="67" customFormat="false" ht="12.75" hidden="false" customHeight="false" outlineLevel="0" collapsed="false">
      <c r="L67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96"/>
  <sheetViews>
    <sheetView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D81" activeCellId="0" sqref="D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1" width="8.99"/>
    <col collapsed="false" customWidth="true" hidden="false" outlineLevel="0" max="7" min="7" style="55" width="8.99"/>
  </cols>
  <sheetData>
    <row r="1" customFormat="false" ht="12.75" hidden="false" customHeight="false" outlineLevel="0" collapsed="false">
      <c r="E1" s="11" t="s">
        <v>93</v>
      </c>
    </row>
    <row r="2" customFormat="false" ht="12.75" hidden="false" customHeight="false" outlineLevel="0" collapsed="false">
      <c r="E2" s="0" t="n">
        <v>3.2</v>
      </c>
    </row>
    <row r="3" customFormat="false" ht="12.75" hidden="false" customHeight="false" outlineLevel="0" collapsed="false">
      <c r="B3" s="0" t="s">
        <v>94</v>
      </c>
      <c r="I3" s="0" t="s">
        <v>79</v>
      </c>
      <c r="J3" s="0" t="s">
        <v>95</v>
      </c>
    </row>
    <row r="4" customFormat="false" ht="12.75" hidden="false" customHeight="false" outlineLevel="0" collapsed="false">
      <c r="C4" s="0" t="s">
        <v>96</v>
      </c>
      <c r="D4" s="0" t="s">
        <v>97</v>
      </c>
      <c r="E4" s="11" t="s">
        <v>98</v>
      </c>
    </row>
    <row r="5" customFormat="false" ht="12.75" hidden="false" customHeight="false" outlineLevel="0" collapsed="false">
      <c r="B5" s="0" t="s">
        <v>79</v>
      </c>
      <c r="E5" s="11" t="s">
        <v>99</v>
      </c>
    </row>
    <row r="6" customFormat="false" ht="12.75" hidden="false" customHeight="false" outlineLevel="0" collapsed="false">
      <c r="B6" s="0" t="n">
        <v>-30</v>
      </c>
      <c r="C6" s="0" t="n">
        <v>-0.3</v>
      </c>
      <c r="D6" s="0" t="n">
        <v>0</v>
      </c>
      <c r="E6" s="11" t="n">
        <f aca="false">SUM(C6:D6)</f>
        <v>-0.3</v>
      </c>
      <c r="I6" s="0" t="n">
        <v>0</v>
      </c>
      <c r="J6" s="0" t="s">
        <v>100</v>
      </c>
    </row>
    <row r="7" customFormat="false" ht="12.75" hidden="false" customHeight="false" outlineLevel="0" collapsed="false">
      <c r="B7" s="0" t="n">
        <v>-29</v>
      </c>
      <c r="C7" s="0" t="n">
        <v>-0.3</v>
      </c>
      <c r="D7" s="0" t="n">
        <v>0</v>
      </c>
      <c r="E7" s="11" t="n">
        <f aca="false">SUM(C7:D7)</f>
        <v>-0.3</v>
      </c>
      <c r="I7" s="0" t="n">
        <v>8</v>
      </c>
      <c r="J7" s="0" t="s">
        <v>101</v>
      </c>
    </row>
    <row r="8" customFormat="false" ht="12.75" hidden="false" customHeight="false" outlineLevel="0" collapsed="false">
      <c r="B8" s="0" t="n">
        <v>-28</v>
      </c>
      <c r="C8" s="0" t="n">
        <v>-0.3</v>
      </c>
      <c r="D8" s="0" t="n">
        <v>0</v>
      </c>
      <c r="E8" s="11" t="n">
        <f aca="false">SUM(C8:D8)</f>
        <v>-0.3</v>
      </c>
      <c r="I8" s="0" t="n">
        <v>20</v>
      </c>
      <c r="J8" s="0" t="s">
        <v>102</v>
      </c>
    </row>
    <row r="9" customFormat="false" ht="12.75" hidden="false" customHeight="false" outlineLevel="0" collapsed="false">
      <c r="B9" s="0" t="n">
        <v>-27</v>
      </c>
      <c r="C9" s="0" t="n">
        <v>-0.3</v>
      </c>
      <c r="D9" s="0" t="n">
        <v>0</v>
      </c>
      <c r="E9" s="11" t="n">
        <f aca="false">SUM(C9:D9)</f>
        <v>-0.3</v>
      </c>
      <c r="I9" s="0" t="n">
        <v>60</v>
      </c>
      <c r="J9" s="0" t="s">
        <v>103</v>
      </c>
    </row>
    <row r="10" customFormat="false" ht="12.75" hidden="false" customHeight="false" outlineLevel="0" collapsed="false">
      <c r="B10" s="0" t="n">
        <v>-26</v>
      </c>
      <c r="C10" s="0" t="n">
        <v>-0.3</v>
      </c>
      <c r="D10" s="0" t="n">
        <v>0</v>
      </c>
      <c r="E10" s="11" t="n">
        <f aca="false">SUM(C10:D10)</f>
        <v>-0.3</v>
      </c>
    </row>
    <row r="11" customFormat="false" ht="12.75" hidden="false" customHeight="false" outlineLevel="0" collapsed="false">
      <c r="B11" s="0" t="n">
        <v>-25</v>
      </c>
      <c r="C11" s="0" t="n">
        <v>-0.3</v>
      </c>
      <c r="D11" s="0" t="n">
        <v>0</v>
      </c>
      <c r="E11" s="11" t="n">
        <f aca="false">SUM(C11:D11)</f>
        <v>-0.3</v>
      </c>
    </row>
    <row r="12" customFormat="false" ht="12.75" hidden="false" customHeight="false" outlineLevel="0" collapsed="false">
      <c r="B12" s="0" t="n">
        <v>-24</v>
      </c>
      <c r="C12" s="0" t="n">
        <v>-0.3</v>
      </c>
      <c r="D12" s="0" t="n">
        <v>0</v>
      </c>
      <c r="E12" s="11" t="n">
        <f aca="false">SUM(C12:D12)</f>
        <v>-0.3</v>
      </c>
    </row>
    <row r="13" customFormat="false" ht="12.75" hidden="false" customHeight="false" outlineLevel="0" collapsed="false">
      <c r="B13" s="0" t="n">
        <v>-23</v>
      </c>
      <c r="C13" s="0" t="n">
        <v>-0.3</v>
      </c>
      <c r="D13" s="0" t="n">
        <v>0</v>
      </c>
      <c r="E13" s="11" t="n">
        <f aca="false">SUM(C13:D13)</f>
        <v>-0.3</v>
      </c>
    </row>
    <row r="14" customFormat="false" ht="12.75" hidden="false" customHeight="false" outlineLevel="0" collapsed="false">
      <c r="B14" s="0" t="n">
        <v>-22</v>
      </c>
      <c r="C14" s="0" t="n">
        <v>-0.3</v>
      </c>
      <c r="D14" s="0" t="n">
        <v>0</v>
      </c>
      <c r="E14" s="11" t="n">
        <f aca="false">SUM(C14:D14)</f>
        <v>-0.3</v>
      </c>
    </row>
    <row r="15" customFormat="false" ht="12.75" hidden="false" customHeight="false" outlineLevel="0" collapsed="false">
      <c r="B15" s="0" t="n">
        <v>-21</v>
      </c>
      <c r="C15" s="0" t="n">
        <v>-0.3</v>
      </c>
      <c r="D15" s="0" t="n">
        <v>0</v>
      </c>
      <c r="E15" s="11" t="n">
        <f aca="false">SUM(C15:D15)</f>
        <v>-0.3</v>
      </c>
    </row>
    <row r="16" customFormat="false" ht="12.75" hidden="false" customHeight="false" outlineLevel="0" collapsed="false">
      <c r="B16" s="0" t="n">
        <v>-20</v>
      </c>
      <c r="C16" s="0" t="n">
        <v>-0.3</v>
      </c>
      <c r="D16" s="0" t="n">
        <v>0</v>
      </c>
      <c r="E16" s="11" t="n">
        <f aca="false">SUM(C16:D16)</f>
        <v>-0.3</v>
      </c>
    </row>
    <row r="17" customFormat="false" ht="12.75" hidden="false" customHeight="false" outlineLevel="0" collapsed="false">
      <c r="B17" s="0" t="n">
        <v>-19</v>
      </c>
      <c r="C17" s="0" t="n">
        <v>-0.3</v>
      </c>
      <c r="D17" s="0" t="n">
        <v>0</v>
      </c>
      <c r="E17" s="11" t="n">
        <f aca="false">SUM(C17:D17)</f>
        <v>-0.3</v>
      </c>
    </row>
    <row r="18" customFormat="false" ht="12.75" hidden="false" customHeight="false" outlineLevel="0" collapsed="false">
      <c r="B18" s="0" t="n">
        <v>-18</v>
      </c>
      <c r="C18" s="0" t="n">
        <v>-0.3</v>
      </c>
      <c r="D18" s="0" t="n">
        <v>0</v>
      </c>
      <c r="E18" s="11" t="n">
        <f aca="false">SUM(C18:D18)</f>
        <v>-0.3</v>
      </c>
    </row>
    <row r="19" customFormat="false" ht="12.75" hidden="false" customHeight="false" outlineLevel="0" collapsed="false">
      <c r="B19" s="0" t="n">
        <v>-17</v>
      </c>
      <c r="C19" s="0" t="n">
        <v>-0.3</v>
      </c>
      <c r="D19" s="0" t="n">
        <v>0</v>
      </c>
      <c r="E19" s="11" t="n">
        <f aca="false">SUM(C19:D19)</f>
        <v>-0.3</v>
      </c>
    </row>
    <row r="20" customFormat="false" ht="12.75" hidden="false" customHeight="false" outlineLevel="0" collapsed="false">
      <c r="B20" s="0" t="n">
        <v>-16</v>
      </c>
      <c r="C20" s="0" t="n">
        <v>-0.3</v>
      </c>
      <c r="D20" s="0" t="n">
        <v>0</v>
      </c>
      <c r="E20" s="11" t="n">
        <f aca="false">SUM(C20:D20)</f>
        <v>-0.3</v>
      </c>
    </row>
    <row r="21" customFormat="false" ht="12.75" hidden="false" customHeight="false" outlineLevel="0" collapsed="false">
      <c r="B21" s="0" t="n">
        <v>-15</v>
      </c>
      <c r="C21" s="0" t="n">
        <v>-1.8</v>
      </c>
      <c r="D21" s="0" t="n">
        <v>0</v>
      </c>
      <c r="E21" s="11" t="n">
        <f aca="false">SUM(C21:D21)</f>
        <v>-1.8</v>
      </c>
    </row>
    <row r="22" customFormat="false" ht="12.75" hidden="false" customHeight="false" outlineLevel="0" collapsed="false">
      <c r="B22" s="0" t="n">
        <v>-14</v>
      </c>
      <c r="C22" s="0" t="n">
        <v>-1.8</v>
      </c>
      <c r="D22" s="0" t="n">
        <v>0</v>
      </c>
      <c r="E22" s="11" t="n">
        <f aca="false">SUM(C22:D22)</f>
        <v>-1.8</v>
      </c>
    </row>
    <row r="23" customFormat="false" ht="12.75" hidden="false" customHeight="false" outlineLevel="0" collapsed="false">
      <c r="B23" s="0" t="n">
        <v>-13</v>
      </c>
      <c r="C23" s="0" t="n">
        <v>-1.8</v>
      </c>
      <c r="D23" s="0" t="n">
        <v>0</v>
      </c>
      <c r="E23" s="11" t="n">
        <f aca="false">SUM(C23:D23)</f>
        <v>-1.8</v>
      </c>
    </row>
    <row r="24" customFormat="false" ht="12.75" hidden="false" customHeight="false" outlineLevel="0" collapsed="false">
      <c r="B24" s="0" t="n">
        <v>-12</v>
      </c>
      <c r="C24" s="0" t="n">
        <v>-1.8</v>
      </c>
      <c r="D24" s="0" t="n">
        <v>0</v>
      </c>
      <c r="E24" s="11" t="n">
        <f aca="false">SUM(C24:D24)</f>
        <v>-1.8</v>
      </c>
    </row>
    <row r="25" customFormat="false" ht="12.75" hidden="false" customHeight="false" outlineLevel="0" collapsed="false">
      <c r="B25" s="0" t="n">
        <v>-11</v>
      </c>
      <c r="C25" s="0" t="n">
        <v>-1.8</v>
      </c>
      <c r="D25" s="0" t="n">
        <v>0</v>
      </c>
      <c r="E25" s="11" t="n">
        <f aca="false">SUM(C25:D25)</f>
        <v>-1.8</v>
      </c>
    </row>
    <row r="26" customFormat="false" ht="12.75" hidden="false" customHeight="false" outlineLevel="0" collapsed="false">
      <c r="B26" s="0" t="n">
        <v>-10</v>
      </c>
      <c r="C26" s="0" t="n">
        <v>-1.8</v>
      </c>
      <c r="D26" s="0" t="n">
        <v>0</v>
      </c>
      <c r="E26" s="11" t="n">
        <f aca="false">SUM(C26:D26)</f>
        <v>-1.8</v>
      </c>
    </row>
    <row r="27" customFormat="false" ht="12.75" hidden="false" customHeight="false" outlineLevel="0" collapsed="false">
      <c r="B27" s="0" t="n">
        <v>-9</v>
      </c>
      <c r="C27" s="0" t="n">
        <v>-1.8</v>
      </c>
      <c r="D27" s="0" t="n">
        <v>0</v>
      </c>
      <c r="E27" s="11" t="n">
        <f aca="false">SUM(C27:D27)</f>
        <v>-1.8</v>
      </c>
    </row>
    <row r="28" customFormat="false" ht="12.75" hidden="false" customHeight="false" outlineLevel="0" collapsed="false">
      <c r="B28" s="0" t="n">
        <v>-8</v>
      </c>
      <c r="C28" s="0" t="n">
        <v>-1.8</v>
      </c>
      <c r="D28" s="0" t="n">
        <v>0</v>
      </c>
      <c r="E28" s="11" t="n">
        <f aca="false">SUM(C28:D28)</f>
        <v>-1.8</v>
      </c>
    </row>
    <row r="29" customFormat="false" ht="12.75" hidden="false" customHeight="false" outlineLevel="0" collapsed="false">
      <c r="B29" s="0" t="n">
        <v>-7</v>
      </c>
      <c r="C29" s="0" t="n">
        <v>-1.8</v>
      </c>
      <c r="D29" s="0" t="n">
        <v>0</v>
      </c>
      <c r="E29" s="11" t="n">
        <f aca="false">SUM(C29:D29)</f>
        <v>-1.8</v>
      </c>
    </row>
    <row r="30" customFormat="false" ht="12.75" hidden="false" customHeight="false" outlineLevel="0" collapsed="false">
      <c r="B30" s="0" t="n">
        <v>-6</v>
      </c>
      <c r="C30" s="0" t="n">
        <v>-1.8</v>
      </c>
      <c r="D30" s="0" t="n">
        <v>0</v>
      </c>
      <c r="E30" s="11" t="n">
        <f aca="false">SUM(C30:D30)</f>
        <v>-1.8</v>
      </c>
    </row>
    <row r="31" customFormat="false" ht="12.75" hidden="false" customHeight="false" outlineLevel="0" collapsed="false">
      <c r="B31" s="0" t="n">
        <v>-5</v>
      </c>
      <c r="C31" s="0" t="n">
        <v>-1.8</v>
      </c>
      <c r="D31" s="0" t="n">
        <v>0</v>
      </c>
      <c r="E31" s="11" t="n">
        <f aca="false">SUM(C31:D31)</f>
        <v>-1.8</v>
      </c>
    </row>
    <row r="32" customFormat="false" ht="12.75" hidden="false" customHeight="false" outlineLevel="0" collapsed="false">
      <c r="B32" s="0" t="n">
        <v>-4</v>
      </c>
      <c r="C32" s="0" t="n">
        <v>-1.8</v>
      </c>
      <c r="D32" s="0" t="n">
        <v>0</v>
      </c>
      <c r="E32" s="11" t="n">
        <f aca="false">SUM(C32:D32)</f>
        <v>-1.8</v>
      </c>
    </row>
    <row r="33" customFormat="false" ht="12.75" hidden="false" customHeight="false" outlineLevel="0" collapsed="false">
      <c r="B33" s="0" t="n">
        <v>-3</v>
      </c>
      <c r="C33" s="0" t="n">
        <v>-1.8</v>
      </c>
      <c r="D33" s="0" t="n">
        <v>0</v>
      </c>
      <c r="E33" s="11" t="n">
        <f aca="false">SUM(C33:D33)</f>
        <v>-1.8</v>
      </c>
    </row>
    <row r="34" customFormat="false" ht="12.75" hidden="false" customHeight="false" outlineLevel="0" collapsed="false">
      <c r="B34" s="0" t="n">
        <v>-2</v>
      </c>
      <c r="C34" s="0" t="n">
        <v>-1.8</v>
      </c>
      <c r="D34" s="0" t="n">
        <v>0</v>
      </c>
      <c r="E34" s="11" t="n">
        <f aca="false">SUM(C34:D34)</f>
        <v>-1.8</v>
      </c>
    </row>
    <row r="35" customFormat="false" ht="12.75" hidden="false" customHeight="false" outlineLevel="0" collapsed="false">
      <c r="B35" s="0" t="n">
        <v>-1</v>
      </c>
      <c r="C35" s="0" t="n">
        <v>-1.8</v>
      </c>
      <c r="D35" s="0" t="n">
        <v>0</v>
      </c>
      <c r="E35" s="11" t="n">
        <f aca="false">SUM(C35:D35)</f>
        <v>-1.8</v>
      </c>
    </row>
    <row r="36" customFormat="false" ht="12.75" hidden="false" customHeight="false" outlineLevel="0" collapsed="false">
      <c r="B36" s="0" t="n">
        <v>0</v>
      </c>
      <c r="C36" s="0" t="n">
        <v>-1.8</v>
      </c>
      <c r="D36" s="0" t="n">
        <v>0</v>
      </c>
      <c r="E36" s="11" t="n">
        <f aca="false">SUM(C36:D36)</f>
        <v>-1.8</v>
      </c>
    </row>
    <row r="37" customFormat="false" ht="12.75" hidden="false" customHeight="false" outlineLevel="0" collapsed="false">
      <c r="B37" s="0" t="n">
        <v>1</v>
      </c>
      <c r="C37" s="0" t="n">
        <v>-2.5</v>
      </c>
      <c r="D37" s="0" t="n">
        <v>0</v>
      </c>
      <c r="E37" s="11" t="n">
        <f aca="false">SUM(C37:D37)</f>
        <v>-2.5</v>
      </c>
    </row>
    <row r="38" customFormat="false" ht="12.75" hidden="false" customHeight="false" outlineLevel="0" collapsed="false">
      <c r="B38" s="0" t="n">
        <v>2</v>
      </c>
      <c r="C38" s="0" t="n">
        <v>-2.2</v>
      </c>
      <c r="D38" s="0" t="n">
        <v>0</v>
      </c>
      <c r="E38" s="11" t="n">
        <f aca="false">SUM(C38:D38)</f>
        <v>-2.2</v>
      </c>
    </row>
    <row r="39" customFormat="false" ht="12.75" hidden="false" customHeight="false" outlineLevel="0" collapsed="false">
      <c r="B39" s="0" t="n">
        <v>3</v>
      </c>
      <c r="C39" s="0" t="n">
        <v>-2.2</v>
      </c>
      <c r="D39" s="0" t="n">
        <v>0</v>
      </c>
      <c r="E39" s="11" t="n">
        <f aca="false">SUM(C39:D39)</f>
        <v>-2.2</v>
      </c>
    </row>
    <row r="40" customFormat="false" ht="12.75" hidden="false" customHeight="false" outlineLevel="0" collapsed="false">
      <c r="B40" s="0" t="n">
        <v>4</v>
      </c>
      <c r="C40" s="0" t="n">
        <v>-2.2</v>
      </c>
      <c r="D40" s="0" t="n">
        <v>0</v>
      </c>
      <c r="E40" s="11" t="n">
        <f aca="false">SUM(C40:D40)</f>
        <v>-2.2</v>
      </c>
    </row>
    <row r="41" customFormat="false" ht="12.75" hidden="false" customHeight="false" outlineLevel="0" collapsed="false">
      <c r="B41" s="0" t="n">
        <v>5</v>
      </c>
      <c r="C41" s="0" t="n">
        <v>-2.2</v>
      </c>
      <c r="D41" s="0" t="n">
        <v>0</v>
      </c>
      <c r="E41" s="11" t="n">
        <f aca="false">SUM(C41:D41)</f>
        <v>-2.2</v>
      </c>
    </row>
    <row r="42" customFormat="false" ht="12.75" hidden="false" customHeight="false" outlineLevel="0" collapsed="false">
      <c r="B42" s="0" t="n">
        <v>6</v>
      </c>
      <c r="C42" s="0" t="n">
        <v>-2.2</v>
      </c>
      <c r="D42" s="0" t="n">
        <v>0</v>
      </c>
      <c r="E42" s="11" t="n">
        <f aca="false">SUM(C42:D42)</f>
        <v>-2.2</v>
      </c>
    </row>
    <row r="43" customFormat="false" ht="12.75" hidden="false" customHeight="false" outlineLevel="0" collapsed="false">
      <c r="B43" s="0" t="n">
        <v>7</v>
      </c>
      <c r="C43" s="0" t="n">
        <v>-2.2</v>
      </c>
      <c r="D43" s="0" t="n">
        <v>0</v>
      </c>
      <c r="E43" s="11" t="n">
        <f aca="false">SUM(C43:D43)</f>
        <v>-2.2</v>
      </c>
    </row>
    <row r="44" customFormat="false" ht="12.75" hidden="false" customHeight="false" outlineLevel="0" collapsed="false">
      <c r="B44" s="0" t="n">
        <v>8</v>
      </c>
      <c r="C44" s="0" t="n">
        <v>-2.2</v>
      </c>
      <c r="D44" s="0" t="n">
        <v>0</v>
      </c>
      <c r="E44" s="11" t="n">
        <f aca="false">SUM(C44:D44)</f>
        <v>-2.2</v>
      </c>
    </row>
    <row r="45" customFormat="false" ht="12.75" hidden="false" customHeight="false" outlineLevel="0" collapsed="false">
      <c r="B45" s="0" t="n">
        <v>9</v>
      </c>
      <c r="C45" s="0" t="n">
        <v>-2.2</v>
      </c>
      <c r="D45" s="0" t="n">
        <v>0</v>
      </c>
      <c r="E45" s="11" t="n">
        <f aca="false">SUM(C45:D45)</f>
        <v>-2.2</v>
      </c>
    </row>
    <row r="46" customFormat="false" ht="12.75" hidden="false" customHeight="false" outlineLevel="0" collapsed="false">
      <c r="B46" s="0" t="n">
        <v>10</v>
      </c>
      <c r="C46" s="0" t="n">
        <v>-2.2</v>
      </c>
      <c r="D46" s="0" t="n">
        <v>0</v>
      </c>
      <c r="E46" s="11" t="n">
        <f aca="false">SUM(C46:D46)</f>
        <v>-2.2</v>
      </c>
    </row>
    <row r="47" customFormat="false" ht="12.75" hidden="false" customHeight="false" outlineLevel="0" collapsed="false">
      <c r="B47" s="0" t="n">
        <v>11</v>
      </c>
      <c r="C47" s="0" t="n">
        <v>-2.2</v>
      </c>
      <c r="D47" s="0" t="n">
        <v>0</v>
      </c>
      <c r="E47" s="11" t="n">
        <f aca="false">SUM(C47:D47)</f>
        <v>-2.2</v>
      </c>
    </row>
    <row r="48" customFormat="false" ht="12.75" hidden="false" customHeight="false" outlineLevel="0" collapsed="false">
      <c r="B48" s="0" t="n">
        <v>12</v>
      </c>
      <c r="C48" s="0" t="n">
        <v>-2.2</v>
      </c>
      <c r="D48" s="0" t="n">
        <v>0</v>
      </c>
      <c r="E48" s="11" t="n">
        <f aca="false">SUM(C48:D48)</f>
        <v>-2.2</v>
      </c>
    </row>
    <row r="49" customFormat="false" ht="12.75" hidden="false" customHeight="false" outlineLevel="0" collapsed="false">
      <c r="B49" s="0" t="n">
        <v>13</v>
      </c>
      <c r="C49" s="0" t="n">
        <v>-2.2</v>
      </c>
      <c r="D49" s="0" t="n">
        <v>0</v>
      </c>
      <c r="E49" s="11" t="n">
        <f aca="false">SUM(C49:D49)</f>
        <v>-2.2</v>
      </c>
    </row>
    <row r="50" customFormat="false" ht="12.75" hidden="false" customHeight="false" outlineLevel="0" collapsed="false">
      <c r="B50" s="0" t="n">
        <v>14</v>
      </c>
      <c r="C50" s="0" t="n">
        <v>-2.2</v>
      </c>
      <c r="D50" s="0" t="n">
        <v>0</v>
      </c>
      <c r="E50" s="11" t="n">
        <f aca="false">SUM(C50:D50)</f>
        <v>-2.2</v>
      </c>
    </row>
    <row r="51" customFormat="false" ht="12.75" hidden="false" customHeight="false" outlineLevel="0" collapsed="false">
      <c r="B51" s="0" t="n">
        <v>15</v>
      </c>
      <c r="C51" s="0" t="n">
        <v>-2.2</v>
      </c>
      <c r="D51" s="0" t="n">
        <v>0</v>
      </c>
      <c r="E51" s="11" t="n">
        <f aca="false">SUM(C51:D51)</f>
        <v>-2.2</v>
      </c>
    </row>
    <row r="52" customFormat="false" ht="12.75" hidden="false" customHeight="false" outlineLevel="0" collapsed="false">
      <c r="B52" s="0" t="n">
        <v>16</v>
      </c>
      <c r="C52" s="0" t="n">
        <v>-2.2</v>
      </c>
      <c r="D52" s="0" t="n">
        <v>0</v>
      </c>
      <c r="E52" s="11" t="n">
        <f aca="false">SUM(C52:D52)</f>
        <v>-2.2</v>
      </c>
    </row>
    <row r="53" customFormat="false" ht="12.75" hidden="false" customHeight="false" outlineLevel="0" collapsed="false">
      <c r="B53" s="0" t="n">
        <v>17</v>
      </c>
      <c r="C53" s="0" t="n">
        <v>-2.2</v>
      </c>
      <c r="D53" s="0" t="n">
        <v>0</v>
      </c>
      <c r="E53" s="11" t="n">
        <f aca="false">SUM(C53:D53)</f>
        <v>-2.2</v>
      </c>
    </row>
    <row r="54" customFormat="false" ht="12.75" hidden="false" customHeight="false" outlineLevel="0" collapsed="false">
      <c r="B54" s="0" t="n">
        <v>18</v>
      </c>
      <c r="C54" s="0" t="n">
        <v>-2.2</v>
      </c>
      <c r="D54" s="0" t="n">
        <v>0</v>
      </c>
      <c r="E54" s="11" t="n">
        <f aca="false">SUM(C54:D54)</f>
        <v>-2.2</v>
      </c>
    </row>
    <row r="55" customFormat="false" ht="12.75" hidden="false" customHeight="false" outlineLevel="0" collapsed="false">
      <c r="B55" s="0" t="n">
        <v>19</v>
      </c>
      <c r="C55" s="0" t="n">
        <v>-2.2</v>
      </c>
      <c r="D55" s="0" t="n">
        <v>0</v>
      </c>
      <c r="E55" s="11" t="n">
        <f aca="false">SUM(C55:D55)</f>
        <v>-2.2</v>
      </c>
    </row>
    <row r="56" customFormat="false" ht="12.75" hidden="false" customHeight="false" outlineLevel="0" collapsed="false">
      <c r="B56" s="0" t="n">
        <v>20</v>
      </c>
      <c r="C56" s="0" t="n">
        <v>-2.2</v>
      </c>
      <c r="D56" s="0" t="n">
        <v>0</v>
      </c>
      <c r="E56" s="11" t="n">
        <f aca="false">SUM(C56:D56)</f>
        <v>-2.2</v>
      </c>
    </row>
    <row r="57" customFormat="false" ht="12.75" hidden="false" customHeight="false" outlineLevel="0" collapsed="false">
      <c r="B57" s="0" t="n">
        <v>21</v>
      </c>
      <c r="D57" s="80" t="n">
        <f aca="false">D56+$E$2</f>
        <v>3.2</v>
      </c>
      <c r="E57" s="11" t="n">
        <f aca="false">SUM(C57:D57)</f>
        <v>3.2</v>
      </c>
    </row>
    <row r="58" customFormat="false" ht="12.75" hidden="false" customHeight="false" outlineLevel="0" collapsed="false">
      <c r="B58" s="0" t="n">
        <v>22</v>
      </c>
      <c r="D58" s="80" t="n">
        <f aca="false">D57+$E$2</f>
        <v>6.4</v>
      </c>
      <c r="E58" s="11" t="n">
        <f aca="false">SUM(C58:D58)</f>
        <v>6.4</v>
      </c>
    </row>
    <row r="59" customFormat="false" ht="12.75" hidden="false" customHeight="false" outlineLevel="0" collapsed="false">
      <c r="B59" s="0" t="n">
        <v>23</v>
      </c>
      <c r="D59" s="80" t="n">
        <f aca="false">D58+$E$2</f>
        <v>9.6</v>
      </c>
      <c r="E59" s="11" t="n">
        <f aca="false">SUM(C59:D59)</f>
        <v>9.6</v>
      </c>
    </row>
    <row r="60" customFormat="false" ht="12.75" hidden="false" customHeight="false" outlineLevel="0" collapsed="false">
      <c r="B60" s="0" t="n">
        <v>24</v>
      </c>
      <c r="D60" s="80" t="n">
        <f aca="false">D59+$E$2</f>
        <v>12.8</v>
      </c>
      <c r="E60" s="11" t="n">
        <f aca="false">SUM(C60:D60)</f>
        <v>12.8</v>
      </c>
    </row>
    <row r="61" customFormat="false" ht="12.75" hidden="false" customHeight="false" outlineLevel="0" collapsed="false">
      <c r="B61" s="0" t="n">
        <v>25</v>
      </c>
      <c r="D61" s="80" t="n">
        <f aca="false">D60+$E$2</f>
        <v>16</v>
      </c>
      <c r="E61" s="11" t="n">
        <f aca="false">SUM(C61:D61)</f>
        <v>16</v>
      </c>
    </row>
    <row r="62" customFormat="false" ht="12.75" hidden="false" customHeight="false" outlineLevel="0" collapsed="false">
      <c r="B62" s="0" t="n">
        <v>26</v>
      </c>
      <c r="D62" s="80" t="n">
        <f aca="false">D61+$E$2</f>
        <v>19.2</v>
      </c>
      <c r="E62" s="11" t="n">
        <f aca="false">SUM(C62:D62)</f>
        <v>19.2</v>
      </c>
    </row>
    <row r="63" customFormat="false" ht="12.75" hidden="false" customHeight="false" outlineLevel="0" collapsed="false">
      <c r="B63" s="0" t="n">
        <v>27</v>
      </c>
      <c r="D63" s="80" t="n">
        <f aca="false">D62+$E$2</f>
        <v>22.4</v>
      </c>
      <c r="E63" s="11" t="n">
        <f aca="false">SUM(C63:D63)</f>
        <v>22.4</v>
      </c>
    </row>
    <row r="64" customFormat="false" ht="12.75" hidden="false" customHeight="false" outlineLevel="0" collapsed="false">
      <c r="B64" s="0" t="n">
        <v>28</v>
      </c>
      <c r="D64" s="80" t="n">
        <f aca="false">D63+$E$2</f>
        <v>25.6</v>
      </c>
      <c r="E64" s="11" t="n">
        <f aca="false">SUM(C64:D64)</f>
        <v>25.6</v>
      </c>
    </row>
    <row r="65" customFormat="false" ht="12.75" hidden="false" customHeight="false" outlineLevel="0" collapsed="false">
      <c r="B65" s="0" t="n">
        <v>29</v>
      </c>
      <c r="D65" s="80" t="n">
        <f aca="false">D64+$E$2</f>
        <v>28.8</v>
      </c>
      <c r="E65" s="11" t="n">
        <f aca="false">SUM(C65:D65)</f>
        <v>28.8</v>
      </c>
    </row>
    <row r="66" customFormat="false" ht="12.75" hidden="false" customHeight="false" outlineLevel="0" collapsed="false">
      <c r="B66" s="0" t="n">
        <v>30</v>
      </c>
      <c r="D66" s="80" t="n">
        <f aca="false">D65+$E$2</f>
        <v>32</v>
      </c>
      <c r="E66" s="11" t="n">
        <f aca="false">SUM(C66:D66)</f>
        <v>32</v>
      </c>
    </row>
    <row r="67" customFormat="false" ht="12.75" hidden="false" customHeight="false" outlineLevel="0" collapsed="false">
      <c r="B67" s="0" t="n">
        <v>31</v>
      </c>
      <c r="D67" s="80" t="n">
        <f aca="false">D66+$E$2</f>
        <v>35.2</v>
      </c>
      <c r="E67" s="11" t="n">
        <f aca="false">SUM(C67:D67)</f>
        <v>35.2</v>
      </c>
    </row>
    <row r="68" customFormat="false" ht="12.75" hidden="false" customHeight="false" outlineLevel="0" collapsed="false">
      <c r="B68" s="0" t="n">
        <v>32</v>
      </c>
      <c r="D68" s="80" t="n">
        <f aca="false">D67+$E$2</f>
        <v>38.4</v>
      </c>
      <c r="E68" s="11" t="n">
        <f aca="false">SUM(C68:D68)</f>
        <v>38.4</v>
      </c>
    </row>
    <row r="69" customFormat="false" ht="12.75" hidden="false" customHeight="false" outlineLevel="0" collapsed="false">
      <c r="B69" s="0" t="n">
        <v>33</v>
      </c>
      <c r="D69" s="80" t="n">
        <f aca="false">D68+$E$2</f>
        <v>41.6</v>
      </c>
      <c r="E69" s="11" t="n">
        <f aca="false">SUM(C69:D69)</f>
        <v>41.6</v>
      </c>
    </row>
    <row r="70" customFormat="false" ht="12.75" hidden="false" customHeight="false" outlineLevel="0" collapsed="false">
      <c r="B70" s="0" t="n">
        <v>34</v>
      </c>
      <c r="D70" s="80" t="n">
        <f aca="false">D69+$E$2</f>
        <v>44.8</v>
      </c>
      <c r="E70" s="11" t="n">
        <f aca="false">SUM(C70:D70)</f>
        <v>44.8</v>
      </c>
    </row>
    <row r="71" customFormat="false" ht="12.75" hidden="false" customHeight="false" outlineLevel="0" collapsed="false">
      <c r="B71" s="0" t="n">
        <v>35</v>
      </c>
      <c r="D71" s="80" t="n">
        <f aca="false">D70+$E$2</f>
        <v>48</v>
      </c>
      <c r="E71" s="11" t="n">
        <f aca="false">SUM(C71:D71)</f>
        <v>48</v>
      </c>
    </row>
    <row r="72" customFormat="false" ht="12.75" hidden="false" customHeight="false" outlineLevel="0" collapsed="false">
      <c r="B72" s="0" t="n">
        <v>36</v>
      </c>
      <c r="D72" s="80" t="n">
        <f aca="false">D71+$E$2</f>
        <v>51.2</v>
      </c>
      <c r="E72" s="11" t="n">
        <f aca="false">SUM(C72:D72)</f>
        <v>51.2</v>
      </c>
    </row>
    <row r="73" customFormat="false" ht="12.75" hidden="false" customHeight="false" outlineLevel="0" collapsed="false">
      <c r="B73" s="0" t="n">
        <v>37</v>
      </c>
      <c r="D73" s="80" t="n">
        <f aca="false">D72+$E$2</f>
        <v>54.4</v>
      </c>
      <c r="E73" s="11" t="n">
        <f aca="false">SUM(C73:D73)</f>
        <v>54.4</v>
      </c>
    </row>
    <row r="74" customFormat="false" ht="12.75" hidden="false" customHeight="false" outlineLevel="0" collapsed="false">
      <c r="B74" s="0" t="n">
        <v>38</v>
      </c>
      <c r="D74" s="80" t="n">
        <f aca="false">D73+$E$2</f>
        <v>57.6</v>
      </c>
      <c r="E74" s="11" t="n">
        <f aca="false">SUM(C74:D74)</f>
        <v>57.6</v>
      </c>
    </row>
    <row r="75" customFormat="false" ht="12.75" hidden="false" customHeight="false" outlineLevel="0" collapsed="false">
      <c r="B75" s="0" t="n">
        <v>39</v>
      </c>
      <c r="D75" s="80" t="n">
        <f aca="false">D74+$E$2</f>
        <v>60.8</v>
      </c>
      <c r="E75" s="11" t="n">
        <f aca="false">SUM(C75:D75)</f>
        <v>60.8</v>
      </c>
    </row>
    <row r="76" customFormat="false" ht="12.75" hidden="false" customHeight="false" outlineLevel="0" collapsed="false">
      <c r="B76" s="0" t="n">
        <v>40</v>
      </c>
      <c r="D76" s="80" t="n">
        <f aca="false">D75+$E$2</f>
        <v>64</v>
      </c>
      <c r="E76" s="11" t="n">
        <f aca="false">SUM(C76:D76)</f>
        <v>64</v>
      </c>
    </row>
    <row r="77" customFormat="false" ht="12.75" hidden="false" customHeight="false" outlineLevel="0" collapsed="false">
      <c r="B77" s="0" t="n">
        <v>41</v>
      </c>
      <c r="D77" s="80" t="n">
        <f aca="false">D76+$E$2</f>
        <v>67.2</v>
      </c>
      <c r="E77" s="11" t="n">
        <f aca="false">SUM(C77:D77)</f>
        <v>67.2</v>
      </c>
    </row>
    <row r="78" customFormat="false" ht="12.75" hidden="false" customHeight="false" outlineLevel="0" collapsed="false">
      <c r="B78" s="0" t="n">
        <v>42</v>
      </c>
      <c r="D78" s="80" t="n">
        <f aca="false">D77+$E$2</f>
        <v>70.4</v>
      </c>
      <c r="E78" s="11" t="n">
        <f aca="false">SUM(C78:D78)</f>
        <v>70.4</v>
      </c>
    </row>
    <row r="79" customFormat="false" ht="12.75" hidden="false" customHeight="false" outlineLevel="0" collapsed="false">
      <c r="B79" s="0" t="n">
        <v>43</v>
      </c>
      <c r="D79" s="80" t="n">
        <f aca="false">D78+$E$2</f>
        <v>73.6</v>
      </c>
      <c r="E79" s="11" t="n">
        <f aca="false">SUM(C79:D79)</f>
        <v>73.6</v>
      </c>
    </row>
    <row r="80" customFormat="false" ht="12.75" hidden="false" customHeight="false" outlineLevel="0" collapsed="false">
      <c r="B80" s="0" t="n">
        <v>44</v>
      </c>
      <c r="D80" s="80" t="n">
        <f aca="false">D79+$E$2</f>
        <v>76.8</v>
      </c>
      <c r="E80" s="11" t="n">
        <f aca="false">SUM(C80:D80)</f>
        <v>76.8</v>
      </c>
    </row>
    <row r="81" customFormat="false" ht="12.75" hidden="false" customHeight="false" outlineLevel="0" collapsed="false">
      <c r="B81" s="0" t="n">
        <v>45</v>
      </c>
      <c r="D81" s="80" t="n">
        <f aca="false">D80+$E$2</f>
        <v>80</v>
      </c>
      <c r="E81" s="11" t="n">
        <f aca="false">SUM(C81:D81)</f>
        <v>80</v>
      </c>
    </row>
    <row r="82" customFormat="false" ht="12.75" hidden="false" customHeight="false" outlineLevel="0" collapsed="false">
      <c r="B82" s="0" t="n">
        <v>46</v>
      </c>
      <c r="D82" s="80" t="n">
        <f aca="false">D81+$E$2</f>
        <v>83.2</v>
      </c>
      <c r="E82" s="11" t="n">
        <f aca="false">SUM(C82:D82)</f>
        <v>83.2</v>
      </c>
    </row>
    <row r="83" customFormat="false" ht="12.75" hidden="false" customHeight="false" outlineLevel="0" collapsed="false">
      <c r="B83" s="0" t="n">
        <v>47</v>
      </c>
      <c r="D83" s="80" t="n">
        <f aca="false">D82+$E$2</f>
        <v>86.4</v>
      </c>
      <c r="E83" s="11" t="n">
        <f aca="false">SUM(C83:D83)</f>
        <v>86.4</v>
      </c>
    </row>
    <row r="84" customFormat="false" ht="12.75" hidden="false" customHeight="false" outlineLevel="0" collapsed="false">
      <c r="B84" s="0" t="n">
        <v>48</v>
      </c>
      <c r="D84" s="80" t="n">
        <f aca="false">D83+$E$2</f>
        <v>89.6</v>
      </c>
      <c r="E84" s="11" t="n">
        <f aca="false">SUM(C84:D84)</f>
        <v>89.6</v>
      </c>
    </row>
    <row r="85" customFormat="false" ht="12.75" hidden="false" customHeight="false" outlineLevel="0" collapsed="false">
      <c r="B85" s="0" t="n">
        <v>49</v>
      </c>
      <c r="D85" s="80" t="n">
        <f aca="false">D84+$E$2</f>
        <v>92.8</v>
      </c>
      <c r="E85" s="11" t="n">
        <f aca="false">SUM(C85:D85)</f>
        <v>92.8</v>
      </c>
    </row>
    <row r="86" customFormat="false" ht="12.75" hidden="false" customHeight="false" outlineLevel="0" collapsed="false">
      <c r="B86" s="0" t="n">
        <v>50</v>
      </c>
      <c r="D86" s="80" t="n">
        <f aca="false">D85+$E$2</f>
        <v>96</v>
      </c>
      <c r="E86" s="11" t="n">
        <f aca="false">SUM(C86:D86)</f>
        <v>96</v>
      </c>
    </row>
    <row r="87" customFormat="false" ht="12.75" hidden="false" customHeight="false" outlineLevel="0" collapsed="false">
      <c r="B87" s="0" t="n">
        <v>51</v>
      </c>
      <c r="D87" s="80" t="n">
        <f aca="false">D86+$E$2</f>
        <v>99.2000000000001</v>
      </c>
      <c r="E87" s="11" t="n">
        <f aca="false">SUM(C87:D87)</f>
        <v>99.2000000000001</v>
      </c>
    </row>
    <row r="88" customFormat="false" ht="12.75" hidden="false" customHeight="false" outlineLevel="0" collapsed="false">
      <c r="B88" s="0" t="n">
        <v>52</v>
      </c>
      <c r="D88" s="80" t="n">
        <f aca="false">D87+$E$2</f>
        <v>102.4</v>
      </c>
      <c r="E88" s="11" t="n">
        <f aca="false">SUM(C88:D88)</f>
        <v>102.4</v>
      </c>
    </row>
    <row r="89" customFormat="false" ht="12.75" hidden="false" customHeight="false" outlineLevel="0" collapsed="false">
      <c r="B89" s="0" t="n">
        <v>53</v>
      </c>
      <c r="D89" s="80" t="n">
        <f aca="false">D88+$E$2</f>
        <v>105.6</v>
      </c>
      <c r="E89" s="11" t="n">
        <f aca="false">SUM(C89:D89)</f>
        <v>105.6</v>
      </c>
    </row>
    <row r="90" customFormat="false" ht="12.75" hidden="false" customHeight="false" outlineLevel="0" collapsed="false">
      <c r="B90" s="0" t="n">
        <v>54</v>
      </c>
      <c r="D90" s="80" t="n">
        <f aca="false">D89+$E$2</f>
        <v>108.8</v>
      </c>
      <c r="E90" s="11" t="n">
        <f aca="false">SUM(C90:D90)</f>
        <v>108.8</v>
      </c>
    </row>
    <row r="91" customFormat="false" ht="12.75" hidden="false" customHeight="false" outlineLevel="0" collapsed="false">
      <c r="B91" s="0" t="n">
        <v>55</v>
      </c>
      <c r="D91" s="80" t="n">
        <f aca="false">D90+$E$2</f>
        <v>112</v>
      </c>
      <c r="E91" s="11" t="n">
        <f aca="false">SUM(C91:D91)</f>
        <v>112</v>
      </c>
    </row>
    <row r="92" customFormat="false" ht="12.75" hidden="false" customHeight="false" outlineLevel="0" collapsed="false">
      <c r="B92" s="0" t="n">
        <v>56</v>
      </c>
      <c r="D92" s="80" t="n">
        <f aca="false">D91+$E$2</f>
        <v>115.2</v>
      </c>
      <c r="E92" s="11" t="n">
        <f aca="false">SUM(C92:D92)</f>
        <v>115.2</v>
      </c>
    </row>
    <row r="93" customFormat="false" ht="12.75" hidden="false" customHeight="false" outlineLevel="0" collapsed="false">
      <c r="B93" s="0" t="n">
        <v>57</v>
      </c>
      <c r="D93" s="80" t="n">
        <f aca="false">D92+$E$2</f>
        <v>118.4</v>
      </c>
      <c r="E93" s="11" t="n">
        <f aca="false">SUM(C93:D93)</f>
        <v>118.4</v>
      </c>
    </row>
    <row r="94" customFormat="false" ht="12.75" hidden="false" customHeight="false" outlineLevel="0" collapsed="false">
      <c r="B94" s="0" t="n">
        <v>58</v>
      </c>
      <c r="D94" s="80" t="n">
        <f aca="false">D93+$E$2</f>
        <v>121.6</v>
      </c>
      <c r="E94" s="11" t="n">
        <f aca="false">SUM(C94:D94)</f>
        <v>121.6</v>
      </c>
    </row>
    <row r="95" customFormat="false" ht="12.75" hidden="false" customHeight="false" outlineLevel="0" collapsed="false">
      <c r="B95" s="0" t="n">
        <v>59</v>
      </c>
      <c r="D95" s="80" t="n">
        <f aca="false">D94+$E$2</f>
        <v>124.8</v>
      </c>
      <c r="E95" s="11" t="n">
        <f aca="false">SUM(C95:D95)</f>
        <v>124.8</v>
      </c>
    </row>
    <row r="96" customFormat="false" ht="12.75" hidden="false" customHeight="false" outlineLevel="0" collapsed="false">
      <c r="B96" s="0" t="n">
        <v>60</v>
      </c>
      <c r="D96" s="80" t="n">
        <f aca="false">D95+$E$2</f>
        <v>128</v>
      </c>
      <c r="E96" s="11" t="n">
        <f aca="false">SUM(C96:D96)</f>
        <v>128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0" t="s">
        <v>18</v>
      </c>
      <c r="E2" s="0" t="s">
        <v>104</v>
      </c>
      <c r="G2" s="0" t="s">
        <v>105</v>
      </c>
    </row>
    <row r="3" customFormat="false" ht="12.75" hidden="false" customHeight="false" outlineLevel="0" collapsed="false">
      <c r="C3" s="0" t="s">
        <v>106</v>
      </c>
      <c r="D3" s="0" t="s">
        <v>107</v>
      </c>
      <c r="E3" s="0" t="s">
        <v>106</v>
      </c>
      <c r="F3" s="0" t="s">
        <v>107</v>
      </c>
      <c r="G3" s="0" t="s">
        <v>108</v>
      </c>
      <c r="H3" s="0" t="s">
        <v>107</v>
      </c>
    </row>
    <row r="5" customFormat="false" ht="12.75" hidden="false" customHeight="false" outlineLevel="0" collapsed="false">
      <c r="A5" s="81" t="n">
        <v>36708</v>
      </c>
      <c r="B5" s="82"/>
      <c r="C5" s="82"/>
      <c r="D5" s="82"/>
      <c r="E5" s="82"/>
      <c r="F5" s="82"/>
      <c r="G5" s="82"/>
      <c r="H5" s="82"/>
    </row>
    <row r="6" customFormat="false" ht="12.75" hidden="false" customHeight="false" outlineLevel="0" collapsed="false">
      <c r="A6" s="81" t="n">
        <v>36709</v>
      </c>
      <c r="B6" s="82"/>
      <c r="C6" s="82" t="n">
        <v>2000</v>
      </c>
      <c r="D6" s="82" t="n">
        <v>2500</v>
      </c>
      <c r="E6" s="82"/>
      <c r="F6" s="82"/>
      <c r="G6" s="82"/>
      <c r="H6" s="82"/>
    </row>
    <row r="7" customFormat="false" ht="12.75" hidden="false" customHeight="false" outlineLevel="0" collapsed="false">
      <c r="A7" s="83" t="n">
        <v>36710</v>
      </c>
    </row>
    <row r="8" customFormat="false" ht="12.75" hidden="false" customHeight="false" outlineLevel="0" collapsed="false">
      <c r="A8" s="83" t="n">
        <v>36711</v>
      </c>
    </row>
    <row r="9" customFormat="false" ht="12.75" hidden="false" customHeight="false" outlineLevel="0" collapsed="false">
      <c r="A9" s="83" t="n">
        <v>36712</v>
      </c>
    </row>
    <row r="10" customFormat="false" ht="12.75" hidden="false" customHeight="false" outlineLevel="0" collapsed="false">
      <c r="A10" s="83" t="n">
        <v>36713</v>
      </c>
    </row>
    <row r="11" customFormat="false" ht="12.75" hidden="false" customHeight="false" outlineLevel="0" collapsed="false">
      <c r="A11" s="83" t="n">
        <v>36714</v>
      </c>
    </row>
    <row r="12" customFormat="false" ht="12.75" hidden="false" customHeight="false" outlineLevel="0" collapsed="false">
      <c r="A12" s="81" t="n">
        <v>36715</v>
      </c>
      <c r="B12" s="82"/>
      <c r="C12" s="82"/>
      <c r="D12" s="82"/>
      <c r="E12" s="82"/>
      <c r="F12" s="82"/>
      <c r="G12" s="82"/>
      <c r="H12" s="82"/>
    </row>
    <row r="13" customFormat="false" ht="12.75" hidden="false" customHeight="false" outlineLevel="0" collapsed="false">
      <c r="A13" s="81" t="n">
        <v>36716</v>
      </c>
      <c r="B13" s="82"/>
      <c r="C13" s="82"/>
      <c r="D13" s="82"/>
      <c r="E13" s="82"/>
      <c r="F13" s="82"/>
      <c r="G13" s="82"/>
      <c r="H13" s="82"/>
    </row>
    <row r="14" customFormat="false" ht="12.75" hidden="false" customHeight="false" outlineLevel="0" collapsed="false">
      <c r="A14" s="83" t="n">
        <v>36717</v>
      </c>
    </row>
    <row r="15" customFormat="false" ht="12.75" hidden="false" customHeight="false" outlineLevel="0" collapsed="false">
      <c r="A15" s="83" t="n">
        <v>36718</v>
      </c>
    </row>
    <row r="16" customFormat="false" ht="12.75" hidden="false" customHeight="false" outlineLevel="0" collapsed="false">
      <c r="A16" s="83" t="n">
        <v>36719</v>
      </c>
    </row>
    <row r="17" customFormat="false" ht="12.75" hidden="false" customHeight="false" outlineLevel="0" collapsed="false">
      <c r="A17" s="83" t="n">
        <v>36720</v>
      </c>
    </row>
    <row r="18" customFormat="false" ht="12.75" hidden="false" customHeight="false" outlineLevel="0" collapsed="false">
      <c r="A18" s="83" t="n">
        <v>36721</v>
      </c>
    </row>
    <row r="19" customFormat="false" ht="12.75" hidden="false" customHeight="false" outlineLevel="0" collapsed="false">
      <c r="A19" s="81" t="n">
        <v>36722</v>
      </c>
      <c r="B19" s="82"/>
      <c r="C19" s="82"/>
      <c r="D19" s="82"/>
      <c r="E19" s="82"/>
      <c r="F19" s="82"/>
      <c r="G19" s="82"/>
      <c r="H19" s="82"/>
    </row>
    <row r="20" customFormat="false" ht="12.75" hidden="false" customHeight="false" outlineLevel="0" collapsed="false">
      <c r="A20" s="81" t="n">
        <v>36723</v>
      </c>
      <c r="B20" s="82"/>
      <c r="C20" s="82"/>
      <c r="D20" s="82"/>
      <c r="E20" s="82"/>
      <c r="F20" s="82"/>
      <c r="G20" s="82"/>
      <c r="H20" s="82"/>
    </row>
    <row r="21" customFormat="false" ht="12.75" hidden="false" customHeight="false" outlineLevel="0" collapsed="false">
      <c r="A21" s="83" t="n">
        <v>36724</v>
      </c>
    </row>
    <row r="22" customFormat="false" ht="12.75" hidden="false" customHeight="false" outlineLevel="0" collapsed="false">
      <c r="A22" s="83" t="n">
        <v>36725</v>
      </c>
    </row>
    <row r="23" customFormat="false" ht="12.75" hidden="false" customHeight="false" outlineLevel="0" collapsed="false">
      <c r="A23" s="83" t="n">
        <v>36726</v>
      </c>
    </row>
    <row r="24" customFormat="false" ht="12.75" hidden="false" customHeight="false" outlineLevel="0" collapsed="false">
      <c r="A24" s="83" t="n">
        <v>36727</v>
      </c>
    </row>
    <row r="25" customFormat="false" ht="12.75" hidden="false" customHeight="false" outlineLevel="0" collapsed="false">
      <c r="A25" s="83" t="n">
        <v>36728</v>
      </c>
    </row>
    <row r="26" customFormat="false" ht="12.75" hidden="false" customHeight="false" outlineLevel="0" collapsed="false">
      <c r="A26" s="81" t="n">
        <v>36729</v>
      </c>
      <c r="B26" s="82"/>
      <c r="C26" s="82"/>
      <c r="D26" s="82"/>
      <c r="E26" s="82"/>
      <c r="F26" s="82"/>
      <c r="G26" s="82"/>
      <c r="H26" s="82"/>
    </row>
    <row r="27" customFormat="false" ht="12.75" hidden="false" customHeight="false" outlineLevel="0" collapsed="false">
      <c r="A27" s="81" t="n">
        <v>36730</v>
      </c>
      <c r="B27" s="82"/>
      <c r="C27" s="82"/>
      <c r="D27" s="82"/>
      <c r="E27" s="82"/>
      <c r="F27" s="82"/>
      <c r="G27" s="82"/>
      <c r="H27" s="82"/>
    </row>
    <row r="28" customFormat="false" ht="12.75" hidden="false" customHeight="false" outlineLevel="0" collapsed="false">
      <c r="A28" s="83" t="n">
        <v>36731</v>
      </c>
    </row>
    <row r="29" customFormat="false" ht="12.75" hidden="false" customHeight="false" outlineLevel="0" collapsed="false">
      <c r="A29" s="83" t="n">
        <v>36732</v>
      </c>
    </row>
    <row r="30" customFormat="false" ht="12.75" hidden="false" customHeight="false" outlineLevel="0" collapsed="false">
      <c r="A30" s="83" t="n">
        <v>36733</v>
      </c>
    </row>
    <row r="31" customFormat="false" ht="12.75" hidden="false" customHeight="false" outlineLevel="0" collapsed="false">
      <c r="A31" s="83" t="n">
        <v>36734</v>
      </c>
    </row>
    <row r="32" customFormat="false" ht="12.75" hidden="false" customHeight="false" outlineLevel="0" collapsed="false">
      <c r="A32" s="83" t="n">
        <v>36735</v>
      </c>
    </row>
    <row r="33" customFormat="false" ht="12.75" hidden="false" customHeight="false" outlineLevel="0" collapsed="false">
      <c r="A33" s="81" t="n">
        <v>36736</v>
      </c>
      <c r="B33" s="82"/>
      <c r="C33" s="82"/>
      <c r="D33" s="82"/>
      <c r="E33" s="82"/>
      <c r="F33" s="82"/>
      <c r="G33" s="82"/>
      <c r="H33" s="82"/>
    </row>
    <row r="34" customFormat="false" ht="12.75" hidden="false" customHeight="false" outlineLevel="0" collapsed="false">
      <c r="A34" s="81" t="n">
        <v>36737</v>
      </c>
      <c r="B34" s="82"/>
      <c r="C34" s="82"/>
      <c r="D34" s="82"/>
      <c r="E34" s="82"/>
      <c r="F34" s="82"/>
      <c r="G34" s="82"/>
      <c r="H34" s="82"/>
    </row>
    <row r="35" customFormat="false" ht="12.75" hidden="false" customHeight="false" outlineLevel="0" collapsed="false">
      <c r="A35" s="83" t="n">
        <v>36738</v>
      </c>
    </row>
    <row r="37" customFormat="false" ht="12.75" hidden="false" customHeight="false" outlineLevel="0" collapsed="false">
      <c r="C37" s="0" t="n">
        <f aca="false">SUM(C5:C35)</f>
        <v>2000</v>
      </c>
      <c r="D37" s="0" t="n">
        <f aca="false">MAX(D5:D35)</f>
        <v>2500</v>
      </c>
      <c r="E37" s="0" t="n">
        <f aca="false">SUM(E5:E35)</f>
        <v>0</v>
      </c>
      <c r="F37" s="0" t="n">
        <f aca="false">MAX(F5:F35)</f>
        <v>0</v>
      </c>
      <c r="G37" s="0" t="n">
        <f aca="false">SUM(G5:G35)</f>
        <v>0</v>
      </c>
      <c r="H37" s="0" t="n">
        <f aca="false">MAX(H5:H35)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4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9.7"/>
    <col collapsed="false" customWidth="true" hidden="false" outlineLevel="0" max="3" min="3" style="0" width="8.7"/>
    <col collapsed="false" customWidth="true" hidden="false" outlineLevel="0" max="4" min="4" style="0" width="10.71"/>
    <col collapsed="false" customWidth="true" hidden="false" outlineLevel="0" max="5" min="5" style="0" width="10.41"/>
    <col collapsed="false" customWidth="true" hidden="false" outlineLevel="0" max="6" min="6" style="0" width="12.85"/>
    <col collapsed="false" customWidth="true" hidden="false" outlineLevel="0" max="7" min="7" style="0" width="12.28"/>
    <col collapsed="false" customWidth="true" hidden="false" outlineLevel="0" max="8" min="8" style="0" width="14.14"/>
    <col collapsed="false" customWidth="true" hidden="false" outlineLevel="0" max="9" min="9" style="0" width="18.41"/>
    <col collapsed="false" customWidth="true" hidden="false" outlineLevel="0" max="10" min="10" style="0" width="14.14"/>
    <col collapsed="false" customWidth="true" hidden="false" outlineLevel="0" max="11" min="11" style="0" width="9.41"/>
    <col collapsed="false" customWidth="true" hidden="false" outlineLevel="0" max="12" min="12" style="0" width="12.99"/>
    <col collapsed="false" customWidth="true" hidden="false" outlineLevel="0" max="13" min="13" style="0" width="35.13"/>
    <col collapsed="false" customWidth="true" hidden="false" outlineLevel="0" max="16" min="14" style="0" width="12.14"/>
    <col collapsed="false" customWidth="true" hidden="false" outlineLevel="0" max="17" min="17" style="0" width="8.14"/>
    <col collapsed="false" customWidth="true" hidden="false" outlineLevel="0" max="19" min="18" style="0" width="12.85"/>
    <col collapsed="false" customWidth="true" hidden="false" outlineLevel="0" max="20" min="20" style="0" width="12.56"/>
    <col collapsed="false" customWidth="true" hidden="false" outlineLevel="0" max="21" min="21" style="0" width="11.7"/>
    <col collapsed="false" customWidth="true" hidden="false" outlineLevel="0" max="22" min="22" style="0" width="12.14"/>
    <col collapsed="false" customWidth="true" hidden="false" outlineLevel="0" max="23" min="23" style="0" width="11.42"/>
    <col collapsed="false" customWidth="true" hidden="false" outlineLevel="0" max="24" min="24" style="0" width="11.7"/>
    <col collapsed="false" customWidth="true" hidden="false" outlineLevel="0" max="25" min="25" style="0" width="11.99"/>
    <col collapsed="false" customWidth="true" hidden="false" outlineLevel="0" max="26" min="26" style="0" width="12.56"/>
  </cols>
  <sheetData>
    <row r="1" customFormat="false" ht="15" hidden="false" customHeight="false" outlineLevel="0" collapsed="false">
      <c r="A1" s="84" t="s">
        <v>109</v>
      </c>
      <c r="B1" s="84"/>
      <c r="C1" s="84"/>
      <c r="D1" s="84"/>
      <c r="E1" s="84"/>
      <c r="F1" s="84"/>
      <c r="G1" s="84"/>
    </row>
    <row r="3" customFormat="false" ht="12.75" hidden="false" customHeight="false" outlineLevel="0" collapsed="false">
      <c r="A3" s="85"/>
      <c r="B3" s="4" t="s">
        <v>110</v>
      </c>
      <c r="C3" s="4" t="s">
        <v>110</v>
      </c>
      <c r="D3" s="4" t="s">
        <v>111</v>
      </c>
      <c r="E3" s="4" t="s">
        <v>111</v>
      </c>
      <c r="F3" s="4" t="s">
        <v>7</v>
      </c>
      <c r="G3" s="4" t="s">
        <v>7</v>
      </c>
      <c r="H3" s="4"/>
    </row>
    <row r="4" customFormat="false" ht="12.75" hidden="false" customHeight="false" outlineLevel="0" collapsed="false">
      <c r="A4" s="86"/>
      <c r="B4" s="87" t="s">
        <v>112</v>
      </c>
      <c r="C4" s="87" t="s">
        <v>113</v>
      </c>
      <c r="D4" s="87" t="s">
        <v>112</v>
      </c>
      <c r="E4" s="87" t="s">
        <v>113</v>
      </c>
      <c r="F4" s="87" t="s">
        <v>114</v>
      </c>
      <c r="G4" s="87" t="s">
        <v>113</v>
      </c>
    </row>
    <row r="5" customFormat="false" ht="12.75" hidden="false" customHeight="false" outlineLevel="0" collapsed="false">
      <c r="A5" s="86"/>
      <c r="B5" s="86"/>
      <c r="C5" s="86"/>
      <c r="D5" s="86"/>
      <c r="E5" s="86"/>
      <c r="F5" s="86"/>
      <c r="G5" s="86"/>
    </row>
    <row r="6" customFormat="false" ht="12.75" hidden="false" customHeight="false" outlineLevel="0" collapsed="false">
      <c r="A6" s="85" t="s">
        <v>115</v>
      </c>
      <c r="B6" s="87" t="s">
        <v>116</v>
      </c>
      <c r="C6" s="87" t="s">
        <v>116</v>
      </c>
      <c r="D6" s="87" t="s">
        <v>117</v>
      </c>
      <c r="E6" s="87" t="s">
        <v>117</v>
      </c>
      <c r="F6" s="87" t="s">
        <v>118</v>
      </c>
      <c r="G6" s="87" t="s">
        <v>118</v>
      </c>
      <c r="I6" s="4" t="s">
        <v>119</v>
      </c>
    </row>
    <row r="7" customFormat="false" ht="13.5" hidden="false" customHeight="false" outlineLevel="0" collapsed="false">
      <c r="A7" s="86"/>
      <c r="B7" s="88"/>
      <c r="C7" s="86"/>
      <c r="D7" s="86"/>
      <c r="E7" s="86"/>
      <c r="F7" s="86"/>
      <c r="G7" s="86"/>
      <c r="I7" s="89" t="n">
        <v>1800</v>
      </c>
    </row>
    <row r="8" customFormat="false" ht="13.5" hidden="false" customHeight="false" outlineLevel="0" collapsed="false">
      <c r="A8" s="86" t="s">
        <v>120</v>
      </c>
      <c r="B8" s="90" t="n">
        <v>300</v>
      </c>
      <c r="C8" s="91" t="n">
        <v>0</v>
      </c>
      <c r="D8" s="86" t="n">
        <v>0.65</v>
      </c>
      <c r="E8" s="86" t="n">
        <v>0.65</v>
      </c>
      <c r="F8" s="92" t="n">
        <f aca="false">B8*D8</f>
        <v>195</v>
      </c>
      <c r="G8" s="92" t="n">
        <f aca="false">C8*E8</f>
        <v>0</v>
      </c>
      <c r="H8" s="93"/>
      <c r="I8" s="3"/>
    </row>
    <row r="9" customFormat="false" ht="12.75" hidden="false" customHeight="false" outlineLevel="0" collapsed="false">
      <c r="A9" s="86"/>
      <c r="B9" s="94"/>
      <c r="C9" s="94"/>
      <c r="D9" s="86"/>
      <c r="E9" s="86"/>
      <c r="F9" s="86"/>
      <c r="G9" s="86"/>
      <c r="I9" s="4" t="s">
        <v>121</v>
      </c>
    </row>
    <row r="10" customFormat="false" ht="13.5" hidden="false" customHeight="false" outlineLevel="0" collapsed="false">
      <c r="A10" s="86" t="s">
        <v>122</v>
      </c>
      <c r="B10" s="94"/>
      <c r="C10" s="94"/>
      <c r="D10" s="86"/>
      <c r="E10" s="86"/>
      <c r="F10" s="86"/>
      <c r="G10" s="86"/>
      <c r="I10" s="89" t="n">
        <v>30</v>
      </c>
    </row>
    <row r="11" customFormat="false" ht="13.5" hidden="false" customHeight="false" outlineLevel="0" collapsed="false">
      <c r="A11" s="86" t="s">
        <v>123</v>
      </c>
      <c r="B11" s="91" t="n">
        <v>300</v>
      </c>
      <c r="C11" s="95"/>
      <c r="D11" s="92" t="n">
        <v>16.15</v>
      </c>
      <c r="E11" s="92"/>
      <c r="F11" s="92" t="n">
        <f aca="false">B11*D11</f>
        <v>4845</v>
      </c>
      <c r="G11" s="92" t="n">
        <f aca="false">C11*E11</f>
        <v>0</v>
      </c>
      <c r="H11" s="93"/>
      <c r="I11" s="3"/>
    </row>
    <row r="12" customFormat="false" ht="13.5" hidden="false" customHeight="false" outlineLevel="0" collapsed="false">
      <c r="A12" s="96" t="s">
        <v>124</v>
      </c>
      <c r="B12" s="97" t="n">
        <v>2500</v>
      </c>
      <c r="C12" s="91" t="n">
        <v>0</v>
      </c>
      <c r="D12" s="98" t="n">
        <v>2.45</v>
      </c>
      <c r="E12" s="98" t="n">
        <v>2.45</v>
      </c>
      <c r="F12" s="98" t="n">
        <f aca="false">B12*D12</f>
        <v>6125</v>
      </c>
      <c r="G12" s="98" t="n">
        <f aca="false">C12*E12</f>
        <v>0</v>
      </c>
      <c r="H12" s="93"/>
      <c r="I12" s="3" t="s">
        <v>125</v>
      </c>
    </row>
    <row r="13" customFormat="false" ht="12.75" hidden="false" customHeight="false" outlineLevel="0" collapsed="false">
      <c r="A13" s="85" t="s">
        <v>126</v>
      </c>
      <c r="B13" s="95"/>
      <c r="C13" s="95"/>
      <c r="D13" s="92"/>
      <c r="E13" s="92"/>
      <c r="F13" s="99" t="n">
        <f aca="false">SUM(F8:F12)</f>
        <v>11165</v>
      </c>
      <c r="G13" s="99" t="n">
        <f aca="false">SUM(G8:G12)</f>
        <v>0</v>
      </c>
      <c r="H13" s="100"/>
      <c r="I13" s="101" t="n">
        <f aca="false">I7*I10/60</f>
        <v>900</v>
      </c>
    </row>
    <row r="14" customFormat="false" ht="12.75" hidden="false" customHeight="false" outlineLevel="0" collapsed="false">
      <c r="A14" s="85"/>
      <c r="B14" s="95"/>
      <c r="C14" s="95"/>
      <c r="D14" s="92"/>
      <c r="E14" s="92"/>
      <c r="F14" s="99"/>
      <c r="G14" s="99"/>
      <c r="H14" s="100"/>
      <c r="I14" s="3"/>
    </row>
    <row r="15" customFormat="false" ht="12.75" hidden="false" customHeight="false" outlineLevel="0" collapsed="false">
      <c r="A15" s="86"/>
      <c r="B15" s="95"/>
      <c r="C15" s="95"/>
      <c r="D15" s="92"/>
      <c r="E15" s="92"/>
      <c r="F15" s="99"/>
      <c r="G15" s="99"/>
      <c r="H15" s="100"/>
      <c r="I15" s="3" t="s">
        <v>127</v>
      </c>
    </row>
    <row r="16" customFormat="false" ht="12.75" hidden="false" customHeight="false" outlineLevel="0" collapsed="false">
      <c r="A16" s="85" t="s">
        <v>128</v>
      </c>
      <c r="B16" s="102" t="s">
        <v>129</v>
      </c>
      <c r="C16" s="102" t="s">
        <v>129</v>
      </c>
      <c r="D16" s="87" t="s">
        <v>130</v>
      </c>
      <c r="E16" s="87" t="s">
        <v>130</v>
      </c>
      <c r="F16" s="103"/>
      <c r="G16" s="86"/>
      <c r="I16" s="101" t="n">
        <v>10</v>
      </c>
    </row>
    <row r="17" customFormat="false" ht="13.5" hidden="false" customHeight="false" outlineLevel="0" collapsed="false">
      <c r="A17" s="86"/>
      <c r="B17" s="94"/>
      <c r="C17" s="94"/>
      <c r="D17" s="86"/>
      <c r="E17" s="86"/>
      <c r="F17" s="104"/>
      <c r="G17" s="86"/>
      <c r="I17" s="3"/>
    </row>
    <row r="18" customFormat="false" ht="13.5" hidden="false" customHeight="false" outlineLevel="0" collapsed="false">
      <c r="A18" s="86" t="s">
        <v>123</v>
      </c>
      <c r="B18" s="91" t="n">
        <v>1216</v>
      </c>
      <c r="C18" s="95" t="n">
        <v>1216</v>
      </c>
      <c r="D18" s="105" t="n">
        <v>0.07397</v>
      </c>
      <c r="E18" s="105"/>
      <c r="F18" s="92" t="n">
        <f aca="false">B18*D18</f>
        <v>89.94752</v>
      </c>
      <c r="G18" s="92" t="n">
        <f aca="false">C18*E18</f>
        <v>0</v>
      </c>
      <c r="H18" s="93"/>
      <c r="I18" s="3" t="s">
        <v>131</v>
      </c>
      <c r="J18" s="92" t="n">
        <v>1331.46</v>
      </c>
      <c r="K18" s="0" t="n">
        <v>1331.46</v>
      </c>
      <c r="L18" s="21" t="n">
        <f aca="false">-J18+K18</f>
        <v>0</v>
      </c>
    </row>
    <row r="19" customFormat="false" ht="13.5" hidden="false" customHeight="false" outlineLevel="0" collapsed="false">
      <c r="A19" s="86" t="s">
        <v>124</v>
      </c>
      <c r="B19" s="90" t="n">
        <v>1216</v>
      </c>
      <c r="C19" s="91" t="n">
        <v>1216</v>
      </c>
      <c r="D19" s="105" t="n">
        <v>0.05053</v>
      </c>
      <c r="E19" s="105" t="n">
        <v>0.06093</v>
      </c>
      <c r="F19" s="92" t="n">
        <f aca="false">B19*D19</f>
        <v>61.44448</v>
      </c>
      <c r="G19" s="92" t="n">
        <f aca="false">C19*E19</f>
        <v>74.09088</v>
      </c>
      <c r="H19" s="93"/>
      <c r="I19" s="106" t="n">
        <f aca="false">I13*I16</f>
        <v>9000</v>
      </c>
      <c r="J19" s="92" t="n">
        <v>1819.08</v>
      </c>
      <c r="K19" s="0" t="n">
        <v>1880.52448</v>
      </c>
      <c r="L19" s="21" t="n">
        <f aca="false">-J19+K19</f>
        <v>61.4444800000001</v>
      </c>
    </row>
    <row r="20" customFormat="false" ht="13.5" hidden="false" customHeight="false" outlineLevel="0" collapsed="false">
      <c r="A20" s="96" t="s">
        <v>132</v>
      </c>
      <c r="B20" s="107" t="n">
        <v>1216</v>
      </c>
      <c r="C20" s="108" t="n">
        <v>1216</v>
      </c>
      <c r="D20" s="109" t="n">
        <v>0.03755</v>
      </c>
      <c r="E20" s="109" t="n">
        <v>0.03872</v>
      </c>
      <c r="F20" s="98" t="n">
        <f aca="false">B20*D20</f>
        <v>45.6608</v>
      </c>
      <c r="G20" s="98" t="n">
        <f aca="false">C20*E20</f>
        <v>47.08352</v>
      </c>
      <c r="H20" s="93"/>
      <c r="J20" s="98" t="n">
        <v>675.9</v>
      </c>
      <c r="K20" s="0" t="n">
        <v>675.9</v>
      </c>
      <c r="L20" s="21" t="n">
        <f aca="false">-J20+K20</f>
        <v>0</v>
      </c>
    </row>
    <row r="21" customFormat="false" ht="12.75" hidden="false" customHeight="false" outlineLevel="0" collapsed="false">
      <c r="A21" s="85" t="s">
        <v>133</v>
      </c>
      <c r="B21" s="94" t="n">
        <f aca="false">SUM(B18:B20)</f>
        <v>3648</v>
      </c>
      <c r="C21" s="94" t="n">
        <f aca="false">SUM(C18:C20)</f>
        <v>3648</v>
      </c>
      <c r="D21" s="92"/>
      <c r="E21" s="92"/>
      <c r="F21" s="110" t="n">
        <f aca="false">SUM(F18:F20)</f>
        <v>197.0528</v>
      </c>
      <c r="G21" s="110" t="n">
        <f aca="false">SUM(G18:G20)</f>
        <v>121.1744</v>
      </c>
      <c r="H21" s="111"/>
      <c r="J21" s="110" t="n">
        <v>3826.44</v>
      </c>
      <c r="K21" s="0" t="n">
        <v>3887.88448</v>
      </c>
      <c r="L21" s="21" t="n">
        <f aca="false">-J21+K21</f>
        <v>61.4444800000001</v>
      </c>
    </row>
    <row r="22" customFormat="false" ht="12.75" hidden="false" customHeight="false" outlineLevel="0" collapsed="false">
      <c r="A22" s="85"/>
      <c r="B22" s="94"/>
      <c r="C22" s="94"/>
      <c r="D22" s="92"/>
      <c r="E22" s="92"/>
      <c r="F22" s="110"/>
      <c r="G22" s="110"/>
      <c r="H22" s="111"/>
      <c r="J22" s="110"/>
      <c r="L22" s="21" t="n">
        <f aca="false">-J22+K22</f>
        <v>0</v>
      </c>
    </row>
    <row r="23" customFormat="false" ht="12.75" hidden="false" customHeight="false" outlineLevel="0" collapsed="false">
      <c r="A23" s="85"/>
      <c r="B23" s="94"/>
      <c r="C23" s="94"/>
      <c r="D23" s="92"/>
      <c r="E23" s="92"/>
      <c r="F23" s="110"/>
      <c r="G23" s="110"/>
      <c r="H23" s="111"/>
      <c r="J23" s="110"/>
      <c r="L23" s="21" t="n">
        <f aca="false">-J23+K23</f>
        <v>0</v>
      </c>
    </row>
    <row r="24" customFormat="false" ht="12.75" hidden="false" customHeight="false" outlineLevel="0" collapsed="false">
      <c r="A24" s="85" t="s">
        <v>134</v>
      </c>
      <c r="B24" s="112" t="s">
        <v>135</v>
      </c>
      <c r="C24" s="112" t="s">
        <v>135</v>
      </c>
      <c r="D24" s="112" t="s">
        <v>136</v>
      </c>
      <c r="E24" s="112" t="s">
        <v>136</v>
      </c>
      <c r="F24" s="110"/>
      <c r="G24" s="110"/>
      <c r="H24" s="111"/>
      <c r="J24" s="110"/>
      <c r="L24" s="21" t="n">
        <f aca="false">-J24+K24</f>
        <v>0</v>
      </c>
    </row>
    <row r="25" customFormat="false" ht="13.5" hidden="false" customHeight="false" outlineLevel="0" collapsed="false">
      <c r="A25" s="85"/>
      <c r="B25" s="86"/>
      <c r="C25" s="113"/>
      <c r="D25" s="92"/>
      <c r="E25" s="92"/>
      <c r="F25" s="110"/>
      <c r="G25" s="110"/>
      <c r="H25" s="111"/>
      <c r="J25" s="110"/>
      <c r="L25" s="21" t="n">
        <f aca="false">-J25+K25</f>
        <v>0</v>
      </c>
    </row>
    <row r="26" customFormat="false" ht="13.5" hidden="false" customHeight="false" outlineLevel="0" collapsed="false">
      <c r="A26" s="114" t="s">
        <v>137</v>
      </c>
      <c r="B26" s="90" t="n">
        <v>2000</v>
      </c>
      <c r="C26" s="91" t="n">
        <v>0</v>
      </c>
      <c r="D26" s="98" t="n">
        <v>0.18</v>
      </c>
      <c r="E26" s="98" t="n">
        <v>0.18</v>
      </c>
      <c r="F26" s="98" t="n">
        <f aca="false">B26*D26</f>
        <v>360</v>
      </c>
      <c r="G26" s="98" t="n">
        <f aca="false">C26*E26</f>
        <v>0</v>
      </c>
      <c r="H26" s="111"/>
      <c r="J26" s="98" t="n">
        <v>360</v>
      </c>
      <c r="K26" s="0" t="n">
        <v>360</v>
      </c>
      <c r="L26" s="21" t="n">
        <f aca="false">-J26+K26</f>
        <v>0</v>
      </c>
    </row>
    <row r="27" customFormat="false" ht="12.75" hidden="false" customHeight="false" outlineLevel="0" collapsed="false">
      <c r="A27" s="115" t="s">
        <v>138</v>
      </c>
      <c r="B27" s="95"/>
      <c r="C27" s="95"/>
      <c r="D27" s="92"/>
      <c r="E27" s="92"/>
      <c r="F27" s="110" t="n">
        <f aca="false">F26</f>
        <v>360</v>
      </c>
      <c r="G27" s="110" t="n">
        <f aca="false">G26</f>
        <v>0</v>
      </c>
      <c r="H27" s="111"/>
      <c r="J27" s="110" t="n">
        <v>360</v>
      </c>
      <c r="K27" s="0" t="n">
        <v>360</v>
      </c>
      <c r="L27" s="21" t="n">
        <f aca="false">-J27+K27</f>
        <v>0</v>
      </c>
    </row>
    <row r="28" customFormat="false" ht="12.75" hidden="false" customHeight="false" outlineLevel="0" collapsed="false">
      <c r="A28" s="115"/>
      <c r="B28" s="95"/>
      <c r="C28" s="95"/>
      <c r="D28" s="92"/>
      <c r="E28" s="92"/>
      <c r="F28" s="92"/>
      <c r="G28" s="92"/>
      <c r="H28" s="111"/>
      <c r="J28" s="92"/>
      <c r="L28" s="21" t="n">
        <f aca="false">-J28+K28</f>
        <v>0</v>
      </c>
    </row>
    <row r="29" customFormat="false" ht="12.75" hidden="false" customHeight="false" outlineLevel="0" collapsed="false">
      <c r="A29" s="116"/>
      <c r="B29" s="95"/>
      <c r="C29" s="95"/>
      <c r="D29" s="92"/>
      <c r="E29" s="92"/>
      <c r="F29" s="92"/>
      <c r="G29" s="92"/>
      <c r="H29" s="111"/>
      <c r="J29" s="92"/>
      <c r="L29" s="21" t="n">
        <f aca="false">-J29+K29</f>
        <v>0</v>
      </c>
    </row>
    <row r="30" customFormat="false" ht="12.75" hidden="false" customHeight="false" outlineLevel="0" collapsed="false">
      <c r="A30" s="115" t="s">
        <v>139</v>
      </c>
      <c r="B30" s="112" t="s">
        <v>111</v>
      </c>
      <c r="C30" s="95"/>
      <c r="D30" s="92"/>
      <c r="E30" s="92"/>
      <c r="F30" s="92"/>
      <c r="G30" s="92"/>
      <c r="H30" s="111"/>
      <c r="J30" s="92"/>
      <c r="L30" s="21" t="n">
        <f aca="false">-J30+K30</f>
        <v>0</v>
      </c>
    </row>
    <row r="31" customFormat="false" ht="12.75" hidden="false" customHeight="false" outlineLevel="0" collapsed="false">
      <c r="A31" s="86" t="s">
        <v>140</v>
      </c>
      <c r="B31" s="92" t="n">
        <v>349.45</v>
      </c>
      <c r="C31" s="86"/>
      <c r="D31" s="86"/>
      <c r="E31" s="86"/>
      <c r="F31" s="117" t="n">
        <f aca="false">B31</f>
        <v>349.45</v>
      </c>
      <c r="G31" s="92" t="n">
        <f aca="false">B31</f>
        <v>349.45</v>
      </c>
      <c r="H31" s="93"/>
      <c r="J31" s="117" t="n">
        <v>349.45</v>
      </c>
      <c r="K31" s="0" t="n">
        <v>349.45</v>
      </c>
      <c r="L31" s="21" t="n">
        <f aca="false">-J31+K31</f>
        <v>0</v>
      </c>
    </row>
    <row r="32" customFormat="false" ht="12.75" hidden="false" customHeight="false" outlineLevel="0" collapsed="false">
      <c r="A32" s="116" t="s">
        <v>141</v>
      </c>
      <c r="B32" s="105" t="n">
        <v>0.9225</v>
      </c>
      <c r="C32" s="86"/>
      <c r="D32" s="86"/>
      <c r="E32" s="118"/>
      <c r="F32" s="92" t="n">
        <f aca="false">IF((F11+F18)/B18&lt;B32,0,-(F11+F18-B18*B32))</f>
        <v>-3813.18752</v>
      </c>
      <c r="G32" s="92"/>
      <c r="H32" s="93"/>
      <c r="J32" s="92" t="n">
        <v>0</v>
      </c>
      <c r="K32" s="0" t="n">
        <v>0</v>
      </c>
      <c r="L32" s="21" t="n">
        <f aca="false">-J32+K32</f>
        <v>0</v>
      </c>
    </row>
    <row r="33" customFormat="false" ht="12.75" hidden="false" customHeight="false" outlineLevel="0" collapsed="false">
      <c r="A33" s="114" t="s">
        <v>142</v>
      </c>
      <c r="B33" s="119" t="n">
        <v>0.124</v>
      </c>
      <c r="C33" s="96"/>
      <c r="D33" s="96"/>
      <c r="E33" s="96"/>
      <c r="F33" s="98" t="n">
        <f aca="false">-SUM(F13+F21+B31+F32+F26)*$B$33</f>
        <v>-1024.03109472</v>
      </c>
      <c r="G33" s="98" t="n">
        <f aca="false">-SUM(G13+G21+G31+G32+G26)*$B$33</f>
        <v>-58.3574256</v>
      </c>
      <c r="H33" s="93"/>
      <c r="J33" s="98" t="n">
        <v>-1946.91036</v>
      </c>
      <c r="K33" s="0" t="n">
        <v>-1954.52947552</v>
      </c>
      <c r="L33" s="21" t="n">
        <f aca="false">-J33+K33</f>
        <v>-7.61911552000015</v>
      </c>
    </row>
    <row r="34" customFormat="false" ht="12.75" hidden="false" customHeight="false" outlineLevel="0" collapsed="false">
      <c r="A34" s="85" t="s">
        <v>143</v>
      </c>
      <c r="B34" s="120"/>
      <c r="C34" s="86"/>
      <c r="D34" s="86"/>
      <c r="E34" s="86"/>
      <c r="F34" s="110" t="n">
        <f aca="false">F13+F21+F27+SUM(F31:F33)</f>
        <v>7234.28418528</v>
      </c>
      <c r="G34" s="110" t="n">
        <f aca="false">G13+G21+G27+SUM(G31:G33)</f>
        <v>412.2669744</v>
      </c>
      <c r="H34" s="111"/>
      <c r="J34" s="110" t="n">
        <v>13753.97964</v>
      </c>
      <c r="K34" s="0" t="n">
        <v>13807.80500448</v>
      </c>
      <c r="L34" s="21" t="n">
        <f aca="false">-J34+K34</f>
        <v>53.8253644799988</v>
      </c>
    </row>
    <row r="35" customFormat="false" ht="12.75" hidden="false" customHeight="false" outlineLevel="0" collapsed="false">
      <c r="A35" s="86"/>
      <c r="B35" s="120"/>
      <c r="C35" s="86"/>
      <c r="D35" s="86"/>
      <c r="E35" s="86"/>
      <c r="F35" s="92"/>
      <c r="G35" s="92"/>
      <c r="H35" s="93"/>
      <c r="J35" s="92"/>
      <c r="L35" s="21" t="n">
        <f aca="false">-J35+K35</f>
        <v>0</v>
      </c>
    </row>
    <row r="36" customFormat="false" ht="12.75" hidden="false" customHeight="false" outlineLevel="0" collapsed="false">
      <c r="A36" s="85" t="s">
        <v>144</v>
      </c>
      <c r="B36" s="121" t="n">
        <v>0.1</v>
      </c>
      <c r="C36" s="86"/>
      <c r="D36" s="86"/>
      <c r="E36" s="86"/>
      <c r="F36" s="92" t="n">
        <f aca="false">F34*$B$36</f>
        <v>723.428418528</v>
      </c>
      <c r="G36" s="92" t="n">
        <f aca="false">G34*$B$36</f>
        <v>41.22669744</v>
      </c>
      <c r="H36" s="93"/>
      <c r="J36" s="92" t="n">
        <v>1375.397964</v>
      </c>
      <c r="K36" s="0" t="n">
        <v>1380.780500448</v>
      </c>
      <c r="L36" s="21" t="n">
        <f aca="false">-J36+K36</f>
        <v>5.38253644799988</v>
      </c>
    </row>
    <row r="37" customFormat="false" ht="13.5" hidden="false" customHeight="false" outlineLevel="0" collapsed="false">
      <c r="A37" s="122" t="s">
        <v>145</v>
      </c>
      <c r="B37" s="123" t="n">
        <v>0.0002</v>
      </c>
      <c r="C37" s="124"/>
      <c r="D37" s="125"/>
      <c r="E37" s="124"/>
      <c r="F37" s="126" t="n">
        <f aca="false">B21*$B$37</f>
        <v>0.7296</v>
      </c>
      <c r="G37" s="126" t="n">
        <f aca="false">C21*$B$37</f>
        <v>0.7296</v>
      </c>
      <c r="H37" s="93"/>
      <c r="J37" s="126" t="n">
        <v>14.4</v>
      </c>
      <c r="K37" s="0" t="n">
        <v>14.6432</v>
      </c>
      <c r="L37" s="21" t="n">
        <f aca="false">-J37+K37</f>
        <v>0.2432</v>
      </c>
    </row>
    <row r="38" customFormat="false" ht="13.5" hidden="false" customHeight="false" outlineLevel="0" collapsed="false">
      <c r="A38" s="86"/>
      <c r="B38" s="127"/>
      <c r="C38" s="86"/>
      <c r="D38" s="86"/>
      <c r="E38" s="86"/>
      <c r="F38" s="92"/>
      <c r="G38" s="92"/>
      <c r="H38" s="93"/>
      <c r="J38" s="92"/>
      <c r="L38" s="21" t="n">
        <f aca="false">-J38+K38</f>
        <v>0</v>
      </c>
    </row>
    <row r="39" customFormat="false" ht="12.75" hidden="false" customHeight="false" outlineLevel="0" collapsed="false">
      <c r="A39" s="85" t="s">
        <v>146</v>
      </c>
      <c r="B39" s="86"/>
      <c r="C39" s="86"/>
      <c r="D39" s="86"/>
      <c r="E39" s="86"/>
      <c r="F39" s="99" t="n">
        <f aca="false">SUM(F34:F37)</f>
        <v>7958.442203808</v>
      </c>
      <c r="G39" s="99" t="n">
        <f aca="false">SUM(G34:G37)</f>
        <v>454.22327184</v>
      </c>
      <c r="H39" s="100"/>
      <c r="J39" s="99" t="n">
        <v>15143.777604</v>
      </c>
      <c r="K39" s="0" t="n">
        <v>15203.228704928</v>
      </c>
      <c r="L39" s="21" t="n">
        <f aca="false">-J39+K39</f>
        <v>59.4511009279995</v>
      </c>
    </row>
    <row r="40" customFormat="false" ht="12.75" hidden="false" customHeight="false" outlineLevel="0" collapsed="false">
      <c r="F40" s="21" t="n">
        <v>91.25</v>
      </c>
      <c r="G40" s="21" t="n">
        <v>33328.74</v>
      </c>
      <c r="H40" s="21"/>
      <c r="J40" s="21" t="n">
        <v>91.25</v>
      </c>
      <c r="K40" s="5" t="n">
        <v>91.25</v>
      </c>
      <c r="L40" s="21" t="n">
        <f aca="false">-J40+K40</f>
        <v>0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customFormat="false" ht="12.75" hidden="false" customHeight="false" outlineLevel="0" collapsed="false">
      <c r="F41" s="21" t="n">
        <f aca="false">SUM(F39:F40)</f>
        <v>8049.692203808</v>
      </c>
      <c r="G41" s="21" t="n">
        <f aca="false">SUM(G39:G40)</f>
        <v>33782.96327184</v>
      </c>
      <c r="H41" s="21"/>
      <c r="J41" s="21" t="n">
        <v>15235.027604</v>
      </c>
      <c r="K41" s="5" t="n">
        <v>15294.478704928</v>
      </c>
      <c r="L41" s="21" t="n">
        <f aca="false">-J41+K41</f>
        <v>59.4511009279995</v>
      </c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5"/>
      <c r="AA41" s="5"/>
      <c r="AB41" s="5"/>
    </row>
    <row r="42" customFormat="false" ht="12.75" hidden="false" customHeight="false" outlineLevel="0" collapsed="false">
      <c r="F42" s="21"/>
      <c r="G42" s="21"/>
      <c r="H42" s="21"/>
      <c r="I42" s="21"/>
      <c r="J42" s="5"/>
      <c r="K42" s="5"/>
      <c r="L42" s="129" t="n">
        <f aca="false">L41/1216</f>
        <v>0.0488907079999996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customFormat="false" ht="12.75" hidden="false" customHeight="false" outlineLevel="0" collapsed="false">
      <c r="D43" s="130"/>
      <c r="G43" s="21"/>
      <c r="H43" s="21"/>
      <c r="I43" s="21"/>
      <c r="J43" s="5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customFormat="false" ht="12.75" hidden="false" customHeight="false" outlineLevel="0" collapsed="false">
      <c r="G44" s="21"/>
      <c r="H44" s="21"/>
      <c r="I44" s="21"/>
      <c r="J44" s="54"/>
      <c r="K44" s="5"/>
      <c r="L44" s="5"/>
      <c r="M44" s="5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5"/>
      <c r="AB44" s="5"/>
    </row>
    <row r="45" customFormat="false" ht="12.75" hidden="false" customHeight="false" outlineLevel="0" collapsed="false">
      <c r="A45" s="3"/>
      <c r="G45" s="100"/>
      <c r="H45" s="100"/>
      <c r="I45" s="100"/>
      <c r="J45" s="13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customFormat="false" ht="12.75" hidden="false" customHeight="false" outlineLevel="0" collapsed="false">
      <c r="J46" s="5"/>
      <c r="K46" s="5"/>
      <c r="L46" s="5"/>
      <c r="M46" s="5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5"/>
      <c r="AB46" s="5"/>
    </row>
    <row r="47" customFormat="false" ht="12.75" hidden="false" customHeight="false" outlineLevel="0" collapsed="false">
      <c r="G47" s="21"/>
      <c r="H47" s="21"/>
      <c r="I47" s="21"/>
      <c r="J47" s="5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customFormat="false" ht="12.75" hidden="false" customHeight="false" outlineLevel="0" collapsed="false">
      <c r="J48" s="5"/>
      <c r="K48" s="5"/>
      <c r="L48" s="5"/>
      <c r="M48" s="133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customFormat="false" ht="12.75" hidden="false" customHeight="false" outlineLevel="0" collapsed="false">
      <c r="A49" s="3"/>
      <c r="G49" s="21"/>
      <c r="H49" s="21"/>
      <c r="I49" s="21"/>
      <c r="J49" s="54"/>
      <c r="K49" s="5"/>
      <c r="L49" s="5"/>
      <c r="M49" s="5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5"/>
      <c r="AB49" s="5"/>
    </row>
    <row r="50" customFormat="false" ht="12.75" hidden="false" customHeight="false" outlineLevel="0" collapsed="false">
      <c r="J50" s="5"/>
      <c r="K50" s="5"/>
      <c r="L50" s="5"/>
      <c r="M50" s="5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5"/>
      <c r="AB50" s="5"/>
    </row>
    <row r="51" customFormat="false" ht="12.75" hidden="false" customHeight="false" outlineLevel="0" collapsed="false">
      <c r="J51" s="5"/>
      <c r="K51" s="5"/>
      <c r="L51" s="5"/>
      <c r="M51" s="5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5"/>
      <c r="AB51" s="5"/>
    </row>
    <row r="52" customFormat="false" ht="12.75" hidden="false" customHeight="false" outlineLevel="0" collapsed="false">
      <c r="J52" s="5"/>
      <c r="K52" s="5"/>
      <c r="L52" s="5"/>
      <c r="M52" s="134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5"/>
      <c r="AB52" s="5"/>
    </row>
    <row r="53" customFormat="false" ht="12.75" hidden="false" customHeight="false" outlineLevel="0" collapsed="false">
      <c r="J53" s="5"/>
      <c r="K53" s="5"/>
      <c r="L53" s="5"/>
      <c r="M53" s="5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5"/>
      <c r="AB53" s="5"/>
    </row>
    <row r="54" customFormat="false" ht="12.75" hidden="false" customHeight="false" outlineLevel="0" collapsed="false"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customFormat="false" ht="12.75" hidden="false" customHeight="false" outlineLevel="0" collapsed="false"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customFormat="false" ht="12.75" hidden="false" customHeight="false" outlineLevel="0" collapsed="false">
      <c r="J56" s="5"/>
      <c r="K56" s="5"/>
      <c r="L56" s="5"/>
      <c r="M56" s="5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5"/>
      <c r="AB56" s="5"/>
    </row>
    <row r="57" customFormat="false" ht="12.75" hidden="false" customHeight="false" outlineLevel="0" collapsed="false">
      <c r="J57" s="5"/>
      <c r="K57" s="5"/>
      <c r="L57" s="5"/>
      <c r="M57" s="5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5"/>
      <c r="AB57" s="5"/>
    </row>
    <row r="58" customFormat="false" ht="12.75" hidden="false" customHeight="false" outlineLevel="0" collapsed="false">
      <c r="J58" s="5"/>
      <c r="K58" s="5"/>
      <c r="L58" s="5"/>
      <c r="M58" s="5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5"/>
      <c r="AB58" s="5"/>
    </row>
    <row r="59" customFormat="false" ht="12.75" hidden="false" customHeight="false" outlineLevel="0" collapsed="false">
      <c r="J59" s="5"/>
      <c r="K59" s="5"/>
      <c r="L59" s="5"/>
      <c r="M59" s="134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5"/>
      <c r="AB59" s="5"/>
    </row>
    <row r="60" customFormat="false" ht="12.75" hidden="false" customHeight="false" outlineLevel="0" collapsed="false">
      <c r="J60" s="5"/>
      <c r="K60" s="5"/>
      <c r="L60" s="5"/>
      <c r="M60" s="134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5"/>
      <c r="AB60" s="5"/>
    </row>
    <row r="61" customFormat="false" ht="12.75" hidden="false" customHeight="false" outlineLevel="0" collapsed="false">
      <c r="J61" s="5"/>
      <c r="K61" s="5"/>
      <c r="L61" s="5"/>
      <c r="M61" s="5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5"/>
      <c r="AB61" s="5"/>
    </row>
    <row r="62" customFormat="false" ht="12.75" hidden="false" customHeight="false" outlineLevel="0" collapsed="false">
      <c r="B62" s="0" t="s">
        <v>112</v>
      </c>
      <c r="J62" s="5"/>
      <c r="K62" s="5"/>
      <c r="L62" s="5"/>
      <c r="M62" s="5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5"/>
      <c r="AB62" s="5"/>
    </row>
    <row r="63" customFormat="false" ht="12.75" hidden="false" customHeight="false" outlineLevel="0" collapsed="false">
      <c r="J63" s="5"/>
      <c r="K63" s="5"/>
      <c r="L63" s="5"/>
      <c r="M63" s="135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5"/>
      <c r="AB63" s="5"/>
    </row>
    <row r="64" customFormat="false" ht="12.75" hidden="false" customHeight="false" outlineLevel="0" collapsed="false">
      <c r="C64" s="0" t="s">
        <v>147</v>
      </c>
      <c r="D64" s="0" t="s">
        <v>148</v>
      </c>
      <c r="E64" s="0" t="s">
        <v>123</v>
      </c>
      <c r="F64" s="0" t="s">
        <v>124</v>
      </c>
      <c r="G64" s="0" t="s">
        <v>132</v>
      </c>
      <c r="H64" s="0" t="s">
        <v>7</v>
      </c>
      <c r="J64" s="5"/>
      <c r="K64" s="5"/>
      <c r="L64" s="5"/>
      <c r="M64" s="5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5"/>
      <c r="AB64" s="5"/>
    </row>
    <row r="65" customFormat="false" ht="12.75" hidden="false" customHeight="false" outlineLevel="0" collapsed="false">
      <c r="B65" s="0" t="s">
        <v>149</v>
      </c>
      <c r="C65" s="0" t="n">
        <v>22</v>
      </c>
      <c r="D65" s="0" t="n">
        <v>8</v>
      </c>
      <c r="E65" s="0" t="n">
        <f aca="false">C65*6</f>
        <v>132</v>
      </c>
      <c r="F65" s="0" t="n">
        <f aca="false">C65*9</f>
        <v>198</v>
      </c>
      <c r="G65" s="0" t="n">
        <f aca="false">C65*9+24*D65</f>
        <v>390</v>
      </c>
      <c r="H65" s="0" t="n">
        <f aca="false">SUM(C65:D65)*24</f>
        <v>720</v>
      </c>
      <c r="J65" s="5"/>
      <c r="K65" s="5"/>
      <c r="L65" s="5"/>
      <c r="M65" s="135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5"/>
      <c r="AB65" s="5"/>
    </row>
    <row r="66" customFormat="false" ht="12.75" hidden="false" customHeight="false" outlineLevel="0" collapsed="false">
      <c r="B66" s="0" t="s">
        <v>3</v>
      </c>
      <c r="C66" s="0" t="n">
        <v>21</v>
      </c>
      <c r="D66" s="0" t="n">
        <v>10</v>
      </c>
      <c r="E66" s="0" t="n">
        <f aca="false">C66*6</f>
        <v>126</v>
      </c>
      <c r="F66" s="0" t="n">
        <f aca="false">C66*9</f>
        <v>189</v>
      </c>
      <c r="G66" s="0" t="n">
        <f aca="false">C66*9+24*D66</f>
        <v>429</v>
      </c>
      <c r="H66" s="0" t="n">
        <f aca="false">SUM(C66:D66)*24</f>
        <v>744</v>
      </c>
      <c r="J66" s="5"/>
      <c r="K66" s="5"/>
      <c r="L66" s="5"/>
      <c r="M66" s="134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5"/>
      <c r="AB66" s="5"/>
    </row>
    <row r="67" customFormat="false" ht="12.75" hidden="false" customHeight="false" outlineLevel="0" collapsed="false">
      <c r="B67" s="0" t="s">
        <v>4</v>
      </c>
      <c r="C67" s="0" t="n">
        <v>23</v>
      </c>
      <c r="D67" s="0" t="n">
        <v>8</v>
      </c>
      <c r="E67" s="0" t="n">
        <f aca="false">C67*6</f>
        <v>138</v>
      </c>
      <c r="F67" s="0" t="n">
        <f aca="false">C67*9</f>
        <v>207</v>
      </c>
      <c r="G67" s="0" t="n">
        <f aca="false">C67*9+24*D67</f>
        <v>399</v>
      </c>
      <c r="H67" s="0" t="n">
        <f aca="false">SUM(C67:D67)*24</f>
        <v>744</v>
      </c>
      <c r="J67" s="5"/>
      <c r="K67" s="5"/>
      <c r="L67" s="5"/>
      <c r="M67" s="5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5"/>
      <c r="AB67" s="5"/>
    </row>
    <row r="68" customFormat="false" ht="12.75" hidden="false" customHeight="false" outlineLevel="0" collapsed="false">
      <c r="B68" s="0" t="s">
        <v>90</v>
      </c>
      <c r="C68" s="0" t="n">
        <v>21</v>
      </c>
      <c r="D68" s="0" t="n">
        <v>9</v>
      </c>
      <c r="E68" s="0" t="n">
        <f aca="false">C68*6</f>
        <v>126</v>
      </c>
      <c r="F68" s="0" t="n">
        <f aca="false">C68*9</f>
        <v>189</v>
      </c>
      <c r="G68" s="0" t="n">
        <f aca="false">C68*9+24*D68</f>
        <v>405</v>
      </c>
      <c r="H68" s="0" t="n">
        <f aca="false">SUM(C68:D68)*24</f>
        <v>720</v>
      </c>
      <c r="J68" s="5"/>
      <c r="K68" s="5"/>
      <c r="L68" s="5"/>
      <c r="M68" s="134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5"/>
      <c r="AB68" s="5"/>
    </row>
    <row r="69" customFormat="false" ht="12.75" hidden="false" customHeight="false" outlineLevel="0" collapsed="false">
      <c r="B69" s="0" t="s">
        <v>92</v>
      </c>
      <c r="C69" s="9" t="n">
        <f aca="false">AVERAGE(C65:C68)</f>
        <v>21.75</v>
      </c>
      <c r="D69" s="9" t="n">
        <f aca="false">AVERAGE(D65:D68)</f>
        <v>8.75</v>
      </c>
      <c r="E69" s="9" t="n">
        <f aca="false">AVERAGE(E65:E68)</f>
        <v>130.5</v>
      </c>
      <c r="F69" s="9" t="n">
        <f aca="false">AVERAGE(F65:F68)</f>
        <v>195.75</v>
      </c>
      <c r="G69" s="9" t="n">
        <f aca="false">AVERAGE(G65:G68)</f>
        <v>405.75</v>
      </c>
      <c r="H69" s="10" t="n">
        <f aca="false">AVERAGE(H65:H68)</f>
        <v>732</v>
      </c>
      <c r="I69" s="10"/>
      <c r="J69" s="136"/>
      <c r="K69" s="5"/>
      <c r="L69" s="5"/>
      <c r="M69" s="134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5"/>
      <c r="AB69" s="5"/>
    </row>
    <row r="70" customFormat="false" ht="12.75" hidden="false" customHeight="false" outlineLevel="0" collapsed="false">
      <c r="J70" s="5"/>
      <c r="K70" s="5"/>
      <c r="L70" s="5"/>
      <c r="M70" s="5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5"/>
      <c r="AB70" s="5"/>
    </row>
    <row r="71" customFormat="false" ht="12.75" hidden="false" customHeight="false" outlineLevel="0" collapsed="false">
      <c r="J71" s="5"/>
      <c r="K71" s="5"/>
      <c r="L71" s="5"/>
      <c r="M71" s="134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5"/>
      <c r="AB71" s="5"/>
    </row>
    <row r="72" customFormat="false" ht="12.75" hidden="false" customHeight="false" outlineLevel="0" collapsed="false">
      <c r="B72" s="0" t="s">
        <v>113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customFormat="false" ht="12.75" hidden="false" customHeight="false" outlineLevel="0" collapsed="false"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customFormat="false" ht="12.75" hidden="false" customHeight="false" outlineLevel="0" collapsed="false">
      <c r="C74" s="0" t="s">
        <v>147</v>
      </c>
      <c r="D74" s="0" t="s">
        <v>148</v>
      </c>
      <c r="E74" s="0" t="s">
        <v>123</v>
      </c>
      <c r="F74" s="0" t="s">
        <v>124</v>
      </c>
      <c r="G74" s="0" t="s">
        <v>132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customFormat="false" ht="12.75" hidden="false" customHeight="false" outlineLevel="0" collapsed="false">
      <c r="B75" s="0" t="s">
        <v>150</v>
      </c>
      <c r="C75" s="0" t="n">
        <v>23</v>
      </c>
      <c r="D75" s="0" t="n">
        <v>8</v>
      </c>
      <c r="F75" s="0" t="n">
        <f aca="false">C75*13</f>
        <v>299</v>
      </c>
      <c r="G75" s="0" t="n">
        <f aca="false">C75*11+D75*24</f>
        <v>445</v>
      </c>
      <c r="H75" s="0" t="n">
        <f aca="false">SUM(C75:D75)*24</f>
        <v>744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customFormat="false" ht="12.75" hidden="false" customHeight="false" outlineLevel="0" collapsed="false">
      <c r="B76" s="0" t="s">
        <v>151</v>
      </c>
      <c r="C76" s="0" t="n">
        <v>20</v>
      </c>
      <c r="D76" s="0" t="n">
        <v>8</v>
      </c>
      <c r="F76" s="0" t="n">
        <f aca="false">C76*13</f>
        <v>260</v>
      </c>
      <c r="G76" s="0" t="n">
        <f aca="false">C76*11+D76*24</f>
        <v>412</v>
      </c>
      <c r="H76" s="0" t="n">
        <f aca="false">SUM(C76:D76)*24</f>
        <v>672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customFormat="false" ht="12.75" hidden="false" customHeight="false" outlineLevel="0" collapsed="false">
      <c r="B77" s="0" t="s">
        <v>152</v>
      </c>
      <c r="C77" s="0" t="n">
        <v>22</v>
      </c>
      <c r="D77" s="0" t="n">
        <v>9</v>
      </c>
      <c r="F77" s="0" t="n">
        <f aca="false">C77*13</f>
        <v>286</v>
      </c>
      <c r="G77" s="0" t="n">
        <f aca="false">C77*11+D77*24</f>
        <v>458</v>
      </c>
      <c r="H77" s="0" t="n">
        <f aca="false">SUM(C77:D77)*24</f>
        <v>744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customFormat="false" ht="12.75" hidden="false" customHeight="false" outlineLevel="0" collapsed="false">
      <c r="B78" s="0" t="s">
        <v>153</v>
      </c>
      <c r="C78" s="0" t="n">
        <v>21</v>
      </c>
      <c r="D78" s="0" t="n">
        <v>9</v>
      </c>
      <c r="F78" s="0" t="n">
        <f aca="false">C78*13</f>
        <v>273</v>
      </c>
      <c r="G78" s="0" t="n">
        <f aca="false">C78*11+D78*24</f>
        <v>447</v>
      </c>
      <c r="H78" s="0" t="n">
        <f aca="false">SUM(C78:D78)*24</f>
        <v>720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customFormat="false" ht="12.75" hidden="false" customHeight="false" outlineLevel="0" collapsed="false">
      <c r="B79" s="0" t="s">
        <v>154</v>
      </c>
      <c r="C79" s="0" t="n">
        <v>23</v>
      </c>
      <c r="D79" s="0" t="n">
        <v>8</v>
      </c>
      <c r="F79" s="0" t="n">
        <f aca="false">C79*13</f>
        <v>299</v>
      </c>
      <c r="G79" s="0" t="n">
        <f aca="false">C79*11+D79*24</f>
        <v>445</v>
      </c>
      <c r="H79" s="0" t="n">
        <f aca="false">SUM(C79:D79)*24</f>
        <v>744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customFormat="false" ht="12.75" hidden="false" customHeight="false" outlineLevel="0" collapsed="false">
      <c r="B80" s="0" t="s">
        <v>155</v>
      </c>
      <c r="C80" s="0" t="n">
        <v>22</v>
      </c>
      <c r="D80" s="0" t="n">
        <v>9</v>
      </c>
      <c r="F80" s="0" t="n">
        <f aca="false">C80*13</f>
        <v>286</v>
      </c>
      <c r="G80" s="0" t="n">
        <f aca="false">C80*11+D80*24</f>
        <v>458</v>
      </c>
      <c r="H80" s="0" t="n">
        <f aca="false">SUM(C80:D80)*24</f>
        <v>744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customFormat="false" ht="12.75" hidden="false" customHeight="false" outlineLevel="0" collapsed="false">
      <c r="B81" s="0" t="s">
        <v>156</v>
      </c>
      <c r="C81" s="0" t="n">
        <v>22</v>
      </c>
      <c r="D81" s="0" t="n">
        <v>8</v>
      </c>
      <c r="F81" s="0" t="n">
        <f aca="false">C81*13</f>
        <v>286</v>
      </c>
      <c r="G81" s="0" t="n">
        <f aca="false">C81*11+D81*24</f>
        <v>434</v>
      </c>
      <c r="H81" s="0" t="n">
        <f aca="false">SUM(C81:D81)*24</f>
        <v>720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customFormat="false" ht="12.75" hidden="false" customHeight="false" outlineLevel="0" collapsed="false">
      <c r="B82" s="0" t="s">
        <v>157</v>
      </c>
      <c r="C82" s="0" t="n">
        <v>21</v>
      </c>
      <c r="D82" s="0" t="n">
        <v>10</v>
      </c>
      <c r="F82" s="0" t="n">
        <f aca="false">C82*13</f>
        <v>273</v>
      </c>
      <c r="G82" s="0" t="n">
        <f aca="false">C82*11+D82*24</f>
        <v>471</v>
      </c>
      <c r="H82" s="0" t="n">
        <f aca="false">SUM(C82:D82)*24</f>
        <v>744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customFormat="false" ht="12.75" hidden="false" customHeight="false" outlineLevel="0" collapsed="false"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customFormat="false" ht="12.75" hidden="false" customHeight="false" outlineLevel="0" collapsed="false">
      <c r="B84" s="0" t="s">
        <v>92</v>
      </c>
      <c r="C84" s="9" t="n">
        <f aca="false">AVERAGE(C75:C82)</f>
        <v>21.75</v>
      </c>
      <c r="D84" s="9" t="n">
        <f aca="false">AVERAGE(D75:D82)</f>
        <v>8.625</v>
      </c>
      <c r="E84" s="0" t="e">
        <f aca="false">AVERAGE(E75:E82)</f>
        <v>#DIV/0!</v>
      </c>
      <c r="F84" s="9" t="n">
        <f aca="false">AVERAGE(F75:F82)</f>
        <v>282.75</v>
      </c>
      <c r="G84" s="9" t="n">
        <f aca="false">AVERAGE(G75:G82)</f>
        <v>446.25</v>
      </c>
      <c r="H84" s="0" t="n">
        <f aca="false">AVERAGE(H75:H82)</f>
        <v>729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</sheetData>
  <mergeCells count="1">
    <mergeCell ref="A1:G1"/>
  </mergeCells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2000-05-05T18:18:15Z</dcterms:created>
  <dc:creator>jim buerkle</dc:creator>
  <dc:description/>
  <dc:language>en-US</dc:language>
  <cp:lastModifiedBy>cfoster</cp:lastModifiedBy>
  <cp:lastPrinted>2000-11-08T21:17:40Z</cp:lastPrinted>
  <cp:revision>0</cp:revision>
  <dc:subject/>
  <dc:title/>
</cp:coreProperties>
</file>