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roject List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<sst xmlns="http://schemas.openxmlformats.org/spreadsheetml/2006/main" count="70" uniqueCount="70">
  <si>
    <t xml:space="preserve">Allocable 2001 ENA IT Projects</t>
  </si>
  <si>
    <t xml:space="preserve">Total</t>
  </si>
  <si>
    <t xml:space="preserve">East Power</t>
  </si>
  <si>
    <t xml:space="preserve">West Power</t>
  </si>
  <si>
    <t xml:space="preserve">Non-ENA </t>
  </si>
  <si>
    <t xml:space="preserve">ENA</t>
  </si>
  <si>
    <t xml:space="preserve">ERCOT</t>
  </si>
  <si>
    <t xml:space="preserve">Group</t>
  </si>
  <si>
    <t xml:space="preserve">West Gas</t>
  </si>
  <si>
    <t xml:space="preserve">Midwest Gas</t>
  </si>
  <si>
    <t xml:space="preserve">East Gas</t>
  </si>
  <si>
    <t xml:space="preserve">Texas Gas</t>
  </si>
  <si>
    <t xml:space="preserve">Trading</t>
  </si>
  <si>
    <t xml:space="preserve">Canada</t>
  </si>
  <si>
    <t xml:space="preserve">HPL</t>
  </si>
  <si>
    <t xml:space="preserve">Companies</t>
  </si>
  <si>
    <t xml:space="preserve">IT - Energy Operations (Johnson)</t>
  </si>
  <si>
    <t xml:space="preserve"> - Unify Valuation &amp; Pipeline Imbalance Calculation</t>
  </si>
  <si>
    <t xml:space="preserve"> - Unify Re-architecture Effort</t>
  </si>
  <si>
    <t xml:space="preserve">  Johnson Project Total</t>
  </si>
  <si>
    <t xml:space="preserve">IT - Trading Systems (Burchfield)</t>
  </si>
  <si>
    <t xml:space="preserve">Gas Trading Systems</t>
  </si>
  <si>
    <t xml:space="preserve"> - Consolidated Positions</t>
  </si>
  <si>
    <t xml:space="preserve"> - Transportation</t>
  </si>
  <si>
    <t xml:space="preserve"> - Gas Trading Strategic Planning</t>
  </si>
  <si>
    <t xml:space="preserve"> - Enpower Web</t>
  </si>
  <si>
    <t xml:space="preserve"> - Pre-Trade DA Analytics - West Desk</t>
  </si>
  <si>
    <t xml:space="preserve">  Burchfield Project Total</t>
  </si>
  <si>
    <t xml:space="preserve">Corporate &amp; Web Development (Stock/Powell)</t>
  </si>
  <si>
    <t xml:space="preserve">ERMS</t>
  </si>
  <si>
    <t xml:space="preserve"> - Migration to Oracle 8i</t>
  </si>
  <si>
    <t xml:space="preserve">Global Data</t>
  </si>
  <si>
    <t xml:space="preserve"> - Global Data Systems - Next Generation</t>
  </si>
  <si>
    <t xml:space="preserve">Power Risk</t>
  </si>
  <si>
    <t xml:space="preserve">Livelink</t>
  </si>
  <si>
    <t xml:space="preserve">PLAT</t>
  </si>
  <si>
    <t xml:space="preserve">Operations Analysis Systems</t>
  </si>
  <si>
    <t xml:space="preserve">ENA Legal Website</t>
  </si>
  <si>
    <t xml:space="preserve">Legal Invoice Online Tracking System</t>
  </si>
  <si>
    <t xml:space="preserve">Misc Web Projects</t>
  </si>
  <si>
    <t xml:space="preserve">  Stock/Powell Project Total</t>
  </si>
  <si>
    <t xml:space="preserve">IT - Market Intelligence</t>
  </si>
  <si>
    <t xml:space="preserve">Gas Trading Support</t>
  </si>
  <si>
    <t xml:space="preserve"> - People's Energy</t>
  </si>
  <si>
    <t xml:space="preserve"> - Gas Decision Support Infrastructure</t>
  </si>
  <si>
    <t xml:space="preserve"> - Pipeline Data Project</t>
  </si>
  <si>
    <t xml:space="preserve"> - Pipeline Architecture Project</t>
  </si>
  <si>
    <t xml:space="preserve">Power Trading Support</t>
  </si>
  <si>
    <t xml:space="preserve"> - Power Model</t>
  </si>
  <si>
    <t xml:space="preserve"> - Fundamentals</t>
  </si>
  <si>
    <t xml:space="preserve"> - Cooper</t>
  </si>
  <si>
    <t xml:space="preserve"> - East Power Intranet</t>
  </si>
  <si>
    <t xml:space="preserve"> - Price Analysis</t>
  </si>
  <si>
    <t xml:space="preserve"> - ERCOT Transmission Losses</t>
  </si>
  <si>
    <t xml:space="preserve"> - ERCOT Intranet Site</t>
  </si>
  <si>
    <t xml:space="preserve"> - Energy Management System</t>
  </si>
  <si>
    <t xml:space="preserve"> - Plant Information System</t>
  </si>
  <si>
    <t xml:space="preserve"> - Winston</t>
  </si>
  <si>
    <t xml:space="preserve">Trading Analysis Support</t>
  </si>
  <si>
    <t xml:space="preserve"> - EnTelligence Phase 2</t>
  </si>
  <si>
    <t xml:space="preserve"> - CAS - Entelligence</t>
  </si>
  <si>
    <t xml:space="preserve"> - Enlighten - Trade Warehouse</t>
  </si>
  <si>
    <t xml:space="preserve">  Mkt Intelligence Project Total</t>
  </si>
  <si>
    <t xml:space="preserve">IT - Commercial Coordination (Yanowski)</t>
  </si>
  <si>
    <t xml:space="preserve"> - HPL Asset Sale</t>
  </si>
  <si>
    <t xml:space="preserve"> - Due Diligence</t>
  </si>
  <si>
    <t xml:space="preserve">  Yanowski Project Total</t>
  </si>
  <si>
    <t xml:space="preserve">Development Support (For all the projects listed above)</t>
  </si>
  <si>
    <t xml:space="preserve"> Development Support Total</t>
  </si>
  <si>
    <t xml:space="preserve">Total Allocable 2001 ENA IT Projects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</si>
</sst>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#,##0_);\(#,##0\)"/>
    <numFmt numFmtId="166" formatCode="_(* #,##0.00_);_(* \(#,##0.00\);_(* \-??_);_(@_)"/>
    <numFmt numFmtId="167" formatCode="_(* #,##0_);_(* \(#,##0\);_(* \-??_);_(@_)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F7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5" min="5" style="0" width="9.99"/>
    <col collapsed="false" customWidth="true" hidden="true" outlineLevel="0" max="9" min="6" style="0" width="9.14"/>
    <col collapsed="false" customWidth="true" hidden="true" outlineLevel="0" max="10" min="10" style="1" width="12.28"/>
    <col collapsed="false" customWidth="true" hidden="false" outlineLevel="0" max="11" min="11" style="0" width="7.42"/>
    <col collapsed="false" customWidth="true" hidden="true" outlineLevel="0" max="12" min="12" style="0" width="11.42"/>
    <col collapsed="false" customWidth="true" hidden="true" outlineLevel="0" max="13" min="13" style="0" width="2.7"/>
    <col collapsed="false" customWidth="true" hidden="true" outlineLevel="0" max="14" min="14" style="0" width="9.99"/>
    <col collapsed="false" customWidth="true" hidden="false" outlineLevel="0" max="15" min="15" style="0" width="2.7"/>
    <col collapsed="false" customWidth="true" hidden="false" outlineLevel="0" max="16" min="16" style="0" width="10.85"/>
    <col collapsed="false" customWidth="true" hidden="false" outlineLevel="0" max="17" min="17" style="0" width="2.7"/>
    <col collapsed="false" customWidth="true" hidden="true" outlineLevel="0" max="18" min="18" style="0" width="12.7"/>
    <col collapsed="false" customWidth="true" hidden="true" outlineLevel="0" max="19" min="19" style="0" width="2.7"/>
    <col collapsed="false" customWidth="true" hidden="true" outlineLevel="0" max="20" min="20" style="0" width="11.13"/>
    <col collapsed="false" customWidth="true" hidden="true" outlineLevel="0" max="21" min="21" style="0" width="2.7"/>
    <col collapsed="false" customWidth="true" hidden="true" outlineLevel="0" max="22" min="22" style="0" width="11.28"/>
    <col collapsed="false" customWidth="true" hidden="true" outlineLevel="0" max="23" min="23" style="0" width="2.7"/>
    <col collapsed="false" customWidth="true" hidden="true" outlineLevel="0" max="24" min="24" style="0" width="12.28"/>
    <col collapsed="false" customWidth="true" hidden="true" outlineLevel="0" max="25" min="25" style="0" width="2.7"/>
    <col collapsed="false" customWidth="true" hidden="true" outlineLevel="0" max="26" min="26" style="0" width="12.28"/>
    <col collapsed="false" customWidth="true" hidden="true" outlineLevel="0" max="27" min="27" style="0" width="2.7"/>
    <col collapsed="false" customWidth="true" hidden="true" outlineLevel="0" max="28" min="28" style="0" width="11.28"/>
    <col collapsed="false" customWidth="true" hidden="true" outlineLevel="0" max="29" min="29" style="0" width="2.7"/>
    <col collapsed="false" customWidth="true" hidden="true" outlineLevel="0" max="30" min="30" style="0" width="11.56"/>
    <col collapsed="false" customWidth="false" hidden="true" outlineLevel="0" max="32" min="32" style="0" width="9.06"/>
  </cols>
  <sheetData>
    <row r="1" customFormat="false" ht="15.75" hidden="false" customHeight="false" outlineLevel="0" collapsed="false">
      <c r="A1" s="2" t="s">
        <v>0</v>
      </c>
    </row>
    <row r="2" customFormat="false" ht="12.75" hidden="false" customHeight="false" outlineLevel="0" collapsed="false">
      <c r="J2" s="3" t="s">
        <v>1</v>
      </c>
      <c r="L2" s="4" t="s">
        <v>2</v>
      </c>
      <c r="M2" s="4"/>
      <c r="X2" s="4" t="s">
        <v>3</v>
      </c>
      <c r="AC2" s="4"/>
      <c r="AD2" s="4" t="s">
        <v>4</v>
      </c>
    </row>
    <row r="3" customFormat="false" ht="12.75" hidden="false" customHeight="false" outlineLevel="0" collapsed="false">
      <c r="J3" s="3" t="s">
        <v>5</v>
      </c>
      <c r="L3" s="5" t="s">
        <v>6</v>
      </c>
      <c r="M3" s="4"/>
      <c r="N3" s="5" t="s">
        <v>7</v>
      </c>
      <c r="O3" s="4"/>
      <c r="P3" s="5" t="s">
        <v>8</v>
      </c>
      <c r="Q3" s="4"/>
      <c r="R3" s="5" t="s">
        <v>9</v>
      </c>
      <c r="S3" s="4"/>
      <c r="T3" s="5" t="s">
        <v>10</v>
      </c>
      <c r="U3" s="4"/>
      <c r="V3" s="5" t="s">
        <v>11</v>
      </c>
      <c r="W3" s="6"/>
      <c r="X3" s="5" t="s">
        <v>12</v>
      </c>
      <c r="Y3" s="4"/>
      <c r="Z3" s="5" t="s">
        <v>13</v>
      </c>
      <c r="AA3" s="6"/>
      <c r="AB3" s="5" t="s">
        <v>14</v>
      </c>
      <c r="AC3" s="4"/>
      <c r="AD3" s="5" t="s">
        <v>15</v>
      </c>
    </row>
    <row r="5" customFormat="false" ht="12.75" hidden="false" customHeight="false" outlineLevel="0" collapsed="false">
      <c r="A5" s="7" t="s">
        <v>16</v>
      </c>
    </row>
    <row r="6" customFormat="false" ht="12.75" hidden="false" customHeight="false" outlineLevel="0" collapsed="false">
      <c r="A6" s="0" t="s">
        <v>17</v>
      </c>
      <c r="F6" s="0" t="n">
        <v>41254</v>
      </c>
      <c r="I6" s="0" t="n">
        <f aca="false">$H$7*F6</f>
        <v>11056.072</v>
      </c>
      <c r="J6" s="1" t="n">
        <f aca="false">F6-I6</f>
        <v>30197.928</v>
      </c>
      <c r="L6" s="8" t="n">
        <v>2657.16</v>
      </c>
      <c r="M6" s="8"/>
      <c r="N6" s="8" t="n">
        <v>0</v>
      </c>
      <c r="O6" s="8"/>
      <c r="P6" s="8" t="n">
        <v>3914.004</v>
      </c>
      <c r="Q6" s="8"/>
      <c r="R6" s="8" t="n">
        <v>3914.004</v>
      </c>
      <c r="S6" s="8"/>
      <c r="T6" s="8" t="n">
        <v>3914.004</v>
      </c>
      <c r="U6" s="8"/>
      <c r="V6" s="8" t="n">
        <v>3914.004</v>
      </c>
      <c r="W6" s="8"/>
      <c r="X6" s="8" t="n">
        <v>2657.16</v>
      </c>
      <c r="Y6" s="8"/>
      <c r="Z6" s="8" t="n">
        <v>3914.004</v>
      </c>
      <c r="AA6" s="8"/>
      <c r="AB6" s="8" t="n">
        <v>0</v>
      </c>
      <c r="AC6" s="8"/>
      <c r="AD6" s="8" t="n">
        <v>5314.32</v>
      </c>
    </row>
    <row r="7" customFormat="false" ht="12.75" hidden="false" customHeight="false" outlineLevel="0" collapsed="false">
      <c r="A7" s="0" t="s">
        <v>18</v>
      </c>
      <c r="F7" s="9" t="n">
        <v>783824</v>
      </c>
      <c r="H7" s="0" t="n">
        <v>0.268</v>
      </c>
      <c r="I7" s="0" t="n">
        <f aca="false">$H$7*F7</f>
        <v>210064.832</v>
      </c>
      <c r="J7" s="10" t="n">
        <f aca="false">F7-I7</f>
        <v>573759.168</v>
      </c>
      <c r="L7" s="11" t="n">
        <v>50480.184</v>
      </c>
      <c r="M7" s="8"/>
      <c r="N7" s="11" t="n">
        <v>0</v>
      </c>
      <c r="O7" s="8"/>
      <c r="P7" s="11" t="n">
        <v>74367.54</v>
      </c>
      <c r="Q7" s="8"/>
      <c r="R7" s="11" t="n">
        <v>74367.54</v>
      </c>
      <c r="S7" s="8"/>
      <c r="T7" s="11" t="n">
        <v>74367.54</v>
      </c>
      <c r="U7" s="8"/>
      <c r="V7" s="11" t="n">
        <v>74367.54</v>
      </c>
      <c r="W7" s="8"/>
      <c r="X7" s="11" t="n">
        <v>50480.184</v>
      </c>
      <c r="Y7" s="8"/>
      <c r="Z7" s="11" t="n">
        <v>74367.54</v>
      </c>
      <c r="AA7" s="8"/>
      <c r="AB7" s="11" t="n">
        <v>0</v>
      </c>
      <c r="AC7" s="8"/>
      <c r="AD7" s="11" t="n">
        <v>100960.368</v>
      </c>
      <c r="AF7" s="0" t="n">
        <f aca="false">1-0.268</f>
        <v>0.732</v>
      </c>
    </row>
    <row r="8" customFormat="false" ht="12.75" hidden="false" customHeight="false" outlineLevel="0" collapsed="false">
      <c r="B8" s="7" t="s">
        <v>19</v>
      </c>
      <c r="F8" s="0" t="n">
        <f aca="false">SUM(F6:F7)</f>
        <v>825078</v>
      </c>
      <c r="J8" s="12" t="n">
        <f aca="false">SUM(J6:J7)</f>
        <v>603957.096</v>
      </c>
      <c r="L8" s="12" t="n">
        <f aca="false">SUM(L6:L7)</f>
        <v>53137.344</v>
      </c>
      <c r="N8" s="13" t="n">
        <f aca="false">SUM(N6:N7)</f>
        <v>0</v>
      </c>
      <c r="P8" s="12" t="n">
        <f aca="false">SUM(P6:P7)</f>
        <v>78281.544</v>
      </c>
      <c r="R8" s="12" t="n">
        <f aca="false">SUM(R6:R7)</f>
        <v>78281.544</v>
      </c>
      <c r="T8" s="12" t="n">
        <f aca="false">SUM(T6:T7)</f>
        <v>78281.544</v>
      </c>
      <c r="V8" s="12" t="n">
        <f aca="false">SUM(V6:V7)</f>
        <v>78281.544</v>
      </c>
      <c r="X8" s="12" t="n">
        <f aca="false">SUM(X6:X7)</f>
        <v>53137.344</v>
      </c>
      <c r="Z8" s="12" t="n">
        <f aca="false">SUM(Z6:Z7)</f>
        <v>78281.544</v>
      </c>
      <c r="AB8" s="12" t="n">
        <f aca="false">SUM(AB6:AB7)</f>
        <v>0</v>
      </c>
      <c r="AD8" s="12" t="n">
        <f aca="false">SUM(AD6:AD7)</f>
        <v>106274.688</v>
      </c>
    </row>
    <row r="11" customFormat="false" ht="12.75" hidden="false" customHeight="false" outlineLevel="0" collapsed="false">
      <c r="A11" s="7" t="s">
        <v>20</v>
      </c>
    </row>
    <row r="12" customFormat="false" ht="12.75" hidden="false" customHeight="false" outlineLevel="0" collapsed="false">
      <c r="A12" s="0" t="s">
        <v>21</v>
      </c>
    </row>
    <row r="13" customFormat="false" ht="12.75" hidden="false" customHeight="false" outlineLevel="0" collapsed="false">
      <c r="A13" s="0" t="s">
        <v>22</v>
      </c>
      <c r="F13" s="0" t="n">
        <v>835808</v>
      </c>
      <c r="H13" s="0" t="n">
        <v>0.265</v>
      </c>
      <c r="I13" s="0" t="n">
        <f aca="false">$H$13*F13</f>
        <v>221489.12</v>
      </c>
      <c r="J13" s="1" t="n">
        <f aca="false">F13-I13</f>
        <v>614318.88</v>
      </c>
      <c r="L13" s="8" t="n">
        <v>0</v>
      </c>
      <c r="M13" s="8"/>
      <c r="N13" s="8" t="n">
        <v>0</v>
      </c>
      <c r="O13" s="8"/>
      <c r="P13" s="8" t="n">
        <v>122863.776</v>
      </c>
      <c r="Q13" s="8"/>
      <c r="R13" s="8" t="n">
        <v>122863.776</v>
      </c>
      <c r="S13" s="8"/>
      <c r="T13" s="8" t="n">
        <v>122863.776</v>
      </c>
      <c r="U13" s="8"/>
      <c r="V13" s="8" t="n">
        <v>122863.776</v>
      </c>
      <c r="W13" s="8"/>
      <c r="X13" s="8" t="n">
        <v>0</v>
      </c>
      <c r="Y13" s="8"/>
      <c r="Z13" s="8" t="n">
        <v>122863.776</v>
      </c>
      <c r="AA13" s="8"/>
      <c r="AB13" s="8" t="n">
        <v>0</v>
      </c>
      <c r="AC13" s="8"/>
      <c r="AD13" s="8" t="n">
        <v>0</v>
      </c>
    </row>
    <row r="14" customFormat="false" ht="12.75" hidden="false" customHeight="false" outlineLevel="0" collapsed="false">
      <c r="A14" s="0" t="s">
        <v>23</v>
      </c>
      <c r="F14" s="0" t="n">
        <v>835808</v>
      </c>
      <c r="I14" s="0" t="n">
        <f aca="false">$H$13*F14</f>
        <v>221489.12</v>
      </c>
      <c r="J14" s="1" t="n">
        <f aca="false">F14-I14</f>
        <v>614318.88</v>
      </c>
      <c r="L14" s="8" t="n">
        <v>0</v>
      </c>
      <c r="M14" s="8"/>
      <c r="N14" s="8" t="n">
        <v>0</v>
      </c>
      <c r="O14" s="8"/>
      <c r="P14" s="8" t="n">
        <v>122863.776</v>
      </c>
      <c r="Q14" s="8"/>
      <c r="R14" s="8" t="n">
        <v>122863.776</v>
      </c>
      <c r="S14" s="8"/>
      <c r="T14" s="8" t="n">
        <v>122863.776</v>
      </c>
      <c r="U14" s="8"/>
      <c r="V14" s="8" t="n">
        <v>122863.776</v>
      </c>
      <c r="W14" s="8"/>
      <c r="X14" s="8" t="n">
        <v>0</v>
      </c>
      <c r="Y14" s="8"/>
      <c r="Z14" s="8" t="n">
        <v>122863.776</v>
      </c>
      <c r="AA14" s="8"/>
      <c r="AB14" s="8" t="n">
        <v>0</v>
      </c>
      <c r="AC14" s="8"/>
      <c r="AD14" s="8" t="n">
        <v>0</v>
      </c>
    </row>
    <row r="15" customFormat="false" ht="12.75" hidden="false" customHeight="false" outlineLevel="0" collapsed="false">
      <c r="A15" s="0" t="s">
        <v>24</v>
      </c>
      <c r="F15" s="0" t="n">
        <v>586613</v>
      </c>
      <c r="I15" s="0" t="n">
        <f aca="false">$H$13*F15</f>
        <v>155452.445</v>
      </c>
      <c r="J15" s="1" t="n">
        <f aca="false">F15-I15</f>
        <v>431160.555</v>
      </c>
      <c r="L15" s="8" t="n">
        <v>0</v>
      </c>
      <c r="M15" s="8"/>
      <c r="N15" s="8" t="n">
        <v>0</v>
      </c>
      <c r="O15" s="8"/>
      <c r="P15" s="8" t="n">
        <v>86232.111</v>
      </c>
      <c r="Q15" s="8"/>
      <c r="R15" s="8" t="n">
        <v>86232.111</v>
      </c>
      <c r="S15" s="8"/>
      <c r="T15" s="8" t="n">
        <v>86232.111</v>
      </c>
      <c r="U15" s="8"/>
      <c r="V15" s="8" t="n">
        <v>86232.111</v>
      </c>
      <c r="W15" s="8"/>
      <c r="X15" s="8" t="n">
        <v>0</v>
      </c>
      <c r="Y15" s="8"/>
      <c r="Z15" s="8" t="n">
        <v>86232.111</v>
      </c>
      <c r="AA15" s="8"/>
      <c r="AB15" s="8" t="n">
        <v>0</v>
      </c>
      <c r="AC15" s="8"/>
      <c r="AD15" s="8" t="n">
        <v>0</v>
      </c>
    </row>
    <row r="16" customFormat="false" ht="12.75" hidden="false" customHeight="false" outlineLevel="0" collapsed="false">
      <c r="L16" s="8" t="n">
        <v>0</v>
      </c>
      <c r="M16" s="8"/>
      <c r="N16" s="8" t="n">
        <v>0</v>
      </c>
      <c r="O16" s="8"/>
      <c r="P16" s="8" t="n">
        <v>0</v>
      </c>
      <c r="Q16" s="8"/>
      <c r="R16" s="8" t="n">
        <v>0</v>
      </c>
      <c r="S16" s="8"/>
      <c r="T16" s="8" t="n">
        <v>0</v>
      </c>
      <c r="U16" s="8"/>
      <c r="V16" s="8" t="n">
        <v>0</v>
      </c>
      <c r="W16" s="8"/>
      <c r="X16" s="8" t="n">
        <v>0</v>
      </c>
      <c r="Y16" s="8"/>
      <c r="Z16" s="8" t="n">
        <v>0</v>
      </c>
      <c r="AA16" s="8"/>
      <c r="AB16" s="8" t="n">
        <v>0</v>
      </c>
      <c r="AC16" s="8"/>
      <c r="AD16" s="8" t="n">
        <v>0</v>
      </c>
    </row>
    <row r="17" customFormat="false" ht="12.75" hidden="false" customHeight="false" outlineLevel="0" collapsed="false">
      <c r="A17" s="0" t="s">
        <v>25</v>
      </c>
      <c r="F17" s="0" t="n">
        <v>695368</v>
      </c>
      <c r="I17" s="0" t="n">
        <f aca="false">$H$13*F17</f>
        <v>184272.52</v>
      </c>
      <c r="J17" s="1" t="n">
        <f aca="false">F17-I17</f>
        <v>511095.48</v>
      </c>
      <c r="L17" s="8" t="n">
        <v>204438.192</v>
      </c>
      <c r="M17" s="8"/>
      <c r="N17" s="8" t="n">
        <v>0</v>
      </c>
      <c r="O17" s="8"/>
      <c r="P17" s="8" t="n">
        <v>0</v>
      </c>
      <c r="Q17" s="8"/>
      <c r="R17" s="8" t="n">
        <v>0</v>
      </c>
      <c r="S17" s="8"/>
      <c r="T17" s="8" t="n">
        <v>0</v>
      </c>
      <c r="U17" s="8"/>
      <c r="V17" s="8" t="n">
        <v>0</v>
      </c>
      <c r="W17" s="8"/>
      <c r="X17" s="8" t="n">
        <v>204438.192</v>
      </c>
      <c r="Y17" s="8"/>
      <c r="Z17" s="8" t="n">
        <v>0</v>
      </c>
      <c r="AA17" s="8"/>
      <c r="AB17" s="8" t="n">
        <v>0</v>
      </c>
      <c r="AC17" s="8"/>
      <c r="AD17" s="8" t="n">
        <v>102219.096</v>
      </c>
    </row>
    <row r="18" customFormat="false" ht="12.75" hidden="false" customHeight="false" outlineLevel="0" collapsed="false">
      <c r="L18" s="8" t="n">
        <v>0</v>
      </c>
      <c r="M18" s="8"/>
      <c r="N18" s="8" t="n">
        <v>0</v>
      </c>
      <c r="O18" s="8"/>
      <c r="P18" s="8" t="n">
        <v>0</v>
      </c>
      <c r="Q18" s="8"/>
      <c r="R18" s="8" t="n">
        <v>0</v>
      </c>
      <c r="S18" s="8"/>
      <c r="T18" s="8" t="n">
        <v>0</v>
      </c>
      <c r="U18" s="8"/>
      <c r="V18" s="8" t="n">
        <v>0</v>
      </c>
      <c r="W18" s="8"/>
      <c r="X18" s="8" t="n">
        <v>0</v>
      </c>
      <c r="Y18" s="8"/>
      <c r="Z18" s="8" t="n">
        <v>0</v>
      </c>
      <c r="AA18" s="8"/>
      <c r="AB18" s="8" t="n">
        <v>0</v>
      </c>
      <c r="AC18" s="8"/>
      <c r="AD18" s="8" t="n">
        <v>0</v>
      </c>
    </row>
    <row r="19" customFormat="false" ht="12.75" hidden="false" customHeight="false" outlineLevel="0" collapsed="false">
      <c r="A19" s="0" t="s">
        <v>26</v>
      </c>
      <c r="F19" s="9" t="n">
        <v>205146</v>
      </c>
      <c r="I19" s="0" t="n">
        <f aca="false">$H$13*F19</f>
        <v>54363.69</v>
      </c>
      <c r="J19" s="10" t="n">
        <f aca="false">F19-I19</f>
        <v>150782.31</v>
      </c>
      <c r="L19" s="11" t="n">
        <v>0</v>
      </c>
      <c r="M19" s="8"/>
      <c r="N19" s="11" t="n">
        <v>0</v>
      </c>
      <c r="O19" s="8"/>
      <c r="P19" s="11" t="n">
        <v>0</v>
      </c>
      <c r="Q19" s="8"/>
      <c r="R19" s="11" t="n">
        <v>0</v>
      </c>
      <c r="S19" s="8"/>
      <c r="T19" s="11" t="n">
        <v>0</v>
      </c>
      <c r="U19" s="8"/>
      <c r="V19" s="11" t="n">
        <v>0</v>
      </c>
      <c r="W19" s="8"/>
      <c r="X19" s="11" t="n">
        <v>150782</v>
      </c>
      <c r="Y19" s="8"/>
      <c r="Z19" s="11" t="n">
        <v>0</v>
      </c>
      <c r="AA19" s="8"/>
      <c r="AB19" s="11" t="n">
        <v>0</v>
      </c>
      <c r="AC19" s="8"/>
      <c r="AD19" s="11" t="n">
        <v>0</v>
      </c>
      <c r="AF19" s="0" t="n">
        <f aca="false">1-0.265</f>
        <v>0.735</v>
      </c>
    </row>
    <row r="20" customFormat="false" ht="12.75" hidden="false" customHeight="false" outlineLevel="0" collapsed="false">
      <c r="B20" s="7" t="s">
        <v>27</v>
      </c>
      <c r="F20" s="0" t="n">
        <f aca="false">F19+F17+F15+F14+F13</f>
        <v>3158743</v>
      </c>
      <c r="J20" s="12" t="n">
        <f aca="false">SUM(J13:J19)</f>
        <v>2321676.105</v>
      </c>
      <c r="L20" s="12" t="n">
        <f aca="false">SUM(L13:L19)</f>
        <v>204438.192</v>
      </c>
      <c r="N20" s="13" t="n">
        <f aca="false">SUM(N13:N19)</f>
        <v>0</v>
      </c>
      <c r="P20" s="12" t="n">
        <f aca="false">SUM(P13:P19)</f>
        <v>331959.663</v>
      </c>
      <c r="R20" s="12" t="n">
        <f aca="false">SUM(R13:R19)</f>
        <v>331959.663</v>
      </c>
      <c r="T20" s="12" t="n">
        <f aca="false">SUM(T13:T19)</f>
        <v>331959.663</v>
      </c>
      <c r="V20" s="12" t="n">
        <f aca="false">SUM(V13:V19)</f>
        <v>331959.663</v>
      </c>
      <c r="X20" s="12" t="n">
        <f aca="false">SUM(X13:X19)</f>
        <v>355220.192</v>
      </c>
      <c r="Z20" s="12" t="n">
        <f aca="false">SUM(Z13:Z19)</f>
        <v>331959.663</v>
      </c>
      <c r="AB20" s="12" t="n">
        <f aca="false">SUM(AB13:AB19)</f>
        <v>0</v>
      </c>
      <c r="AD20" s="12" t="n">
        <f aca="false">SUM(AD13:AD19)</f>
        <v>102219.096</v>
      </c>
    </row>
    <row r="23" customFormat="false" ht="12.75" hidden="false" customHeight="false" outlineLevel="0" collapsed="false">
      <c r="A23" s="7" t="s">
        <v>28</v>
      </c>
    </row>
    <row r="24" customFormat="false" ht="12.75" hidden="false" customHeight="false" outlineLevel="0" collapsed="false">
      <c r="A24" s="0" t="s">
        <v>29</v>
      </c>
    </row>
    <row r="25" customFormat="false" ht="12.75" hidden="false" customHeight="false" outlineLevel="0" collapsed="false">
      <c r="A25" s="0" t="s">
        <v>30</v>
      </c>
      <c r="F25" s="0" t="n">
        <v>71996</v>
      </c>
      <c r="I25" s="0" t="n">
        <f aca="false">$H$26*F25</f>
        <v>19114.938</v>
      </c>
      <c r="J25" s="1" t="n">
        <f aca="false">F25-I25</f>
        <v>52881.062</v>
      </c>
      <c r="L25" s="8" t="n">
        <v>0</v>
      </c>
      <c r="M25" s="8"/>
      <c r="N25" s="8" t="n">
        <v>0</v>
      </c>
      <c r="O25" s="8"/>
      <c r="P25" s="8" t="n">
        <v>18508.35701</v>
      </c>
      <c r="Q25" s="8"/>
      <c r="R25" s="8" t="n">
        <v>5288.098855</v>
      </c>
      <c r="S25" s="8"/>
      <c r="T25" s="8" t="n">
        <v>18508.35701</v>
      </c>
      <c r="U25" s="8"/>
      <c r="V25" s="8" t="n">
        <v>5288.098855</v>
      </c>
      <c r="W25" s="8"/>
      <c r="X25" s="8" t="n">
        <v>0</v>
      </c>
      <c r="Y25" s="8"/>
      <c r="Z25" s="8" t="n">
        <v>5288.098855</v>
      </c>
      <c r="AA25" s="8"/>
      <c r="AB25" s="8" t="n">
        <v>0</v>
      </c>
      <c r="AC25" s="8"/>
      <c r="AD25" s="8" t="n">
        <v>0</v>
      </c>
    </row>
    <row r="26" customFormat="false" ht="12.75" hidden="false" customHeight="false" outlineLevel="0" collapsed="false">
      <c r="H26" s="0" t="n">
        <v>0.2655</v>
      </c>
      <c r="L26" s="8" t="n">
        <v>0</v>
      </c>
      <c r="M26" s="8"/>
      <c r="N26" s="8" t="n">
        <v>0</v>
      </c>
      <c r="O26" s="8"/>
      <c r="P26" s="8" t="n">
        <v>0</v>
      </c>
      <c r="Q26" s="8"/>
      <c r="R26" s="8" t="n">
        <v>0</v>
      </c>
      <c r="S26" s="8"/>
      <c r="T26" s="8" t="n">
        <v>0</v>
      </c>
      <c r="U26" s="8"/>
      <c r="V26" s="8" t="n">
        <v>0</v>
      </c>
      <c r="W26" s="8"/>
      <c r="X26" s="8" t="n">
        <v>0</v>
      </c>
      <c r="Y26" s="8"/>
      <c r="Z26" s="8" t="n">
        <v>0</v>
      </c>
      <c r="AA26" s="8"/>
      <c r="AB26" s="8" t="n">
        <v>0</v>
      </c>
      <c r="AC26" s="8"/>
      <c r="AD26" s="8" t="n">
        <v>0</v>
      </c>
    </row>
    <row r="27" customFormat="false" ht="12.75" hidden="false" customHeight="false" outlineLevel="0" collapsed="false">
      <c r="A27" s="0" t="s">
        <v>31</v>
      </c>
      <c r="L27" s="8" t="n">
        <v>0</v>
      </c>
      <c r="M27" s="8"/>
      <c r="N27" s="8" t="n">
        <v>0</v>
      </c>
      <c r="O27" s="8"/>
      <c r="P27" s="8" t="n">
        <v>0</v>
      </c>
      <c r="Q27" s="8"/>
      <c r="R27" s="8" t="n">
        <v>0</v>
      </c>
      <c r="S27" s="8"/>
      <c r="T27" s="8" t="n">
        <v>0</v>
      </c>
      <c r="U27" s="8"/>
      <c r="V27" s="8" t="n">
        <v>0</v>
      </c>
      <c r="W27" s="8"/>
      <c r="X27" s="8" t="n">
        <v>0</v>
      </c>
      <c r="Y27" s="8"/>
      <c r="Z27" s="8" t="n">
        <v>0</v>
      </c>
      <c r="AA27" s="8"/>
      <c r="AB27" s="8" t="n">
        <v>0</v>
      </c>
      <c r="AC27" s="8"/>
      <c r="AD27" s="8" t="n">
        <v>0</v>
      </c>
    </row>
    <row r="28" customFormat="false" ht="12.75" hidden="false" customHeight="false" outlineLevel="0" collapsed="false">
      <c r="A28" s="0" t="s">
        <v>32</v>
      </c>
      <c r="F28" s="0" t="n">
        <v>978283</v>
      </c>
      <c r="I28" s="0" t="n">
        <f aca="false">$H$26*F28</f>
        <v>259734.1365</v>
      </c>
      <c r="J28" s="1" t="n">
        <f aca="false">F28-I28</f>
        <v>718548.8635</v>
      </c>
      <c r="L28" s="8" t="n">
        <v>92017.83682</v>
      </c>
      <c r="M28" s="8"/>
      <c r="N28" s="8" t="n">
        <v>0</v>
      </c>
      <c r="O28" s="8"/>
      <c r="P28" s="8" t="n">
        <v>70095.457705</v>
      </c>
      <c r="Q28" s="8"/>
      <c r="R28" s="8" t="n">
        <v>70095.457705</v>
      </c>
      <c r="S28" s="8"/>
      <c r="T28" s="8" t="n">
        <v>70095.457705</v>
      </c>
      <c r="U28" s="8"/>
      <c r="V28" s="8" t="n">
        <v>70095.457705</v>
      </c>
      <c r="W28" s="8"/>
      <c r="X28" s="8" t="n">
        <v>92017.83682</v>
      </c>
      <c r="Y28" s="8"/>
      <c r="Z28" s="8" t="n">
        <v>0</v>
      </c>
      <c r="AA28" s="8"/>
      <c r="AB28" s="8" t="n">
        <v>0</v>
      </c>
      <c r="AC28" s="8"/>
      <c r="AD28" s="8" t="n">
        <v>184035.67364</v>
      </c>
    </row>
    <row r="29" customFormat="false" ht="12.75" hidden="false" customHeight="false" outlineLevel="0" collapsed="false">
      <c r="L29" s="8" t="n">
        <v>0</v>
      </c>
      <c r="M29" s="8"/>
      <c r="N29" s="8" t="n">
        <v>0</v>
      </c>
      <c r="O29" s="8"/>
      <c r="P29" s="8" t="n">
        <v>0</v>
      </c>
      <c r="Q29" s="8"/>
      <c r="R29" s="8" t="n">
        <v>0</v>
      </c>
      <c r="S29" s="8"/>
      <c r="T29" s="8" t="n">
        <v>0</v>
      </c>
      <c r="U29" s="8"/>
      <c r="V29" s="8" t="n">
        <v>0</v>
      </c>
      <c r="W29" s="8"/>
      <c r="X29" s="8" t="n">
        <v>0</v>
      </c>
      <c r="Y29" s="8"/>
      <c r="Z29" s="8" t="n">
        <v>0</v>
      </c>
      <c r="AA29" s="8"/>
      <c r="AB29" s="8" t="n">
        <v>0</v>
      </c>
      <c r="AC29" s="8"/>
      <c r="AD29" s="8" t="n">
        <v>0</v>
      </c>
    </row>
    <row r="30" customFormat="false" ht="12.75" hidden="false" customHeight="false" outlineLevel="0" collapsed="false">
      <c r="A30" s="0" t="s">
        <v>33</v>
      </c>
      <c r="F30" s="0" t="n">
        <v>868822</v>
      </c>
      <c r="I30" s="0" t="n">
        <f aca="false">$H$26*F30</f>
        <v>230672.241</v>
      </c>
      <c r="J30" s="1" t="n">
        <f aca="false">F30-I30</f>
        <v>638149.759</v>
      </c>
      <c r="L30" s="8" t="n">
        <v>159537.461785</v>
      </c>
      <c r="M30" s="8"/>
      <c r="N30" s="8" t="n">
        <v>0</v>
      </c>
      <c r="O30" s="8"/>
      <c r="P30" s="8" t="n">
        <v>0</v>
      </c>
      <c r="Q30" s="8"/>
      <c r="R30" s="8" t="n">
        <v>0</v>
      </c>
      <c r="S30" s="8"/>
      <c r="T30" s="8" t="n">
        <v>0</v>
      </c>
      <c r="U30" s="8"/>
      <c r="V30" s="8" t="n">
        <v>0</v>
      </c>
      <c r="W30" s="8"/>
      <c r="X30" s="8" t="n">
        <v>159537.461785</v>
      </c>
      <c r="Y30" s="8"/>
      <c r="Z30" s="8" t="n">
        <v>0</v>
      </c>
      <c r="AA30" s="8"/>
      <c r="AB30" s="8" t="n">
        <v>0</v>
      </c>
      <c r="AC30" s="8"/>
      <c r="AD30" s="8" t="n">
        <v>319074.92357</v>
      </c>
    </row>
    <row r="31" customFormat="false" ht="12.75" hidden="false" customHeight="false" outlineLevel="0" collapsed="false">
      <c r="L31" s="8" t="n">
        <v>0</v>
      </c>
      <c r="M31" s="8"/>
      <c r="N31" s="8" t="n">
        <v>0</v>
      </c>
      <c r="O31" s="8"/>
      <c r="P31" s="8" t="n">
        <v>0</v>
      </c>
      <c r="Q31" s="8"/>
      <c r="R31" s="8" t="n">
        <v>0</v>
      </c>
      <c r="S31" s="8"/>
      <c r="T31" s="8" t="n">
        <v>0</v>
      </c>
      <c r="U31" s="8"/>
      <c r="V31" s="8" t="n">
        <v>0</v>
      </c>
      <c r="W31" s="8"/>
      <c r="X31" s="8" t="n">
        <v>0</v>
      </c>
      <c r="Y31" s="8"/>
      <c r="Z31" s="8" t="n">
        <v>0</v>
      </c>
      <c r="AA31" s="8"/>
      <c r="AB31" s="8" t="n">
        <v>0</v>
      </c>
      <c r="AC31" s="8"/>
      <c r="AD31" s="8" t="n">
        <v>0</v>
      </c>
    </row>
    <row r="32" customFormat="false" ht="12.75" hidden="false" customHeight="false" outlineLevel="0" collapsed="false">
      <c r="A32" s="0" t="s">
        <v>34</v>
      </c>
      <c r="F32" s="0" t="n">
        <v>728062</v>
      </c>
      <c r="I32" s="0" t="n">
        <f aca="false">$H$26*F32</f>
        <v>193300.461</v>
      </c>
      <c r="J32" s="1" t="n">
        <f aca="false">F32-I32</f>
        <v>534761.539</v>
      </c>
      <c r="L32" s="8" t="n">
        <v>133690.0175</v>
      </c>
      <c r="M32" s="8"/>
      <c r="N32" s="8" t="n">
        <v>0</v>
      </c>
      <c r="O32" s="8"/>
      <c r="P32" s="8" t="n">
        <v>85561.1705</v>
      </c>
      <c r="Q32" s="8"/>
      <c r="R32" s="8" t="n">
        <v>85561.1705</v>
      </c>
      <c r="S32" s="8"/>
      <c r="T32" s="8" t="n">
        <v>82887.5905</v>
      </c>
      <c r="U32" s="8"/>
      <c r="V32" s="8" t="n">
        <v>0</v>
      </c>
      <c r="W32" s="8"/>
      <c r="X32" s="8" t="n">
        <v>133690.0175</v>
      </c>
      <c r="Y32" s="8"/>
      <c r="Z32" s="8" t="n">
        <v>13368.6345</v>
      </c>
      <c r="AA32" s="8"/>
      <c r="AB32" s="8" t="n">
        <v>0</v>
      </c>
      <c r="AC32" s="8"/>
      <c r="AD32" s="8" t="n">
        <v>0</v>
      </c>
    </row>
    <row r="33" customFormat="false" ht="12.75" hidden="false" customHeight="false" outlineLevel="0" collapsed="false">
      <c r="L33" s="8" t="n">
        <v>0</v>
      </c>
      <c r="M33" s="8"/>
      <c r="N33" s="8" t="n">
        <v>0</v>
      </c>
      <c r="O33" s="8"/>
      <c r="P33" s="8" t="n">
        <v>0</v>
      </c>
      <c r="Q33" s="8"/>
      <c r="R33" s="8" t="n">
        <v>0</v>
      </c>
      <c r="S33" s="8"/>
      <c r="T33" s="8" t="n">
        <v>0</v>
      </c>
      <c r="U33" s="8"/>
      <c r="V33" s="8" t="n">
        <v>0</v>
      </c>
      <c r="W33" s="8"/>
      <c r="X33" s="8" t="n">
        <v>0</v>
      </c>
      <c r="Y33" s="8"/>
      <c r="Z33" s="8" t="n">
        <v>0</v>
      </c>
      <c r="AA33" s="8"/>
      <c r="AB33" s="8" t="n">
        <v>0</v>
      </c>
      <c r="AC33" s="8"/>
      <c r="AD33" s="8" t="n">
        <v>0</v>
      </c>
    </row>
    <row r="34" customFormat="false" ht="12.75" hidden="true" customHeight="false" outlineLevel="0" collapsed="false">
      <c r="A34" s="0" t="s">
        <v>35</v>
      </c>
      <c r="F34" s="0" t="n">
        <v>4730</v>
      </c>
      <c r="I34" s="0" t="n">
        <f aca="false">$H$26*F34</f>
        <v>1255.815</v>
      </c>
      <c r="J34" s="1" t="n">
        <f aca="false">F34-I34</f>
        <v>3474.185</v>
      </c>
      <c r="L34" s="8" t="n">
        <v>0</v>
      </c>
      <c r="M34" s="8"/>
      <c r="N34" s="8" t="n">
        <v>0</v>
      </c>
      <c r="O34" s="8"/>
      <c r="P34" s="8" t="n">
        <v>0</v>
      </c>
      <c r="Q34" s="8"/>
      <c r="R34" s="8" t="n">
        <v>0</v>
      </c>
      <c r="S34" s="8"/>
      <c r="T34" s="8" t="n">
        <v>0</v>
      </c>
      <c r="U34" s="8"/>
      <c r="V34" s="8" t="n">
        <v>0</v>
      </c>
      <c r="W34" s="8"/>
      <c r="X34" s="8" t="n">
        <v>0</v>
      </c>
      <c r="Y34" s="8"/>
      <c r="Z34" s="8" t="n">
        <v>0</v>
      </c>
      <c r="AA34" s="8"/>
      <c r="AB34" s="8" t="n">
        <v>0</v>
      </c>
      <c r="AC34" s="8"/>
      <c r="AD34" s="8" t="n">
        <v>0</v>
      </c>
    </row>
    <row r="35" customFormat="false" ht="12.75" hidden="true" customHeight="false" outlineLevel="0" collapsed="false">
      <c r="A35" s="0" t="s">
        <v>36</v>
      </c>
      <c r="F35" s="0" t="n">
        <v>6480</v>
      </c>
      <c r="I35" s="0" t="n">
        <f aca="false">$H$26*F35</f>
        <v>1720.44</v>
      </c>
      <c r="J35" s="1" t="n">
        <f aca="false">F35-I35</f>
        <v>4759.56</v>
      </c>
      <c r="L35" s="8" t="n">
        <v>0</v>
      </c>
      <c r="M35" s="8"/>
      <c r="N35" s="8" t="n">
        <v>0</v>
      </c>
      <c r="O35" s="8"/>
      <c r="P35" s="8" t="n">
        <v>0</v>
      </c>
      <c r="Q35" s="8"/>
      <c r="R35" s="8" t="n">
        <v>0</v>
      </c>
      <c r="S35" s="8"/>
      <c r="T35" s="8" t="n">
        <v>0</v>
      </c>
      <c r="U35" s="8"/>
      <c r="V35" s="8" t="n">
        <v>0</v>
      </c>
      <c r="W35" s="8"/>
      <c r="X35" s="8" t="n">
        <v>0</v>
      </c>
      <c r="Y35" s="8"/>
      <c r="Z35" s="8" t="n">
        <v>0</v>
      </c>
      <c r="AA35" s="8"/>
      <c r="AB35" s="8" t="n">
        <v>0</v>
      </c>
      <c r="AC35" s="8"/>
      <c r="AD35" s="8" t="n">
        <v>0</v>
      </c>
    </row>
    <row r="36" customFormat="false" ht="12.75" hidden="false" customHeight="false" outlineLevel="0" collapsed="false">
      <c r="A36" s="0" t="s">
        <v>37</v>
      </c>
      <c r="F36" s="0" t="n">
        <v>5508</v>
      </c>
      <c r="I36" s="0" t="n">
        <f aca="false">$H$26*F36</f>
        <v>1462.374</v>
      </c>
      <c r="J36" s="1" t="n">
        <v>5508</v>
      </c>
      <c r="L36" s="8" t="n">
        <v>0</v>
      </c>
      <c r="M36" s="8"/>
      <c r="N36" s="8" t="n">
        <v>5508</v>
      </c>
      <c r="O36" s="8"/>
      <c r="P36" s="8" t="n">
        <v>0</v>
      </c>
      <c r="Q36" s="8"/>
      <c r="R36" s="8" t="n">
        <v>0</v>
      </c>
      <c r="S36" s="8"/>
      <c r="T36" s="8" t="n">
        <v>0</v>
      </c>
      <c r="U36" s="8"/>
      <c r="V36" s="8" t="n">
        <v>0</v>
      </c>
      <c r="W36" s="8"/>
      <c r="X36" s="8" t="n">
        <v>0</v>
      </c>
      <c r="Y36" s="8"/>
      <c r="Z36" s="8" t="n">
        <v>0</v>
      </c>
      <c r="AA36" s="8"/>
      <c r="AB36" s="8" t="n">
        <v>0</v>
      </c>
      <c r="AC36" s="8"/>
      <c r="AD36" s="8" t="n">
        <v>0</v>
      </c>
    </row>
    <row r="37" customFormat="false" ht="12.75" hidden="false" customHeight="false" outlineLevel="0" collapsed="false">
      <c r="A37" s="0" t="s">
        <v>38</v>
      </c>
      <c r="F37" s="0" t="n">
        <v>1348</v>
      </c>
      <c r="I37" s="0" t="n">
        <f aca="false">$H$26*F37</f>
        <v>357.894</v>
      </c>
      <c r="J37" s="1" t="n">
        <v>1348</v>
      </c>
      <c r="L37" s="8" t="n">
        <v>0</v>
      </c>
      <c r="M37" s="8"/>
      <c r="N37" s="8" t="n">
        <v>1348</v>
      </c>
      <c r="O37" s="8"/>
      <c r="P37" s="8" t="n">
        <v>0</v>
      </c>
      <c r="Q37" s="8"/>
      <c r="R37" s="8" t="n">
        <v>0</v>
      </c>
      <c r="S37" s="8"/>
      <c r="T37" s="8" t="n">
        <v>0</v>
      </c>
      <c r="U37" s="8"/>
      <c r="V37" s="8" t="n">
        <v>0</v>
      </c>
      <c r="W37" s="8"/>
      <c r="X37" s="8" t="n">
        <v>0</v>
      </c>
      <c r="Y37" s="8"/>
      <c r="Z37" s="8" t="n">
        <v>0</v>
      </c>
      <c r="AA37" s="8"/>
      <c r="AB37" s="8" t="n">
        <v>0</v>
      </c>
      <c r="AC37" s="8"/>
      <c r="AD37" s="8" t="n">
        <v>0</v>
      </c>
    </row>
    <row r="38" customFormat="false" ht="12.75" hidden="false" customHeight="false" outlineLevel="0" collapsed="false">
      <c r="A38" s="0" t="s">
        <v>39</v>
      </c>
      <c r="F38" s="9" t="n">
        <v>2020208</v>
      </c>
      <c r="I38" s="0" t="n">
        <f aca="false">$H$26*F38</f>
        <v>536365.224</v>
      </c>
      <c r="J38" s="10" t="n">
        <f aca="false">F38-I38+1012+358</f>
        <v>1485212.776</v>
      </c>
      <c r="L38" s="11" t="n">
        <v>114309.9825</v>
      </c>
      <c r="M38" s="8"/>
      <c r="N38" s="11" t="n">
        <v>0</v>
      </c>
      <c r="O38" s="8"/>
      <c r="P38" s="11" t="n">
        <v>225438.8295</v>
      </c>
      <c r="Q38" s="8"/>
      <c r="R38" s="11" t="n">
        <v>226438.8295</v>
      </c>
      <c r="S38" s="8"/>
      <c r="T38" s="11" t="n">
        <v>225112.4095</v>
      </c>
      <c r="U38" s="8"/>
      <c r="V38" s="11" t="n">
        <v>225439</v>
      </c>
      <c r="W38" s="8"/>
      <c r="X38" s="11" t="n">
        <v>247309.9825</v>
      </c>
      <c r="Y38" s="8"/>
      <c r="Z38" s="11" t="n">
        <v>219631.3655</v>
      </c>
      <c r="AA38" s="8"/>
      <c r="AB38" s="11" t="n">
        <v>0</v>
      </c>
      <c r="AC38" s="8"/>
      <c r="AD38" s="11" t="n">
        <v>0</v>
      </c>
    </row>
    <row r="39" customFormat="false" ht="12.75" hidden="false" customHeight="false" outlineLevel="0" collapsed="false">
      <c r="B39" s="7" t="s">
        <v>40</v>
      </c>
      <c r="F39" s="0" t="n">
        <f aca="false">SUM(F25:F38)</f>
        <v>4685437</v>
      </c>
      <c r="J39" s="12" t="n">
        <f aca="false">SUM(J25:J38)</f>
        <v>3444643.7445</v>
      </c>
      <c r="L39" s="12" t="n">
        <f aca="false">SUM(L25:L38)</f>
        <v>499555.298605</v>
      </c>
      <c r="N39" s="12" t="n">
        <f aca="false">SUM(N25:N38)</f>
        <v>6856</v>
      </c>
      <c r="P39" s="12" t="n">
        <f aca="false">SUM(P25:P38)</f>
        <v>399603.814715</v>
      </c>
      <c r="R39" s="12" t="n">
        <f aca="false">SUM(R25:R38)</f>
        <v>387383.55656</v>
      </c>
      <c r="T39" s="12" t="n">
        <f aca="false">SUM(T25:T38)</f>
        <v>396603.814715</v>
      </c>
      <c r="V39" s="12" t="n">
        <f aca="false">SUM(V25:V38)</f>
        <v>300822.55656</v>
      </c>
      <c r="X39" s="12" t="n">
        <f aca="false">SUM(X25:X38)</f>
        <v>632555.298605</v>
      </c>
      <c r="Z39" s="12" t="n">
        <f aca="false">SUM(Z25:Z38)</f>
        <v>238288.098855</v>
      </c>
      <c r="AB39" s="12" t="n">
        <f aca="false">SUM(AB25:AB38)</f>
        <v>0</v>
      </c>
      <c r="AD39" s="12" t="n">
        <f aca="false">SUM(AD25:AD38)</f>
        <v>503110.59721</v>
      </c>
      <c r="AF39" s="0" t="n">
        <f aca="false">1-0.2655</f>
        <v>0.7345</v>
      </c>
    </row>
    <row r="41" customFormat="false" ht="12.75" hidden="false" customHeight="false" outlineLevel="0" collapsed="false">
      <c r="A41" s="7" t="s">
        <v>41</v>
      </c>
    </row>
    <row r="42" customFormat="false" ht="12.75" hidden="false" customHeight="false" outlineLevel="0" collapsed="false">
      <c r="A42" s="0" t="s">
        <v>42</v>
      </c>
    </row>
    <row r="43" customFormat="false" ht="12.75" hidden="false" customHeight="false" outlineLevel="0" collapsed="false">
      <c r="A43" s="0" t="s">
        <v>43</v>
      </c>
      <c r="F43" s="0" t="n">
        <v>469144</v>
      </c>
      <c r="I43" s="0" t="n">
        <f aca="false">$H$48*F43</f>
        <v>123854.016</v>
      </c>
      <c r="J43" s="1" t="n">
        <f aca="false">F43-I43+0.4</f>
        <v>345290.384</v>
      </c>
      <c r="L43" s="8" t="n">
        <v>0</v>
      </c>
      <c r="M43" s="8"/>
      <c r="N43" s="8" t="n">
        <v>0</v>
      </c>
      <c r="O43" s="8"/>
      <c r="P43" s="8" t="n">
        <v>0</v>
      </c>
      <c r="Q43" s="8"/>
      <c r="R43" s="8" t="n">
        <v>345289.984</v>
      </c>
      <c r="S43" s="8"/>
      <c r="T43" s="8" t="n">
        <v>0</v>
      </c>
      <c r="U43" s="8"/>
      <c r="V43" s="8" t="n">
        <v>0</v>
      </c>
      <c r="W43" s="8"/>
      <c r="X43" s="8" t="n">
        <v>0</v>
      </c>
      <c r="Y43" s="8"/>
      <c r="Z43" s="8" t="n">
        <v>0</v>
      </c>
      <c r="AA43" s="8"/>
      <c r="AB43" s="8" t="n">
        <v>0</v>
      </c>
      <c r="AC43" s="8"/>
      <c r="AD43" s="8" t="n">
        <v>0</v>
      </c>
    </row>
    <row r="44" customFormat="false" ht="12.75" hidden="false" customHeight="false" outlineLevel="0" collapsed="false">
      <c r="A44" s="0" t="s">
        <v>44</v>
      </c>
      <c r="F44" s="0" t="n">
        <v>469144</v>
      </c>
      <c r="I44" s="0" t="n">
        <f aca="false">$H$48*F44</f>
        <v>123854.016</v>
      </c>
      <c r="J44" s="1" t="n">
        <f aca="false">F44-I44+0.4</f>
        <v>345290.384</v>
      </c>
      <c r="L44" s="8" t="n">
        <v>0</v>
      </c>
      <c r="M44" s="8"/>
      <c r="N44" s="8" t="n">
        <v>0</v>
      </c>
      <c r="O44" s="8"/>
      <c r="P44" s="8" t="n">
        <v>69058.0704</v>
      </c>
      <c r="Q44" s="8"/>
      <c r="R44" s="8" t="n">
        <v>69058.0704</v>
      </c>
      <c r="S44" s="8"/>
      <c r="T44" s="8" t="n">
        <v>69058.0704</v>
      </c>
      <c r="U44" s="8"/>
      <c r="V44" s="8" t="n">
        <v>69058.0704</v>
      </c>
      <c r="W44" s="8"/>
      <c r="X44" s="8" t="n">
        <v>0</v>
      </c>
      <c r="Y44" s="8"/>
      <c r="Z44" s="8" t="n">
        <v>69058.0704</v>
      </c>
      <c r="AA44" s="8"/>
      <c r="AB44" s="8" t="n">
        <v>0</v>
      </c>
      <c r="AC44" s="8"/>
      <c r="AD44" s="8" t="n">
        <v>0</v>
      </c>
    </row>
    <row r="45" customFormat="false" ht="12.75" hidden="false" customHeight="false" outlineLevel="0" collapsed="false">
      <c r="A45" s="0" t="s">
        <v>45</v>
      </c>
      <c r="F45" s="0" t="n">
        <v>469144</v>
      </c>
      <c r="I45" s="0" t="n">
        <f aca="false">$H$48*F45</f>
        <v>123854.016</v>
      </c>
      <c r="J45" s="1" t="n">
        <f aca="false">F45-I45+0.45</f>
        <v>345290.434</v>
      </c>
      <c r="L45" s="8" t="n">
        <v>0</v>
      </c>
      <c r="M45" s="8"/>
      <c r="N45" s="8" t="n">
        <v>0</v>
      </c>
      <c r="O45" s="8"/>
      <c r="P45" s="8" t="n">
        <v>69058.0704</v>
      </c>
      <c r="Q45" s="8"/>
      <c r="R45" s="8" t="n">
        <v>69058.0704</v>
      </c>
      <c r="S45" s="8"/>
      <c r="T45" s="8" t="n">
        <v>69058.0704</v>
      </c>
      <c r="U45" s="8"/>
      <c r="V45" s="8" t="n">
        <v>69058.0704</v>
      </c>
      <c r="W45" s="8"/>
      <c r="X45" s="8" t="n">
        <v>0</v>
      </c>
      <c r="Y45" s="8"/>
      <c r="Z45" s="8" t="n">
        <v>69058.0704</v>
      </c>
      <c r="AA45" s="8"/>
      <c r="AB45" s="8" t="n">
        <v>0</v>
      </c>
      <c r="AC45" s="8"/>
      <c r="AD45" s="8" t="n">
        <v>0</v>
      </c>
    </row>
    <row r="46" customFormat="false" ht="12.75" hidden="false" customHeight="false" outlineLevel="0" collapsed="false">
      <c r="A46" s="0" t="s">
        <v>46</v>
      </c>
      <c r="F46" s="0" t="n">
        <v>469144</v>
      </c>
      <c r="I46" s="0" t="n">
        <f aca="false">$H$48*F46</f>
        <v>123854.016</v>
      </c>
      <c r="J46" s="1" t="n">
        <f aca="false">F46-I46+0.45</f>
        <v>345290.434</v>
      </c>
      <c r="L46" s="8" t="n">
        <v>0</v>
      </c>
      <c r="M46" s="8"/>
      <c r="N46" s="8" t="n">
        <v>0</v>
      </c>
      <c r="O46" s="8"/>
      <c r="P46" s="8" t="n">
        <v>69058.0704</v>
      </c>
      <c r="Q46" s="8"/>
      <c r="R46" s="8" t="n">
        <v>69058.0704</v>
      </c>
      <c r="S46" s="8"/>
      <c r="T46" s="8" t="n">
        <v>69058.0704</v>
      </c>
      <c r="U46" s="8"/>
      <c r="V46" s="8" t="n">
        <v>69058.0704</v>
      </c>
      <c r="W46" s="8"/>
      <c r="X46" s="8" t="n">
        <v>0</v>
      </c>
      <c r="Y46" s="8"/>
      <c r="Z46" s="8" t="n">
        <v>69058.0704</v>
      </c>
      <c r="AA46" s="8"/>
      <c r="AB46" s="8" t="n">
        <v>0</v>
      </c>
      <c r="AC46" s="8"/>
      <c r="AD46" s="8" t="n">
        <v>0</v>
      </c>
    </row>
    <row r="47" customFormat="false" ht="12.75" hidden="false" customHeight="false" outlineLevel="0" collapsed="false">
      <c r="L47" s="8" t="n">
        <v>0</v>
      </c>
      <c r="M47" s="8"/>
      <c r="N47" s="8" t="n">
        <v>0</v>
      </c>
      <c r="O47" s="8"/>
      <c r="P47" s="8" t="n">
        <v>0</v>
      </c>
      <c r="Q47" s="8"/>
      <c r="R47" s="8" t="n">
        <v>0</v>
      </c>
      <c r="S47" s="8"/>
      <c r="T47" s="8" t="n">
        <v>0</v>
      </c>
      <c r="U47" s="8"/>
      <c r="V47" s="8" t="n">
        <v>0</v>
      </c>
      <c r="W47" s="8"/>
      <c r="X47" s="8" t="n">
        <v>0</v>
      </c>
      <c r="Y47" s="8"/>
      <c r="Z47" s="8" t="n">
        <v>0</v>
      </c>
      <c r="AA47" s="8"/>
      <c r="AB47" s="8" t="n">
        <v>0</v>
      </c>
      <c r="AC47" s="8"/>
      <c r="AD47" s="8" t="n">
        <v>0</v>
      </c>
    </row>
    <row r="48" customFormat="false" ht="12.75" hidden="false" customHeight="false" outlineLevel="0" collapsed="false">
      <c r="A48" s="0" t="s">
        <v>47</v>
      </c>
      <c r="H48" s="0" t="n">
        <v>0.264</v>
      </c>
      <c r="L48" s="8" t="n">
        <v>0</v>
      </c>
      <c r="M48" s="8"/>
      <c r="N48" s="8" t="n">
        <v>0</v>
      </c>
      <c r="O48" s="8"/>
      <c r="P48" s="8" t="n">
        <v>0</v>
      </c>
      <c r="Q48" s="8"/>
      <c r="R48" s="8" t="n">
        <v>0</v>
      </c>
      <c r="S48" s="8"/>
      <c r="T48" s="8" t="n">
        <v>0</v>
      </c>
      <c r="U48" s="8"/>
      <c r="V48" s="8" t="n">
        <v>0</v>
      </c>
      <c r="W48" s="8"/>
      <c r="X48" s="8" t="n">
        <v>0</v>
      </c>
      <c r="Y48" s="8"/>
      <c r="Z48" s="8" t="n">
        <v>0</v>
      </c>
      <c r="AA48" s="8"/>
      <c r="AB48" s="8" t="n">
        <v>0</v>
      </c>
      <c r="AC48" s="8"/>
      <c r="AD48" s="8" t="n">
        <v>0</v>
      </c>
    </row>
    <row r="49" customFormat="false" ht="12.75" hidden="false" customHeight="false" outlineLevel="0" collapsed="false">
      <c r="A49" s="0" t="s">
        <v>48</v>
      </c>
      <c r="F49" s="0" t="n">
        <v>298351</v>
      </c>
      <c r="I49" s="0" t="n">
        <f aca="false">$H$48*F49</f>
        <v>78764.664</v>
      </c>
      <c r="J49" s="1" t="n">
        <f aca="false">F49-I49+0.1</f>
        <v>219586.436</v>
      </c>
      <c r="L49" s="8" t="n">
        <v>54896.768</v>
      </c>
      <c r="M49" s="8"/>
      <c r="N49" s="8" t="n">
        <v>0</v>
      </c>
      <c r="O49" s="8"/>
      <c r="P49" s="8" t="n">
        <v>0</v>
      </c>
      <c r="Q49" s="8"/>
      <c r="R49" s="8" t="n">
        <v>0</v>
      </c>
      <c r="S49" s="8"/>
      <c r="T49" s="8" t="n">
        <v>0</v>
      </c>
      <c r="U49" s="8"/>
      <c r="V49" s="8" t="n">
        <v>0</v>
      </c>
      <c r="W49" s="8"/>
      <c r="X49" s="8" t="n">
        <v>54896.768</v>
      </c>
      <c r="Y49" s="8"/>
      <c r="Z49" s="8" t="n">
        <v>0</v>
      </c>
      <c r="AA49" s="8"/>
      <c r="AB49" s="8" t="n">
        <v>0</v>
      </c>
      <c r="AC49" s="8"/>
      <c r="AD49" s="8" t="n">
        <v>109793.536</v>
      </c>
    </row>
    <row r="50" customFormat="false" ht="12.75" hidden="false" customHeight="false" outlineLevel="0" collapsed="false">
      <c r="A50" s="0" t="s">
        <v>49</v>
      </c>
      <c r="F50" s="0" t="n">
        <v>298351</v>
      </c>
      <c r="I50" s="0" t="n">
        <f aca="false">$H$48*F50</f>
        <v>78764.664</v>
      </c>
      <c r="J50" s="1" t="n">
        <f aca="false">F50-I50+0.1</f>
        <v>219586.436</v>
      </c>
      <c r="L50" s="8" t="n">
        <v>54896.768</v>
      </c>
      <c r="M50" s="8"/>
      <c r="N50" s="8" t="n">
        <v>0</v>
      </c>
      <c r="O50" s="8"/>
      <c r="P50" s="8" t="n">
        <v>0</v>
      </c>
      <c r="Q50" s="8"/>
      <c r="R50" s="8" t="n">
        <v>0</v>
      </c>
      <c r="S50" s="8"/>
      <c r="T50" s="8" t="n">
        <v>0</v>
      </c>
      <c r="U50" s="8"/>
      <c r="V50" s="8" t="n">
        <v>0</v>
      </c>
      <c r="W50" s="8"/>
      <c r="X50" s="8" t="n">
        <v>54896.768</v>
      </c>
      <c r="Y50" s="8"/>
      <c r="Z50" s="8" t="n">
        <v>0</v>
      </c>
      <c r="AA50" s="8"/>
      <c r="AB50" s="8" t="n">
        <v>0</v>
      </c>
      <c r="AC50" s="8"/>
      <c r="AD50" s="8" t="n">
        <v>109793.536</v>
      </c>
    </row>
    <row r="51" customFormat="false" ht="12.75" hidden="false" customHeight="false" outlineLevel="0" collapsed="false">
      <c r="A51" s="0" t="s">
        <v>50</v>
      </c>
      <c r="F51" s="0" t="n">
        <v>298351</v>
      </c>
      <c r="I51" s="0" t="n">
        <f aca="false">$H$48*F51</f>
        <v>78764.664</v>
      </c>
      <c r="J51" s="1" t="n">
        <f aca="false">F51-I51+0.1</f>
        <v>219586.436</v>
      </c>
      <c r="L51" s="8" t="n">
        <v>54896.768</v>
      </c>
      <c r="M51" s="8"/>
      <c r="N51" s="8" t="n">
        <v>0</v>
      </c>
      <c r="O51" s="8"/>
      <c r="P51" s="8" t="n">
        <v>0</v>
      </c>
      <c r="Q51" s="8"/>
      <c r="R51" s="8" t="n">
        <v>0</v>
      </c>
      <c r="S51" s="8"/>
      <c r="T51" s="8" t="n">
        <v>0</v>
      </c>
      <c r="U51" s="8"/>
      <c r="V51" s="8" t="n">
        <v>0</v>
      </c>
      <c r="W51" s="8"/>
      <c r="X51" s="8" t="n">
        <v>54896.768</v>
      </c>
      <c r="Y51" s="8"/>
      <c r="Z51" s="8" t="n">
        <v>0</v>
      </c>
      <c r="AA51" s="8"/>
      <c r="AB51" s="8" t="n">
        <v>0</v>
      </c>
      <c r="AC51" s="8"/>
      <c r="AD51" s="8" t="n">
        <v>109793.536</v>
      </c>
    </row>
    <row r="52" customFormat="false" ht="12.75" hidden="false" customHeight="false" outlineLevel="0" collapsed="false">
      <c r="A52" s="0" t="s">
        <v>51</v>
      </c>
      <c r="F52" s="0" t="n">
        <v>298351</v>
      </c>
      <c r="I52" s="0" t="n">
        <f aca="false">$H$48*F52</f>
        <v>78764.664</v>
      </c>
      <c r="J52" s="1" t="n">
        <f aca="false">F52-I52+0.1</f>
        <v>219586.436</v>
      </c>
      <c r="L52" s="8" t="n">
        <v>219585.968</v>
      </c>
      <c r="M52" s="8"/>
      <c r="N52" s="8" t="n">
        <v>0</v>
      </c>
      <c r="O52" s="8"/>
      <c r="P52" s="8" t="n">
        <v>0</v>
      </c>
      <c r="Q52" s="8"/>
      <c r="R52" s="8" t="n">
        <v>0</v>
      </c>
      <c r="S52" s="8"/>
      <c r="T52" s="8" t="n">
        <v>0</v>
      </c>
      <c r="U52" s="8"/>
      <c r="V52" s="8" t="n">
        <v>0</v>
      </c>
      <c r="W52" s="8"/>
      <c r="X52" s="8" t="n">
        <v>0</v>
      </c>
      <c r="Y52" s="8"/>
      <c r="Z52" s="8" t="n">
        <v>0</v>
      </c>
      <c r="AA52" s="8"/>
      <c r="AB52" s="8" t="n">
        <v>0</v>
      </c>
      <c r="AC52" s="8"/>
      <c r="AD52" s="8" t="n">
        <v>0</v>
      </c>
    </row>
    <row r="53" customFormat="false" ht="12.75" hidden="false" customHeight="false" outlineLevel="0" collapsed="false">
      <c r="A53" s="0" t="s">
        <v>52</v>
      </c>
      <c r="F53" s="0" t="n">
        <v>298351</v>
      </c>
      <c r="I53" s="0" t="n">
        <f aca="false">$H$48*F53</f>
        <v>78764.664</v>
      </c>
      <c r="J53" s="1" t="n">
        <f aca="false">F53-I53+0.1</f>
        <v>219586.436</v>
      </c>
      <c r="L53" s="8" t="n">
        <v>54896.768</v>
      </c>
      <c r="M53" s="8"/>
      <c r="N53" s="8" t="n">
        <v>0</v>
      </c>
      <c r="O53" s="8"/>
      <c r="P53" s="8" t="n">
        <v>0</v>
      </c>
      <c r="Q53" s="8"/>
      <c r="R53" s="8" t="n">
        <v>0</v>
      </c>
      <c r="S53" s="8"/>
      <c r="T53" s="8" t="n">
        <v>0</v>
      </c>
      <c r="U53" s="8"/>
      <c r="V53" s="8" t="n">
        <v>0</v>
      </c>
      <c r="W53" s="8"/>
      <c r="X53" s="8" t="n">
        <v>54896.768</v>
      </c>
      <c r="Y53" s="8"/>
      <c r="Z53" s="8" t="n">
        <v>0</v>
      </c>
      <c r="AA53" s="8"/>
      <c r="AB53" s="8" t="n">
        <v>0</v>
      </c>
      <c r="AC53" s="8"/>
      <c r="AD53" s="8" t="n">
        <v>109793.536</v>
      </c>
    </row>
    <row r="54" customFormat="false" ht="12.75" hidden="false" customHeight="false" outlineLevel="0" collapsed="false">
      <c r="A54" s="0" t="s">
        <v>53</v>
      </c>
      <c r="F54" s="0" t="n">
        <v>298351</v>
      </c>
      <c r="I54" s="0" t="n">
        <f aca="false">$H$48*F54</f>
        <v>78764.664</v>
      </c>
      <c r="J54" s="1" t="n">
        <f aca="false">F54-I54+0.1</f>
        <v>219586.436</v>
      </c>
      <c r="L54" s="8" t="n">
        <v>219585.968</v>
      </c>
      <c r="M54" s="8"/>
      <c r="N54" s="8" t="n">
        <v>0</v>
      </c>
      <c r="O54" s="8"/>
      <c r="P54" s="8" t="n">
        <v>0</v>
      </c>
      <c r="Q54" s="8"/>
      <c r="R54" s="8" t="n">
        <v>0</v>
      </c>
      <c r="S54" s="8"/>
      <c r="T54" s="8" t="n">
        <v>0</v>
      </c>
      <c r="U54" s="8"/>
      <c r="V54" s="8" t="n">
        <v>0</v>
      </c>
      <c r="W54" s="8"/>
      <c r="X54" s="8" t="n">
        <v>0</v>
      </c>
      <c r="Y54" s="8"/>
      <c r="Z54" s="8" t="n">
        <v>0</v>
      </c>
      <c r="AA54" s="8"/>
      <c r="AB54" s="8" t="n">
        <v>0</v>
      </c>
      <c r="AC54" s="8"/>
      <c r="AD54" s="8" t="n">
        <v>0</v>
      </c>
    </row>
    <row r="55" customFormat="false" ht="12.75" hidden="false" customHeight="false" outlineLevel="0" collapsed="false">
      <c r="A55" s="0" t="s">
        <v>54</v>
      </c>
      <c r="F55" s="0" t="n">
        <v>298351</v>
      </c>
      <c r="I55" s="0" t="n">
        <f aca="false">$H$48*F55</f>
        <v>78764.664</v>
      </c>
      <c r="J55" s="1" t="n">
        <f aca="false">F55-I55+0.1</f>
        <v>219586.436</v>
      </c>
      <c r="L55" s="8" t="n">
        <v>219585.968</v>
      </c>
      <c r="M55" s="8"/>
      <c r="N55" s="8" t="n">
        <v>0</v>
      </c>
      <c r="O55" s="8"/>
      <c r="P55" s="8" t="n">
        <v>0</v>
      </c>
      <c r="Q55" s="8"/>
      <c r="R55" s="8" t="n">
        <v>0</v>
      </c>
      <c r="S55" s="8"/>
      <c r="T55" s="8" t="n">
        <v>0</v>
      </c>
      <c r="U55" s="8"/>
      <c r="V55" s="8" t="n">
        <v>0</v>
      </c>
      <c r="W55" s="8"/>
      <c r="X55" s="8" t="n">
        <v>0</v>
      </c>
      <c r="Y55" s="8"/>
      <c r="Z55" s="8" t="n">
        <v>0</v>
      </c>
      <c r="AA55" s="8"/>
      <c r="AB55" s="8" t="n">
        <v>0</v>
      </c>
      <c r="AC55" s="8"/>
      <c r="AD55" s="8" t="n">
        <v>0</v>
      </c>
    </row>
    <row r="56" customFormat="false" ht="12.75" hidden="false" customHeight="false" outlineLevel="0" collapsed="false">
      <c r="A56" s="0" t="s">
        <v>55</v>
      </c>
      <c r="F56" s="0" t="n">
        <v>298351</v>
      </c>
      <c r="I56" s="0" t="n">
        <f aca="false">$H$48*F56</f>
        <v>78764.664</v>
      </c>
      <c r="J56" s="1" t="n">
        <f aca="false">F56-I56+0.1</f>
        <v>219586.436</v>
      </c>
      <c r="L56" s="8" t="n">
        <v>54896.768</v>
      </c>
      <c r="M56" s="8"/>
      <c r="N56" s="8" t="n">
        <v>0</v>
      </c>
      <c r="O56" s="8"/>
      <c r="P56" s="8" t="n">
        <v>0</v>
      </c>
      <c r="Q56" s="8"/>
      <c r="R56" s="8" t="n">
        <v>0</v>
      </c>
      <c r="S56" s="8"/>
      <c r="T56" s="8" t="n">
        <v>0</v>
      </c>
      <c r="U56" s="8"/>
      <c r="V56" s="8" t="n">
        <v>0</v>
      </c>
      <c r="W56" s="8"/>
      <c r="X56" s="8" t="n">
        <v>54896.768</v>
      </c>
      <c r="Y56" s="8"/>
      <c r="Z56" s="8" t="n">
        <v>0</v>
      </c>
      <c r="AA56" s="8"/>
      <c r="AB56" s="8" t="n">
        <v>0</v>
      </c>
      <c r="AC56" s="8"/>
      <c r="AD56" s="8" t="n">
        <v>109793.536</v>
      </c>
    </row>
    <row r="57" customFormat="false" ht="12.75" hidden="false" customHeight="false" outlineLevel="0" collapsed="false">
      <c r="A57" s="0" t="s">
        <v>56</v>
      </c>
      <c r="F57" s="0" t="n">
        <v>298351</v>
      </c>
      <c r="I57" s="0" t="n">
        <f aca="false">$H$48*F57</f>
        <v>78764.664</v>
      </c>
      <c r="J57" s="1" t="n">
        <f aca="false">F57-I57+0.1</f>
        <v>219586.436</v>
      </c>
      <c r="L57" s="8" t="n">
        <v>54896.768</v>
      </c>
      <c r="M57" s="8"/>
      <c r="N57" s="8" t="n">
        <v>0</v>
      </c>
      <c r="O57" s="8"/>
      <c r="P57" s="8" t="n">
        <v>0</v>
      </c>
      <c r="Q57" s="8"/>
      <c r="R57" s="8" t="n">
        <v>0</v>
      </c>
      <c r="S57" s="8"/>
      <c r="T57" s="8" t="n">
        <v>0</v>
      </c>
      <c r="U57" s="8"/>
      <c r="V57" s="8" t="n">
        <v>0</v>
      </c>
      <c r="W57" s="8"/>
      <c r="X57" s="8" t="n">
        <v>54896.768</v>
      </c>
      <c r="Y57" s="8"/>
      <c r="Z57" s="8" t="n">
        <v>0</v>
      </c>
      <c r="AA57" s="8"/>
      <c r="AB57" s="8" t="n">
        <v>0</v>
      </c>
      <c r="AC57" s="8"/>
      <c r="AD57" s="8" t="n">
        <v>109793.536</v>
      </c>
    </row>
    <row r="58" customFormat="false" ht="12.75" hidden="false" customHeight="false" outlineLevel="0" collapsed="false">
      <c r="A58" s="0" t="s">
        <v>57</v>
      </c>
      <c r="F58" s="0" t="n">
        <v>298351</v>
      </c>
      <c r="I58" s="0" t="n">
        <f aca="false">$H$48*F58</f>
        <v>78764.664</v>
      </c>
      <c r="J58" s="1" t="n">
        <f aca="false">F58-I58+0.1</f>
        <v>219586.436</v>
      </c>
      <c r="L58" s="8" t="n">
        <v>54896.768</v>
      </c>
      <c r="M58" s="8"/>
      <c r="N58" s="8" t="n">
        <v>0</v>
      </c>
      <c r="O58" s="8"/>
      <c r="P58" s="8" t="n">
        <v>0</v>
      </c>
      <c r="Q58" s="8"/>
      <c r="R58" s="8" t="n">
        <v>0</v>
      </c>
      <c r="S58" s="8"/>
      <c r="T58" s="8" t="n">
        <v>0</v>
      </c>
      <c r="U58" s="8"/>
      <c r="V58" s="8" t="n">
        <v>0</v>
      </c>
      <c r="W58" s="8"/>
      <c r="X58" s="8" t="n">
        <v>54896.768</v>
      </c>
      <c r="Y58" s="8"/>
      <c r="Z58" s="8" t="n">
        <v>0</v>
      </c>
      <c r="AA58" s="8"/>
      <c r="AB58" s="8" t="n">
        <v>0</v>
      </c>
      <c r="AC58" s="8"/>
      <c r="AD58" s="8" t="n">
        <v>109793.536</v>
      </c>
    </row>
    <row r="59" customFormat="false" ht="12.75" hidden="false" customHeight="false" outlineLevel="0" collapsed="false">
      <c r="L59" s="8" t="n">
        <v>0</v>
      </c>
      <c r="M59" s="8"/>
      <c r="N59" s="8" t="n">
        <v>0</v>
      </c>
      <c r="O59" s="8"/>
      <c r="P59" s="8" t="n">
        <v>0</v>
      </c>
      <c r="Q59" s="8"/>
      <c r="R59" s="8" t="n">
        <v>0</v>
      </c>
      <c r="S59" s="8"/>
      <c r="T59" s="8" t="n">
        <v>0</v>
      </c>
      <c r="U59" s="8"/>
      <c r="V59" s="8" t="n">
        <v>0</v>
      </c>
      <c r="W59" s="8"/>
      <c r="X59" s="8" t="n">
        <v>0</v>
      </c>
      <c r="Y59" s="8"/>
      <c r="Z59" s="8" t="n">
        <v>0</v>
      </c>
      <c r="AA59" s="8"/>
      <c r="AB59" s="8" t="n">
        <v>0</v>
      </c>
      <c r="AC59" s="8"/>
      <c r="AD59" s="8" t="n">
        <v>0</v>
      </c>
    </row>
    <row r="60" customFormat="false" ht="12.75" hidden="false" customHeight="false" outlineLevel="0" collapsed="false">
      <c r="A60" s="0" t="s">
        <v>58</v>
      </c>
      <c r="L60" s="8" t="n">
        <v>0</v>
      </c>
      <c r="M60" s="8"/>
      <c r="N60" s="8" t="n">
        <v>0</v>
      </c>
      <c r="O60" s="8"/>
      <c r="P60" s="8" t="n">
        <v>0</v>
      </c>
      <c r="Q60" s="8"/>
      <c r="R60" s="8" t="n">
        <v>0</v>
      </c>
      <c r="S60" s="8"/>
      <c r="T60" s="8" t="n">
        <v>0</v>
      </c>
      <c r="U60" s="8"/>
      <c r="V60" s="8" t="n">
        <v>0</v>
      </c>
      <c r="W60" s="8"/>
      <c r="X60" s="8" t="n">
        <v>0</v>
      </c>
      <c r="Y60" s="8"/>
      <c r="Z60" s="8" t="n">
        <v>0</v>
      </c>
      <c r="AA60" s="8"/>
      <c r="AB60" s="8" t="n">
        <v>0</v>
      </c>
      <c r="AC60" s="8"/>
      <c r="AD60" s="8" t="n">
        <v>0</v>
      </c>
    </row>
    <row r="61" customFormat="false" ht="12.75" hidden="false" customHeight="false" outlineLevel="0" collapsed="false">
      <c r="A61" s="0" t="s">
        <v>59</v>
      </c>
      <c r="F61" s="0" t="n">
        <v>439447</v>
      </c>
      <c r="I61" s="0" t="n">
        <f aca="false">$H$48*F61</f>
        <v>116014.008</v>
      </c>
      <c r="J61" s="1" t="n">
        <f aca="false">F61-I61+0.45</f>
        <v>323433.442</v>
      </c>
      <c r="L61" s="8" t="n">
        <v>40867.33504</v>
      </c>
      <c r="M61" s="8"/>
      <c r="N61" s="8" t="n">
        <v>0</v>
      </c>
      <c r="O61" s="8"/>
      <c r="P61" s="8" t="n">
        <v>30764.7888</v>
      </c>
      <c r="Q61" s="8"/>
      <c r="R61" s="8" t="n">
        <v>21254.1888</v>
      </c>
      <c r="S61" s="8"/>
      <c r="T61" s="8" t="n">
        <v>26252.7888</v>
      </c>
      <c r="U61" s="8"/>
      <c r="V61" s="8" t="n">
        <v>24412.7888</v>
      </c>
      <c r="W61" s="8"/>
      <c r="X61" s="8" t="n">
        <v>58627.33504</v>
      </c>
      <c r="Y61" s="8"/>
      <c r="Z61" s="8" t="n">
        <v>25516.7888</v>
      </c>
      <c r="AA61" s="8"/>
      <c r="AB61" s="8" t="n">
        <v>0</v>
      </c>
      <c r="AC61" s="8"/>
      <c r="AD61" s="8" t="n">
        <v>95736.67008</v>
      </c>
    </row>
    <row r="62" customFormat="false" ht="12.75" hidden="false" customHeight="false" outlineLevel="0" collapsed="false">
      <c r="A62" s="0" t="s">
        <v>60</v>
      </c>
      <c r="F62" s="0" t="n">
        <v>439447</v>
      </c>
      <c r="I62" s="0" t="n">
        <f aca="false">$H$48*F62</f>
        <v>116014.008</v>
      </c>
      <c r="J62" s="1" t="n">
        <f aca="false">F62-I62+0.45</f>
        <v>323433.442</v>
      </c>
      <c r="L62" s="8" t="n">
        <v>40867.33504</v>
      </c>
      <c r="M62" s="8"/>
      <c r="N62" s="8" t="n">
        <v>0</v>
      </c>
      <c r="O62" s="8"/>
      <c r="P62" s="8" t="n">
        <v>30764.7888</v>
      </c>
      <c r="Q62" s="8"/>
      <c r="R62" s="8" t="n">
        <v>21254.1888</v>
      </c>
      <c r="S62" s="8"/>
      <c r="T62" s="8" t="n">
        <v>26252.7888</v>
      </c>
      <c r="U62" s="8"/>
      <c r="V62" s="8" t="n">
        <v>24412.7888</v>
      </c>
      <c r="W62" s="8"/>
      <c r="X62" s="8" t="n">
        <v>58627.33504</v>
      </c>
      <c r="Y62" s="8"/>
      <c r="Z62" s="8" t="n">
        <v>25516.7888</v>
      </c>
      <c r="AA62" s="8"/>
      <c r="AB62" s="8" t="n">
        <v>0</v>
      </c>
      <c r="AC62" s="8"/>
      <c r="AD62" s="8" t="n">
        <v>95736.67008</v>
      </c>
    </row>
    <row r="63" customFormat="false" ht="12.75" hidden="false" customHeight="false" outlineLevel="0" collapsed="false">
      <c r="A63" s="0" t="s">
        <v>61</v>
      </c>
      <c r="F63" s="9" t="n">
        <v>439447</v>
      </c>
      <c r="I63" s="0" t="n">
        <f aca="false">$H$48*F63</f>
        <v>116014.008</v>
      </c>
      <c r="J63" s="10" t="n">
        <f aca="false">F63-I63+0.45</f>
        <v>323433.442</v>
      </c>
      <c r="L63" s="11" t="n">
        <v>34896</v>
      </c>
      <c r="M63" s="8"/>
      <c r="N63" s="11"/>
      <c r="O63" s="8"/>
      <c r="P63" s="11" t="n">
        <v>57537</v>
      </c>
      <c r="Q63" s="8"/>
      <c r="R63" s="11" t="n">
        <v>7500</v>
      </c>
      <c r="S63" s="8"/>
      <c r="T63" s="11" t="n">
        <v>66561</v>
      </c>
      <c r="U63" s="8"/>
      <c r="V63" s="11" t="n">
        <v>70025</v>
      </c>
      <c r="W63" s="8"/>
      <c r="X63" s="11" t="n">
        <v>59271</v>
      </c>
      <c r="Y63" s="8"/>
      <c r="Z63" s="11" t="n">
        <v>27642</v>
      </c>
      <c r="AA63" s="8"/>
      <c r="AB63" s="11"/>
      <c r="AC63" s="8"/>
      <c r="AD63" s="11"/>
    </row>
    <row r="64" customFormat="false" ht="12.75" hidden="false" customHeight="false" outlineLevel="0" collapsed="false">
      <c r="B64" s="7" t="s">
        <v>62</v>
      </c>
      <c r="F64" s="0" t="n">
        <f aca="false">SUM(F43:F63)</f>
        <v>6178427</v>
      </c>
      <c r="J64" s="12" t="n">
        <f aca="false">SUM(J43:J63)</f>
        <v>4547326.322</v>
      </c>
      <c r="L64" s="12" t="n">
        <f aca="false">SUM(L43:L63)</f>
        <v>1159665.95008</v>
      </c>
      <c r="N64" s="13" t="n">
        <f aca="false">SUM(N43:N63)</f>
        <v>0</v>
      </c>
      <c r="P64" s="12" t="n">
        <f aca="false">SUM(P43:P63)</f>
        <v>326240.7888</v>
      </c>
      <c r="R64" s="12" t="n">
        <f aca="false">SUM(R43:R63)</f>
        <v>602472.5728</v>
      </c>
      <c r="T64" s="12" t="n">
        <f aca="false">SUM(T43:T63)</f>
        <v>326240.7888</v>
      </c>
      <c r="V64" s="12" t="n">
        <f aca="false">SUM(V43:V63)</f>
        <v>326024.7888</v>
      </c>
      <c r="X64" s="12" t="n">
        <f aca="false">SUM(X43:X63)</f>
        <v>560803.04608</v>
      </c>
      <c r="Z64" s="12" t="n">
        <f aca="false">SUM(Z43:Z63)</f>
        <v>285849.7888</v>
      </c>
      <c r="AB64" s="12" t="n">
        <f aca="false">SUM(AB43:AB63)</f>
        <v>0</v>
      </c>
      <c r="AD64" s="12" t="n">
        <f aca="false">SUM(AD43:AD63)</f>
        <v>960028.09216</v>
      </c>
      <c r="AF64" s="0" t="n">
        <f aca="false">1-0.264</f>
        <v>0.736</v>
      </c>
    </row>
    <row r="66" customFormat="false" ht="12.75" hidden="false" customHeight="false" outlineLevel="0" collapsed="false">
      <c r="A66" s="7" t="s">
        <v>63</v>
      </c>
    </row>
    <row r="67" customFormat="false" ht="12.75" hidden="false" customHeight="false" outlineLevel="0" collapsed="false">
      <c r="A67" s="0" t="s">
        <v>64</v>
      </c>
      <c r="F67" s="0" t="n">
        <v>86362</v>
      </c>
      <c r="J67" s="1" t="n">
        <f aca="false">F67-I67</f>
        <v>86362</v>
      </c>
      <c r="AB67" s="8" t="n">
        <v>86362</v>
      </c>
    </row>
    <row r="68" customFormat="false" ht="12.75" hidden="false" customHeight="false" outlineLevel="0" collapsed="false">
      <c r="A68" s="0" t="s">
        <v>65</v>
      </c>
      <c r="F68" s="9" t="n">
        <v>129543</v>
      </c>
      <c r="J68" s="10" t="n">
        <f aca="false">F68-I68</f>
        <v>129543</v>
      </c>
      <c r="L68" s="9"/>
      <c r="N68" s="9"/>
      <c r="P68" s="9"/>
      <c r="R68" s="9"/>
      <c r="T68" s="9"/>
      <c r="V68" s="9"/>
      <c r="X68" s="9"/>
      <c r="Z68" s="9"/>
      <c r="AB68" s="11" t="n">
        <v>129543</v>
      </c>
      <c r="AD68" s="9"/>
    </row>
    <row r="69" customFormat="false" ht="12.75" hidden="false" customHeight="false" outlineLevel="0" collapsed="false">
      <c r="B69" s="7" t="s">
        <v>66</v>
      </c>
      <c r="F69" s="0" t="n">
        <f aca="false">SUM(F67:F68)</f>
        <v>215905</v>
      </c>
      <c r="J69" s="12" t="n">
        <f aca="false">SUM(J67:J68)</f>
        <v>215905</v>
      </c>
      <c r="L69" s="12" t="n">
        <f aca="false">SUM(L67:L68)</f>
        <v>0</v>
      </c>
      <c r="N69" s="12" t="n">
        <f aca="false">SUM(N67:N68)</f>
        <v>0</v>
      </c>
      <c r="P69" s="12" t="n">
        <f aca="false">SUM(P67:P68)</f>
        <v>0</v>
      </c>
      <c r="R69" s="12" t="n">
        <f aca="false">SUM(R67:R68)</f>
        <v>0</v>
      </c>
      <c r="T69" s="12" t="n">
        <f aca="false">SUM(T67:T68)</f>
        <v>0</v>
      </c>
      <c r="V69" s="12" t="n">
        <f aca="false">SUM(V67:V68)</f>
        <v>0</v>
      </c>
      <c r="X69" s="12" t="n">
        <f aca="false">SUM(X67:X68)</f>
        <v>0</v>
      </c>
      <c r="Z69" s="12" t="n">
        <f aca="false">SUM(Z67:Z68)</f>
        <v>0</v>
      </c>
      <c r="AB69" s="12" t="n">
        <f aca="false">SUM(AB67:AB68)</f>
        <v>215905</v>
      </c>
      <c r="AD69" s="12" t="n">
        <f aca="false">SUM(AD67:AD68)</f>
        <v>0</v>
      </c>
    </row>
    <row r="72" customFormat="false" ht="12.75" hidden="false" customHeight="false" outlineLevel="0" collapsed="false">
      <c r="A72" s="0" t="s">
        <v>67</v>
      </c>
      <c r="F72" s="0" t="n">
        <f aca="false">SUM(I6:I70)</f>
        <v>3933276.0505</v>
      </c>
      <c r="J72" s="10" t="n">
        <v>3852000</v>
      </c>
      <c r="L72" s="11" t="n">
        <v>666833.466</v>
      </c>
      <c r="N72" s="9" t="n">
        <v>0</v>
      </c>
      <c r="P72" s="14" t="n">
        <v>395264.262</v>
      </c>
      <c r="R72" s="14" t="n">
        <v>489577.687</v>
      </c>
      <c r="T72" s="11" t="n">
        <v>394296.022</v>
      </c>
      <c r="V72" s="11" t="n">
        <v>359508.453</v>
      </c>
      <c r="X72" s="11" t="n">
        <v>554800.57</v>
      </c>
      <c r="Z72" s="11" t="n">
        <v>322664.648</v>
      </c>
      <c r="AB72" s="11" t="n">
        <v>66943.954</v>
      </c>
      <c r="AD72" s="11" t="n">
        <v>601638.346</v>
      </c>
    </row>
    <row r="73" customFormat="false" ht="12.75" hidden="false" customHeight="false" outlineLevel="0" collapsed="false">
      <c r="B73" s="7" t="s">
        <v>68</v>
      </c>
      <c r="J73" s="12" t="n">
        <f aca="false">SUM(J72)</f>
        <v>3852000</v>
      </c>
      <c r="L73" s="12" t="n">
        <f aca="false">SUM(L72)</f>
        <v>666833.466</v>
      </c>
      <c r="N73" s="13" t="n">
        <f aca="false">SUM(N72)</f>
        <v>0</v>
      </c>
      <c r="P73" s="12" t="n">
        <f aca="false">SUM(P72)</f>
        <v>395264.262</v>
      </c>
      <c r="R73" s="12" t="n">
        <f aca="false">SUM(R72)</f>
        <v>489577.687</v>
      </c>
      <c r="T73" s="12" t="n">
        <f aca="false">SUM(T72)</f>
        <v>394296.022</v>
      </c>
      <c r="V73" s="12" t="n">
        <f aca="false">SUM(V72)</f>
        <v>359508.453</v>
      </c>
      <c r="X73" s="12" t="n">
        <f aca="false">SUM(X72)</f>
        <v>554800.57</v>
      </c>
      <c r="Z73" s="12" t="n">
        <f aca="false">SUM(Z72)</f>
        <v>322664.648</v>
      </c>
      <c r="AB73" s="12" t="n">
        <f aca="false">SUM(AB72)</f>
        <v>66943.954</v>
      </c>
      <c r="AD73" s="12" t="n">
        <f aca="false">SUM(AD72)</f>
        <v>601638.346</v>
      </c>
    </row>
    <row r="77" customFormat="false" ht="12.75" hidden="false" customHeight="false" outlineLevel="0" collapsed="false">
      <c r="B77" s="7" t="s">
        <v>69</v>
      </c>
      <c r="J77" s="12" t="n">
        <f aca="false">+J73+J69+J64+J39+J8+J20</f>
        <v>14985508.2675</v>
      </c>
      <c r="L77" s="12" t="n">
        <f aca="false">+L73+L69+L64+L39+L8+L20</f>
        <v>2583630.250685</v>
      </c>
      <c r="N77" s="12" t="n">
        <f aca="false">+N73+N69+N64+N39+N8+N20</f>
        <v>6856</v>
      </c>
      <c r="P77" s="12" t="n">
        <f aca="false">+P73+P69+P64+P39+P8+P20</f>
        <v>1531350.072515</v>
      </c>
      <c r="R77" s="12" t="n">
        <f aca="false">+R73+R69+R64+R39+R8+R20</f>
        <v>1889675.02336</v>
      </c>
      <c r="T77" s="12" t="n">
        <f aca="false">+T73+T69+T64+T39+T8+T20</f>
        <v>1527381.832515</v>
      </c>
      <c r="V77" s="12" t="n">
        <f aca="false">+V73+V69+V64+V39+V8+V20</f>
        <v>1396597.00536</v>
      </c>
      <c r="X77" s="12" t="n">
        <f aca="false">+X73+X69+X64+X39+X8+X20</f>
        <v>2156516.450685</v>
      </c>
      <c r="Z77" s="12" t="n">
        <f aca="false">+Z73+Z69+Z64+Z39+Z8+Z20</f>
        <v>1257043.742655</v>
      </c>
      <c r="AB77" s="12" t="n">
        <f aca="false">+AB73+AB69+AB64+AB39+AB8+AB20</f>
        <v>282848.954</v>
      </c>
      <c r="AD77" s="12" t="n">
        <f aca="false">+AD73+AD69+AD64+AD39+AD8+AD20</f>
        <v>2273270.81937</v>
      </c>
    </row>
  </sheetData>
  <printOptions headings="false" gridLines="false" gridLinesSet="true" horizontalCentered="false" verticalCentered="false"/>
  <pageMargins left="0.25" right="0.25" top="0.65" bottom="0.409722222222222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2000-12-06T20:59:49Z</dcterms:created>
  <dc:creator>dvandor</dc:creator>
  <dc:description/>
  <dc:language>en-US</dc:language>
  <cp:lastModifiedBy>tmiller4</cp:lastModifiedBy>
  <cp:revision>0</cp:revision>
  <dc:subject/>
  <dc:title/>
</cp:coreProperties>
</file>