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<sst xmlns="http://schemas.openxmlformats.org/spreadsheetml/2006/main" count="68" uniqueCount="51">
  <si>
    <t xml:space="preserve">Water Segment</t>
  </si>
  <si>
    <t xml:space="preserve">Enron Earnings Impact</t>
  </si>
  <si>
    <t xml:space="preserve">(In Millions)</t>
  </si>
  <si>
    <t xml:space="preserve">2001</t>
  </si>
  <si>
    <t xml:space="preserve">2002</t>
  </si>
  <si>
    <t xml:space="preserve">Prelim.</t>
  </si>
  <si>
    <t xml:space="preserve">Actuals</t>
  </si>
  <si>
    <t xml:space="preserve">Estimate</t>
  </si>
  <si>
    <t xml:space="preserve">1st Qtr</t>
  </si>
  <si>
    <t xml:space="preserve">2nd Qtr</t>
  </si>
  <si>
    <t xml:space="preserve">3rd Qtr</t>
  </si>
  <si>
    <t xml:space="preserve">4th Qtr</t>
  </si>
  <si>
    <t xml:space="preserve">Total</t>
  </si>
  <si>
    <t xml:space="preserve">2003</t>
  </si>
  <si>
    <t xml:space="preserve">Azurix Diluted EPS</t>
  </si>
  <si>
    <t xml:space="preserve">Azurix Average Shares Outstanding - Diluted</t>
  </si>
  <si>
    <t xml:space="preserve">Azurix net income                    </t>
  </si>
  <si>
    <t xml:space="preserve">               (c)</t>
  </si>
  <si>
    <t xml:space="preserve">BWT Interest income                (b)</t>
  </si>
  <si>
    <t xml:space="preserve">AWT G&amp;A expense                  (a) (b)</t>
  </si>
  <si>
    <t xml:space="preserve">Minority interest - Azurix</t>
  </si>
  <si>
    <t xml:space="preserve">AWT Net income</t>
  </si>
  <si>
    <t xml:space="preserve">Marlin Equity Earnings              (b)</t>
  </si>
  <si>
    <t xml:space="preserve">Enron equity earnings</t>
  </si>
  <si>
    <t xml:space="preserve">Enron tax benefit from Marlin</t>
  </si>
  <si>
    <t xml:space="preserve">Enron net income (loss) from Water Segment</t>
  </si>
  <si>
    <t xml:space="preserve">(a) - Enron records an offseting entry to income. Calculated as difference between original annual overfund requirement and the requirement </t>
  </si>
  <si>
    <t xml:space="preserve">          based on level of Marlin notes outstanding during the period.  This does not impact consolidated Enron net income.</t>
  </si>
  <si>
    <t xml:space="preserve">(b) - Assumes Marlin structure is taken out on maturity date of December 15, 2001 and assumes Enron Corp. will budget cost of capital impact </t>
  </si>
  <si>
    <t xml:space="preserve">          of that transaction.</t>
  </si>
  <si>
    <t xml:space="preserve">(c) - Includes non-recurring net income of $6.0, $1.7 and 0.3 for the 1st quarter, 2nd quarter and 3rd quarter, respectively.</t>
  </si>
  <si>
    <t xml:space="preserve">UPDATED: April 23, 2001</t>
  </si>
  <si>
    <t xml:space="preserve">Bristol Water Trust N/R from Enron</t>
  </si>
  <si>
    <t xml:space="preserve">Balance at 1/1/2000</t>
  </si>
  <si>
    <t xml:space="preserve">Payment June 15, 2000</t>
  </si>
  <si>
    <t xml:space="preserve">Payment December 15, 2000</t>
  </si>
  <si>
    <t xml:space="preserve">Balance at 1/1/2001</t>
  </si>
  <si>
    <t xml:space="preserve">Average 2000 balance</t>
  </si>
  <si>
    <t xml:space="preserve">times interest rate of 6.25%</t>
  </si>
  <si>
    <t xml:space="preserve">1999</t>
  </si>
  <si>
    <t xml:space="preserve">2000</t>
  </si>
  <si>
    <t xml:space="preserve">Average period balance</t>
  </si>
  <si>
    <t xml:space="preserve">Interest income on N/R - Enron</t>
  </si>
  <si>
    <t xml:space="preserve">Bristol Water Trust N/R from AEL</t>
  </si>
  <si>
    <t xml:space="preserve">Average period balance (GBP)</t>
  </si>
  <si>
    <t xml:space="preserve">FX rate</t>
  </si>
  <si>
    <t xml:space="preserve">Average period balance (US$)</t>
  </si>
  <si>
    <t xml:space="preserve">times interest rate of 6.0%</t>
  </si>
  <si>
    <t xml:space="preserve">Marlin Equity Earnings</t>
  </si>
  <si>
    <t xml:space="preserve">   Notes interest</t>
  </si>
  <si>
    <t xml:space="preserve">   Certificate yield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</si>
</sst>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_);\(#,##0.0\)"/>
    <numFmt numFmtId="166" formatCode="_(\$* #,##0.00_);_(\$* \(#,##0.00\);_(\$* \-??_);_(@_)"/>
    <numFmt numFmtId="167" formatCode="_(* #,##0.0_);_(* \(#,##0.0\);_(* \-?_);_(@_)"/>
    <numFmt numFmtId="168" formatCode="_(* #,##0.00_);_(* \(#,##0.00\);_(* \-??_);_(@_)"/>
    <numFmt numFmtId="169" formatCode="0%"/>
    <numFmt numFmtId="170" formatCode="0.00%"/>
    <numFmt numFmtId="171" formatCode="#,##0.000_);\(#,##0.000\)"/>
    <numFmt numFmtId="172" formatCode="0.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85"/>
    <col collapsed="false" customWidth="false" hidden="false" outlineLevel="0" max="3" min="2" style="1" width="9.14"/>
    <col collapsed="false" customWidth="true" hidden="false" outlineLevel="0" max="4" min="4" style="1" width="25.13"/>
    <col collapsed="false" customWidth="false" hidden="false" outlineLevel="0" max="5" min="5" style="1" width="9.14"/>
    <col collapsed="false" customWidth="true" hidden="false" outlineLevel="0" max="6" min="6" style="1" width="1.28"/>
    <col collapsed="false" customWidth="false" hidden="false" outlineLevel="0" max="7" min="7" style="1" width="9.14"/>
    <col collapsed="false" customWidth="true" hidden="false" outlineLevel="0" max="8" min="8" style="1" width="0.99"/>
    <col collapsed="false" customWidth="false" hidden="false" outlineLevel="0" max="9" min="9" style="1" width="9.14"/>
    <col collapsed="false" customWidth="true" hidden="false" outlineLevel="0" max="10" min="10" style="1" width="1.28"/>
    <col collapsed="false" customWidth="false" hidden="false" outlineLevel="0" max="11" min="11" style="1" width="9.14"/>
    <col collapsed="false" customWidth="true" hidden="false" outlineLevel="0" max="12" min="12" style="1" width="1.7"/>
    <col collapsed="false" customWidth="false" hidden="false" outlineLevel="0" max="13" min="13" style="1" width="9.14"/>
    <col collapsed="false" customWidth="true" hidden="false" outlineLevel="0" max="14" min="14" style="1" width="1.7"/>
    <col collapsed="false" customWidth="true" hidden="true" outlineLevel="0" max="15" min="15" style="1" width="9.06"/>
    <col collapsed="false" customWidth="true" hidden="true" outlineLevel="0" max="16" min="16" style="1" width="1.7"/>
    <col collapsed="false" customWidth="true" hidden="true" outlineLevel="0" max="17" min="17" style="1" width="9.06"/>
    <col collapsed="false" customWidth="true" hidden="true" outlineLevel="0" max="18" min="18" style="1" width="1.56"/>
    <col collapsed="false" customWidth="true" hidden="false" outlineLevel="0" max="19" min="19" style="1" width="3.56"/>
    <col collapsed="false" customWidth="true" hidden="true" outlineLevel="0" max="20" min="20" style="1" width="9.06"/>
    <col collapsed="false" customWidth="true" hidden="true" outlineLevel="0" max="21" min="21" style="1" width="3.85"/>
    <col collapsed="false" customWidth="true" hidden="true" outlineLevel="0" max="22" min="22" style="1" width="9.06"/>
    <col collapsed="false" customWidth="false" hidden="false" outlineLevel="0" max="257" min="23" style="1" width="9.14"/>
  </cols>
  <sheetData>
    <row r="1" customFormat="false" ht="15.7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2.75" hidden="false" customHeight="fals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12.75" hidden="false" customHeight="false" outlineLevel="0" collapsed="false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5" customFormat="false" ht="12.75" hidden="false" customHeight="false" outlineLevel="0" collapsed="false">
      <c r="E5" s="4" t="s">
        <v>3</v>
      </c>
      <c r="F5" s="4"/>
      <c r="G5" s="4"/>
      <c r="H5" s="4"/>
      <c r="I5" s="4"/>
      <c r="J5" s="4"/>
      <c r="K5" s="4"/>
      <c r="L5" s="4"/>
      <c r="M5" s="4"/>
      <c r="O5" s="5" t="s">
        <v>3</v>
      </c>
      <c r="P5" s="6"/>
      <c r="Q5" s="5" t="s">
        <v>4</v>
      </c>
    </row>
    <row r="6" customFormat="false" ht="12.75" hidden="false" customHeight="false" outlineLevel="0" collapsed="false">
      <c r="E6" s="3" t="s">
        <v>5</v>
      </c>
      <c r="F6" s="3"/>
      <c r="G6" s="3"/>
      <c r="H6" s="3"/>
      <c r="I6" s="3"/>
      <c r="J6" s="3"/>
      <c r="K6" s="3"/>
      <c r="L6" s="3"/>
      <c r="M6" s="3"/>
      <c r="O6" s="7"/>
      <c r="P6" s="6"/>
      <c r="Q6" s="7"/>
    </row>
    <row r="7" customFormat="false" ht="12.75" hidden="false" customHeight="false" outlineLevel="0" collapsed="false">
      <c r="E7" s="4" t="s">
        <v>6</v>
      </c>
      <c r="F7" s="3"/>
      <c r="G7" s="4" t="s">
        <v>7</v>
      </c>
      <c r="H7" s="4"/>
      <c r="I7" s="4"/>
      <c r="J7" s="4"/>
      <c r="K7" s="4"/>
      <c r="L7" s="4"/>
      <c r="M7" s="4"/>
      <c r="O7" s="7"/>
      <c r="P7" s="6"/>
      <c r="Q7" s="7"/>
    </row>
    <row r="8" customFormat="false" ht="12.75" hidden="false" customHeight="false" outlineLevel="0" collapsed="false">
      <c r="E8" s="8" t="s">
        <v>8</v>
      </c>
      <c r="F8" s="8"/>
      <c r="G8" s="8" t="s">
        <v>9</v>
      </c>
      <c r="H8" s="8"/>
      <c r="I8" s="8" t="s">
        <v>10</v>
      </c>
      <c r="J8" s="8"/>
      <c r="K8" s="8" t="s">
        <v>11</v>
      </c>
      <c r="L8" s="9"/>
      <c r="M8" s="8" t="s">
        <v>12</v>
      </c>
      <c r="T8" s="8" t="s">
        <v>4</v>
      </c>
      <c r="U8" s="8"/>
      <c r="V8" s="8" t="s">
        <v>13</v>
      </c>
    </row>
    <row r="10" customFormat="false" ht="12.75" hidden="true" customHeight="false" outlineLevel="0" collapsed="false">
      <c r="B10" s="1" t="s">
        <v>14</v>
      </c>
      <c r="E10" s="10" t="n">
        <v>0.0925</v>
      </c>
      <c r="G10" s="10" t="n">
        <v>0.0925</v>
      </c>
      <c r="H10" s="10"/>
      <c r="I10" s="10" t="n">
        <v>0.0925</v>
      </c>
      <c r="K10" s="10" t="n">
        <v>0.0925</v>
      </c>
    </row>
    <row r="11" customFormat="false" ht="12.75" hidden="true" customHeight="false" outlineLevel="0" collapsed="false">
      <c r="B11" s="1" t="s">
        <v>15</v>
      </c>
      <c r="E11" s="1" t="n">
        <v>117.1</v>
      </c>
      <c r="G11" s="1" t="n">
        <v>117.1</v>
      </c>
      <c r="I11" s="1" t="n">
        <v>117.1</v>
      </c>
      <c r="K11" s="1" t="n">
        <v>117.1</v>
      </c>
    </row>
    <row r="12" customFormat="false" ht="12.75" hidden="true" customHeight="false" outlineLevel="0" collapsed="false"/>
    <row r="13" customFormat="false" ht="12.75" hidden="false" customHeight="false" outlineLevel="0" collapsed="false">
      <c r="B13" s="1" t="s">
        <v>16</v>
      </c>
      <c r="D13" s="11" t="s">
        <v>17</v>
      </c>
      <c r="E13" s="12" t="n">
        <v>-17.6</v>
      </c>
      <c r="F13" s="12"/>
      <c r="G13" s="12" t="n">
        <v>-7.6</v>
      </c>
      <c r="H13" s="12"/>
      <c r="I13" s="12" t="n">
        <v>-3.4</v>
      </c>
      <c r="J13" s="12"/>
      <c r="K13" s="12" t="n">
        <v>-3.5</v>
      </c>
      <c r="L13" s="12"/>
      <c r="M13" s="12" t="n">
        <f aca="false">SUM(E13:L13)</f>
        <v>-32.1</v>
      </c>
      <c r="N13" s="12"/>
      <c r="O13" s="12" t="n">
        <v>0</v>
      </c>
      <c r="P13" s="12"/>
      <c r="Q13" s="12" t="n">
        <v>0</v>
      </c>
      <c r="T13" s="1" t="n">
        <v>-14.5</v>
      </c>
      <c r="V13" s="1" t="n">
        <v>-10.7</v>
      </c>
    </row>
    <row r="14" customFormat="false" ht="12.75" hidden="false" customHeight="false" outlineLevel="0" collapsed="false"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customFormat="false" ht="12.75" hidden="false" customHeight="false" outlineLevel="0" collapsed="false">
      <c r="B15" s="1" t="s">
        <v>18</v>
      </c>
      <c r="E15" s="12" t="n">
        <f aca="false">+Sheet2!R21+Sheet2!R31</f>
        <v>3.1</v>
      </c>
      <c r="F15" s="12"/>
      <c r="G15" s="12" t="n">
        <f aca="false">+Sheet2!T21+Sheet2!T31</f>
        <v>3</v>
      </c>
      <c r="H15" s="12"/>
      <c r="I15" s="12" t="n">
        <f aca="false">+Sheet2!V21+Sheet2!V31</f>
        <v>2.4</v>
      </c>
      <c r="J15" s="12"/>
      <c r="K15" s="12" t="n">
        <f aca="false">+Sheet2!X21+Sheet2!X31</f>
        <v>2</v>
      </c>
      <c r="L15" s="12"/>
      <c r="M15" s="12" t="n">
        <f aca="false">SUM(E15:K15)</f>
        <v>10.5</v>
      </c>
      <c r="N15" s="12"/>
      <c r="O15" s="12" t="n">
        <f aca="false">+Sheet2!Z21+Sheet2!Z31</f>
        <v>10.5</v>
      </c>
      <c r="P15" s="12"/>
      <c r="Q15" s="12" t="n">
        <v>0</v>
      </c>
      <c r="T15" s="13" t="n">
        <v>0</v>
      </c>
      <c r="U15" s="13"/>
      <c r="V15" s="13" t="n">
        <v>0</v>
      </c>
    </row>
    <row r="16" customFormat="false" ht="12.75" hidden="false" customHeight="false" outlineLevel="0" collapsed="false"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T16" s="13"/>
      <c r="U16" s="13"/>
      <c r="V16" s="13"/>
    </row>
    <row r="17" customFormat="false" ht="12.75" hidden="false" customHeight="false" outlineLevel="0" collapsed="false">
      <c r="B17" s="1" t="s">
        <v>19</v>
      </c>
      <c r="E17" s="12" t="n">
        <f aca="false">-20.8-E23</f>
        <v>-3.5</v>
      </c>
      <c r="F17" s="12"/>
      <c r="G17" s="12" t="n">
        <f aca="false">-20.7-G23</f>
        <v>-3.4</v>
      </c>
      <c r="H17" s="12"/>
      <c r="I17" s="12" t="n">
        <f aca="false">-20.8-I23</f>
        <v>-3.5</v>
      </c>
      <c r="J17" s="12"/>
      <c r="K17" s="12" t="n">
        <f aca="false">(-20.7*5/6)-K23</f>
        <v>-2.35</v>
      </c>
      <c r="L17" s="12"/>
      <c r="M17" s="12" t="n">
        <f aca="false">SUM(E17:K17)</f>
        <v>-12.75</v>
      </c>
      <c r="N17" s="12"/>
      <c r="O17" s="12"/>
      <c r="P17" s="12"/>
      <c r="Q17" s="12"/>
      <c r="T17" s="13" t="n">
        <v>0</v>
      </c>
      <c r="U17" s="13"/>
      <c r="V17" s="13" t="n">
        <v>0</v>
      </c>
    </row>
    <row r="18" customFormat="false" ht="12.75" hidden="false" customHeight="false" outlineLevel="0" collapsed="false"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customFormat="false" ht="12.75" hidden="false" customHeight="false" outlineLevel="0" collapsed="false">
      <c r="B19" s="1" t="s">
        <v>20</v>
      </c>
      <c r="E19" s="14" t="n">
        <f aca="false">-ROUND(0.329*((E13+7)*5/6),1)</f>
        <v>2.9</v>
      </c>
      <c r="F19" s="12"/>
      <c r="G19" s="14" t="n">
        <v>0</v>
      </c>
      <c r="H19" s="15"/>
      <c r="I19" s="14" t="n">
        <v>0</v>
      </c>
      <c r="J19" s="12"/>
      <c r="K19" s="14" t="n">
        <v>0</v>
      </c>
      <c r="L19" s="12"/>
      <c r="M19" s="14" t="n">
        <f aca="false">SUM(E19:K19)</f>
        <v>2.9</v>
      </c>
      <c r="N19" s="12"/>
      <c r="O19" s="14" t="n">
        <f aca="false">-ROUND(0.329*O13,1)</f>
        <v>-0</v>
      </c>
      <c r="P19" s="12"/>
      <c r="Q19" s="14" t="n">
        <f aca="false">-ROUND(0.329*Q13,1)</f>
        <v>-0</v>
      </c>
      <c r="T19" s="14" t="n">
        <f aca="false">SUM(L19:R19)</f>
        <v>2.9</v>
      </c>
      <c r="V19" s="14" t="n">
        <f aca="false">SUM(N19:T19)</f>
        <v>2.9</v>
      </c>
    </row>
    <row r="20" customFormat="false" ht="12.75" hidden="false" customHeight="false" outlineLevel="0" collapsed="false"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customFormat="false" ht="12.75" hidden="false" customHeight="false" outlineLevel="0" collapsed="false">
      <c r="B21" s="1" t="s">
        <v>21</v>
      </c>
      <c r="E21" s="12" t="n">
        <f aca="false">SUM(E13:E20)</f>
        <v>-15.1</v>
      </c>
      <c r="F21" s="12"/>
      <c r="G21" s="12" t="n">
        <f aca="false">SUM(G13:G20)</f>
        <v>-8</v>
      </c>
      <c r="H21" s="12"/>
      <c r="I21" s="12" t="n">
        <f aca="false">SUM(I13:I20)</f>
        <v>-4.5</v>
      </c>
      <c r="J21" s="12"/>
      <c r="K21" s="12" t="n">
        <f aca="false">SUM(K13:K20)</f>
        <v>-3.85</v>
      </c>
      <c r="L21" s="12"/>
      <c r="M21" s="12" t="n">
        <f aca="false">SUM(M13:M20)</f>
        <v>-31.45</v>
      </c>
      <c r="N21" s="12"/>
      <c r="O21" s="12" t="n">
        <f aca="false">SUM(O13:O20)</f>
        <v>10.5</v>
      </c>
      <c r="P21" s="12"/>
      <c r="Q21" s="12" t="n">
        <f aca="false">SUM(Q13:Q20)</f>
        <v>0</v>
      </c>
      <c r="T21" s="12" t="n">
        <f aca="false">SUM(T13:T20)</f>
        <v>-11.6</v>
      </c>
      <c r="V21" s="12" t="n">
        <f aca="false">SUM(V13:V20)</f>
        <v>-7.8</v>
      </c>
    </row>
    <row r="22" customFormat="false" ht="12.75" hidden="false" customHeight="false" outlineLevel="0" collapsed="false"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customFormat="false" ht="12.75" hidden="false" customHeight="false" outlineLevel="0" collapsed="false">
      <c r="B23" s="1" t="s">
        <v>22</v>
      </c>
      <c r="E23" s="14" t="n">
        <f aca="false">+Sheet2!R39</f>
        <v>-17.3</v>
      </c>
      <c r="F23" s="12"/>
      <c r="G23" s="14" t="n">
        <f aca="false">+Sheet2!T39</f>
        <v>-17.3</v>
      </c>
      <c r="H23" s="12"/>
      <c r="I23" s="14" t="n">
        <f aca="false">+Sheet2!V39</f>
        <v>-17.3</v>
      </c>
      <c r="J23" s="12"/>
      <c r="K23" s="14" t="n">
        <f aca="false">+Sheet2!X39</f>
        <v>-14.9</v>
      </c>
      <c r="L23" s="12"/>
      <c r="M23" s="14" t="n">
        <f aca="false">SUM(E23:K23)</f>
        <v>-66.8</v>
      </c>
      <c r="N23" s="12"/>
      <c r="O23" s="15" t="n">
        <f aca="false">+Sheet2!Z39</f>
        <v>-66.8</v>
      </c>
      <c r="P23" s="12"/>
      <c r="Q23" s="15" t="n">
        <f aca="false">Sheet2!Z39</f>
        <v>-66.8</v>
      </c>
      <c r="T23" s="14" t="n">
        <v>0</v>
      </c>
      <c r="V23" s="14" t="n">
        <v>0</v>
      </c>
    </row>
    <row r="24" customFormat="false" ht="12.75" hidden="false" customHeight="false" outlineLevel="0" collapsed="false"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5"/>
      <c r="P24" s="15"/>
      <c r="Q24" s="15"/>
      <c r="R24" s="16"/>
      <c r="S24" s="16"/>
    </row>
    <row r="25" customFormat="false" ht="12.75" hidden="false" customHeight="false" outlineLevel="0" collapsed="false">
      <c r="A25" s="17"/>
      <c r="B25" s="18" t="s">
        <v>23</v>
      </c>
      <c r="C25" s="19"/>
      <c r="D25" s="19"/>
      <c r="E25" s="20" t="n">
        <f aca="false">+E21+E23</f>
        <v>-32.4</v>
      </c>
      <c r="F25" s="20"/>
      <c r="G25" s="20" t="n">
        <f aca="false">+G21+G23</f>
        <v>-25.3</v>
      </c>
      <c r="H25" s="20"/>
      <c r="I25" s="20" t="n">
        <f aca="false">+I21+I23</f>
        <v>-21.8</v>
      </c>
      <c r="J25" s="20"/>
      <c r="K25" s="20" t="n">
        <f aca="false">+K21+K23</f>
        <v>-18.75</v>
      </c>
      <c r="L25" s="20"/>
      <c r="M25" s="20" t="n">
        <f aca="false">+M21+M23</f>
        <v>-98.25</v>
      </c>
      <c r="N25" s="15"/>
      <c r="O25" s="15" t="e">
        <f aca="false">+O13+#REF!</f>
        <v>#REF!</v>
      </c>
      <c r="P25" s="15"/>
      <c r="Q25" s="15" t="e">
        <f aca="false">+Q13+#REF!</f>
        <v>#REF!</v>
      </c>
      <c r="R25" s="16"/>
      <c r="S25" s="16"/>
      <c r="T25" s="20" t="n">
        <f aca="false">+T21+T23</f>
        <v>-11.6</v>
      </c>
      <c r="U25" s="19"/>
      <c r="V25" s="21" t="n">
        <f aca="false">+V21+V23</f>
        <v>-7.8</v>
      </c>
    </row>
    <row r="26" customFormat="false" ht="12.75" hidden="false" customHeight="false" outlineLevel="0" collapsed="false"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customFormat="false" ht="12.75" hidden="true" customHeight="false" outlineLevel="0" collapsed="false">
      <c r="B27" s="1" t="s">
        <v>24</v>
      </c>
      <c r="E27" s="14" t="n">
        <f aca="false">ROUND((-E23-E15)*0.35,1)</f>
        <v>5</v>
      </c>
      <c r="F27" s="12"/>
      <c r="G27" s="14" t="n">
        <f aca="false">ROUND((-G23-G15)*0.35,1)</f>
        <v>5</v>
      </c>
      <c r="H27" s="15"/>
      <c r="I27" s="14" t="n">
        <f aca="false">ROUND((-I23-I15)*0.35,1)</f>
        <v>5.2</v>
      </c>
      <c r="J27" s="12"/>
      <c r="K27" s="14" t="n">
        <f aca="false">ROUND((-K23-K15)*0.35,1)</f>
        <v>4.5</v>
      </c>
      <c r="L27" s="12"/>
      <c r="M27" s="14" t="n">
        <f aca="false">SUM(E27:K27)</f>
        <v>19.7</v>
      </c>
      <c r="N27" s="12"/>
      <c r="O27" s="14" t="n">
        <f aca="false">ROUND(-O23*0.35,1)</f>
        <v>23.4</v>
      </c>
      <c r="P27" s="12"/>
      <c r="Q27" s="14" t="n">
        <f aca="false">ROUND(-Q23*0.35,1)</f>
        <v>23.4</v>
      </c>
    </row>
    <row r="28" customFormat="false" ht="12.75" hidden="true" customHeight="false" outlineLevel="0" collapsed="false"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customFormat="false" ht="13.5" hidden="true" customHeight="false" outlineLevel="0" collapsed="false">
      <c r="B29" s="1" t="s">
        <v>25</v>
      </c>
      <c r="E29" s="22" t="n">
        <f aca="false">+E25+E27</f>
        <v>-27.4</v>
      </c>
      <c r="F29" s="12"/>
      <c r="G29" s="22" t="n">
        <f aca="false">+G25+G27</f>
        <v>-20.3</v>
      </c>
      <c r="H29" s="15"/>
      <c r="I29" s="22" t="n">
        <f aca="false">+I25+I27</f>
        <v>-16.6</v>
      </c>
      <c r="J29" s="12"/>
      <c r="K29" s="22" t="n">
        <f aca="false">+K25+K27</f>
        <v>-14.25</v>
      </c>
      <c r="L29" s="12"/>
      <c r="M29" s="22" t="n">
        <f aca="false">+M25+M27</f>
        <v>-78.55</v>
      </c>
      <c r="N29" s="12"/>
      <c r="O29" s="22" t="e">
        <f aca="false">+O25+O27</f>
        <v>#REF!</v>
      </c>
      <c r="P29" s="12"/>
      <c r="Q29" s="22" t="e">
        <f aca="false">+Q25+Q27</f>
        <v>#REF!</v>
      </c>
    </row>
    <row r="30" customFormat="false" ht="12.75" hidden="false" customHeight="false" outlineLevel="0" collapsed="false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customFormat="false" ht="12.75" hidden="false" customHeight="false" outlineLevel="0" collapsed="false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customFormat="false" ht="12.75" hidden="false" customHeight="false" outlineLevel="0" collapsed="false"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4" customFormat="false" ht="12.75" hidden="false" customHeight="false" outlineLevel="0" collapsed="false">
      <c r="B34" s="1" t="s">
        <v>26</v>
      </c>
    </row>
    <row r="35" customFormat="false" ht="12.75" hidden="false" customHeight="false" outlineLevel="0" collapsed="false">
      <c r="B35" s="1" t="s">
        <v>27</v>
      </c>
    </row>
    <row r="37" customFormat="false" ht="12.75" hidden="false" customHeight="false" outlineLevel="0" collapsed="false">
      <c r="B37" s="1" t="s">
        <v>28</v>
      </c>
    </row>
    <row r="38" customFormat="false" ht="12.75" hidden="false" customHeight="false" outlineLevel="0" collapsed="false">
      <c r="B38" s="1" t="s">
        <v>29</v>
      </c>
    </row>
    <row r="40" customFormat="false" ht="12.75" hidden="false" customHeight="false" outlineLevel="0" collapsed="false">
      <c r="B40" s="1" t="s">
        <v>30</v>
      </c>
    </row>
    <row r="43" customFormat="false" ht="12.75" hidden="false" customHeight="false" outlineLevel="0" collapsed="false">
      <c r="B43" s="23" t="s">
        <v>31</v>
      </c>
    </row>
  </sheetData>
  <mergeCells count="5">
    <mergeCell ref="B1:V1"/>
    <mergeCell ref="B2:V2"/>
    <mergeCell ref="B3:V3"/>
    <mergeCell ref="E5:M5"/>
    <mergeCell ref="G7:M7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AA46"/>
  <sheetViews>
    <sheetView showFormulas="false" showGridLines="true" showRowColHeaders="true" showZeros="true" rightToLeft="false" tabSelected="false" showOutlineSymbols="true" defaultGridColor="true" view="normal" topLeftCell="G12" colorId="64" zoomScale="100" zoomScaleNormal="100" zoomScalePageLayoutView="100" workbookViewId="0">
      <selection pane="topLeft" activeCell="R42" activeCellId="0" sqref="R4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6" min="1" style="1" width="9.14"/>
    <col collapsed="false" customWidth="true" hidden="false" outlineLevel="0" max="7" min="7" style="1" width="1.85"/>
    <col collapsed="false" customWidth="false" hidden="false" outlineLevel="0" max="8" min="8" style="1" width="9.14"/>
    <col collapsed="false" customWidth="true" hidden="false" outlineLevel="0" max="9" min="9" style="1" width="2.28"/>
    <col collapsed="false" customWidth="false" hidden="false" outlineLevel="0" max="10" min="10" style="1" width="9.14"/>
    <col collapsed="false" customWidth="true" hidden="false" outlineLevel="0" max="11" min="11" style="1" width="1.99"/>
    <col collapsed="false" customWidth="false" hidden="false" outlineLevel="0" max="12" min="12" style="1" width="9.14"/>
    <col collapsed="false" customWidth="true" hidden="false" outlineLevel="0" max="13" min="13" style="1" width="2.13"/>
    <col collapsed="false" customWidth="false" hidden="false" outlineLevel="0" max="14" min="14" style="1" width="9.14"/>
    <col collapsed="false" customWidth="true" hidden="false" outlineLevel="0" max="15" min="15" style="1" width="2.13"/>
    <col collapsed="false" customWidth="true" hidden="false" outlineLevel="0" max="16" min="16" style="1" width="9.28"/>
    <col collapsed="false" customWidth="true" hidden="false" outlineLevel="0" max="17" min="17" style="1" width="2.13"/>
    <col collapsed="false" customWidth="false" hidden="false" outlineLevel="0" max="18" min="18" style="1" width="9.14"/>
    <col collapsed="false" customWidth="true" hidden="false" outlineLevel="0" max="19" min="19" style="1" width="1.28"/>
    <col collapsed="false" customWidth="false" hidden="false" outlineLevel="0" max="20" min="20" style="1" width="9.14"/>
    <col collapsed="false" customWidth="true" hidden="false" outlineLevel="0" max="21" min="21" style="1" width="1.28"/>
    <col collapsed="false" customWidth="false" hidden="false" outlineLevel="0" max="22" min="22" style="1" width="9.14"/>
    <col collapsed="false" customWidth="true" hidden="false" outlineLevel="0" max="23" min="23" style="1" width="1.13"/>
    <col collapsed="false" customWidth="false" hidden="false" outlineLevel="0" max="24" min="24" style="1" width="9.14"/>
    <col collapsed="false" customWidth="true" hidden="false" outlineLevel="0" max="25" min="25" style="1" width="1.99"/>
    <col collapsed="false" customWidth="false" hidden="false" outlineLevel="0" max="257" min="26" style="1" width="9.14"/>
  </cols>
  <sheetData>
    <row r="4" customFormat="false" ht="12.75" hidden="false" customHeight="false" outlineLevel="0" collapsed="false">
      <c r="A4" s="1" t="s">
        <v>32</v>
      </c>
    </row>
    <row r="6" customFormat="false" ht="12.75" hidden="false" customHeight="false" outlineLevel="0" collapsed="false">
      <c r="A6" s="1" t="s">
        <v>33</v>
      </c>
      <c r="E6" s="1" t="n">
        <v>166</v>
      </c>
    </row>
    <row r="7" customFormat="false" ht="12.75" hidden="false" customHeight="false" outlineLevel="0" collapsed="false">
      <c r="B7" s="1" t="s">
        <v>34</v>
      </c>
      <c r="E7" s="1" t="n">
        <v>-41.5</v>
      </c>
    </row>
    <row r="8" customFormat="false" ht="12.75" hidden="false" customHeight="false" outlineLevel="0" collapsed="false">
      <c r="B8" s="1" t="s">
        <v>35</v>
      </c>
      <c r="E8" s="24" t="n">
        <v>-41.5</v>
      </c>
    </row>
    <row r="9" customFormat="false" ht="13.5" hidden="false" customHeight="false" outlineLevel="0" collapsed="false">
      <c r="A9" s="1" t="s">
        <v>36</v>
      </c>
      <c r="E9" s="25" t="n">
        <f aca="false">SUM(E6:E8)</f>
        <v>83</v>
      </c>
    </row>
    <row r="11" customFormat="false" ht="12.75" hidden="false" customHeight="false" outlineLevel="0" collapsed="false">
      <c r="A11" s="1" t="s">
        <v>37</v>
      </c>
      <c r="E11" s="1" t="n">
        <f aca="false">(E6*5.5/12)+((E6+E7)*6/12)+((E6+E7+E8)*0.5/12)</f>
        <v>141.791666666667</v>
      </c>
    </row>
    <row r="12" customFormat="false" ht="12.75" hidden="false" customHeight="false" outlineLevel="0" collapsed="false">
      <c r="A12" s="1" t="s">
        <v>38</v>
      </c>
      <c r="E12" s="26" t="n">
        <v>0.0625</v>
      </c>
    </row>
    <row r="13" customFormat="false" ht="13.5" hidden="false" customHeight="false" outlineLevel="0" collapsed="false">
      <c r="E13" s="25" t="n">
        <f aca="false">ROUND(E11*E12,1)</f>
        <v>8.9</v>
      </c>
    </row>
    <row r="14" customFormat="false" ht="12.75" hidden="false" customHeight="false" outlineLevel="0" collapsed="false">
      <c r="H14" s="16"/>
      <c r="I14" s="16"/>
      <c r="J14" s="16"/>
      <c r="K14" s="16"/>
      <c r="L14" s="16"/>
      <c r="M14" s="16"/>
      <c r="N14" s="16"/>
      <c r="O14" s="16"/>
      <c r="P14" s="16"/>
    </row>
    <row r="15" customFormat="false" ht="12.75" hidden="false" customHeight="false" outlineLevel="0" collapsed="false">
      <c r="F15" s="5" t="s">
        <v>39</v>
      </c>
      <c r="H15" s="5" t="s">
        <v>40</v>
      </c>
      <c r="I15" s="5"/>
      <c r="J15" s="5"/>
      <c r="K15" s="5"/>
      <c r="L15" s="5"/>
      <c r="M15" s="5"/>
      <c r="N15" s="5"/>
      <c r="O15" s="5"/>
      <c r="P15" s="5"/>
      <c r="R15" s="5" t="s">
        <v>3</v>
      </c>
      <c r="S15" s="5"/>
      <c r="T15" s="5"/>
      <c r="U15" s="5"/>
      <c r="V15" s="5"/>
      <c r="W15" s="5"/>
      <c r="X15" s="5"/>
      <c r="Y15" s="5"/>
      <c r="Z15" s="5"/>
    </row>
    <row r="16" customFormat="false" ht="12.75" hidden="false" customHeight="false" outlineLevel="0" collapsed="false">
      <c r="F16" s="6" t="s">
        <v>11</v>
      </c>
      <c r="H16" s="6" t="s">
        <v>8</v>
      </c>
      <c r="I16" s="6"/>
      <c r="J16" s="6" t="s">
        <v>9</v>
      </c>
      <c r="K16" s="6"/>
      <c r="L16" s="6" t="s">
        <v>10</v>
      </c>
      <c r="M16" s="6"/>
      <c r="N16" s="6" t="s">
        <v>11</v>
      </c>
      <c r="P16" s="7" t="s">
        <v>12</v>
      </c>
      <c r="R16" s="6" t="s">
        <v>8</v>
      </c>
      <c r="S16" s="6"/>
      <c r="T16" s="6" t="s">
        <v>9</v>
      </c>
      <c r="U16" s="6"/>
      <c r="V16" s="6" t="s">
        <v>10</v>
      </c>
      <c r="W16" s="6"/>
      <c r="X16" s="6" t="s">
        <v>11</v>
      </c>
      <c r="Z16" s="6" t="s">
        <v>12</v>
      </c>
    </row>
    <row r="17" customFormat="false" ht="12.75" hidden="false" customHeight="false" outlineLevel="0" collapsed="false">
      <c r="A17" s="27" t="s">
        <v>32</v>
      </c>
    </row>
    <row r="18" customFormat="false" ht="12.75" hidden="false" customHeight="false" outlineLevel="0" collapsed="false">
      <c r="A18" s="1" t="s">
        <v>41</v>
      </c>
      <c r="F18" s="1" t="n">
        <f aca="false">ROUND((207.5*2.5/3)+(166*0.5/3),1)</f>
        <v>200.6</v>
      </c>
      <c r="H18" s="1" t="n">
        <f aca="false">166</f>
        <v>166</v>
      </c>
      <c r="J18" s="1" t="n">
        <f aca="false">ROUND((166*2.5/3)+(124.5*0.5/3),1)</f>
        <v>159.1</v>
      </c>
      <c r="L18" s="1" t="n">
        <v>124.5</v>
      </c>
      <c r="N18" s="1" t="n">
        <f aca="false">ROUND((124.5*2.5/3)+(83*0.5/3),1)</f>
        <v>117.6</v>
      </c>
      <c r="R18" s="1" t="n">
        <v>83</v>
      </c>
      <c r="T18" s="1" t="n">
        <f aca="false">ROUND((83*2.5/3)+(41.5*0.5/3),1)</f>
        <v>76.1</v>
      </c>
      <c r="V18" s="1" t="n">
        <v>41.5</v>
      </c>
      <c r="X18" s="1" t="n">
        <f aca="false">ROUND(41.5*2.5/3,1)</f>
        <v>34.6</v>
      </c>
    </row>
    <row r="19" customFormat="false" ht="12.75" hidden="false" customHeight="false" outlineLevel="0" collapsed="false">
      <c r="A19" s="1" t="s">
        <v>38</v>
      </c>
      <c r="F19" s="28" t="n">
        <v>0.0625</v>
      </c>
      <c r="H19" s="28" t="n">
        <v>0.0625</v>
      </c>
      <c r="J19" s="28" t="n">
        <v>0.0625</v>
      </c>
      <c r="L19" s="28" t="n">
        <v>0.0625</v>
      </c>
      <c r="N19" s="28" t="n">
        <v>0.0625</v>
      </c>
      <c r="R19" s="28" t="n">
        <v>0.0625</v>
      </c>
      <c r="T19" s="28" t="n">
        <v>0.0625</v>
      </c>
      <c r="V19" s="28" t="n">
        <v>0.0625</v>
      </c>
      <c r="X19" s="28" t="n">
        <v>0.0625</v>
      </c>
    </row>
    <row r="21" customFormat="false" ht="12.75" hidden="false" customHeight="false" outlineLevel="0" collapsed="false">
      <c r="A21" s="1" t="s">
        <v>42</v>
      </c>
      <c r="F21" s="1" t="n">
        <f aca="false">ROUND((F18*F19)/4,1)</f>
        <v>3.1</v>
      </c>
      <c r="H21" s="1" t="n">
        <f aca="false">ROUND((H18*H19)/4,1)</f>
        <v>2.6</v>
      </c>
      <c r="J21" s="1" t="n">
        <f aca="false">ROUND((J18*J19)/4,1)</f>
        <v>2.5</v>
      </c>
      <c r="L21" s="1" t="n">
        <f aca="false">ROUND((L18*L19)/4,1)</f>
        <v>1.9</v>
      </c>
      <c r="N21" s="1" t="n">
        <f aca="false">ROUND((N18*N19)/4,1)</f>
        <v>1.8</v>
      </c>
      <c r="P21" s="1" t="n">
        <f aca="false">SUM(H21:N21)</f>
        <v>8.8</v>
      </c>
      <c r="R21" s="1" t="n">
        <f aca="false">ROUND((R18*R19)/4,1)</f>
        <v>1.3</v>
      </c>
      <c r="T21" s="1" t="n">
        <f aca="false">ROUND((T18*T19)/4,1)</f>
        <v>1.2</v>
      </c>
      <c r="V21" s="1" t="n">
        <f aca="false">ROUND((V18*V19)/4,1)</f>
        <v>0.6</v>
      </c>
      <c r="X21" s="1" t="n">
        <f aca="false">ROUND((X18*X19)/4,1)</f>
        <v>0.5</v>
      </c>
      <c r="Z21" s="1" t="n">
        <f aca="false">SUM(R21:X21)</f>
        <v>3.6</v>
      </c>
    </row>
    <row r="24" customFormat="false" ht="12.75" hidden="false" customHeight="false" outlineLevel="0" collapsed="false">
      <c r="A24" s="27" t="s">
        <v>43</v>
      </c>
    </row>
    <row r="26" customFormat="false" ht="12.75" hidden="false" customHeight="false" outlineLevel="0" collapsed="false">
      <c r="A26" s="1" t="s">
        <v>44</v>
      </c>
      <c r="F26" s="1" t="n">
        <v>73</v>
      </c>
      <c r="H26" s="1" t="n">
        <v>73</v>
      </c>
      <c r="J26" s="1" t="n">
        <v>73</v>
      </c>
      <c r="L26" s="1" t="n">
        <v>73</v>
      </c>
      <c r="N26" s="1" t="n">
        <v>73</v>
      </c>
      <c r="R26" s="1" t="n">
        <v>73</v>
      </c>
      <c r="T26" s="1" t="n">
        <v>73</v>
      </c>
      <c r="V26" s="1" t="n">
        <v>73</v>
      </c>
      <c r="X26" s="1" t="n">
        <f aca="false">ROUND((73*78/92),1)</f>
        <v>61.9</v>
      </c>
    </row>
    <row r="27" customFormat="false" ht="12.75" hidden="false" customHeight="false" outlineLevel="0" collapsed="false">
      <c r="A27" s="1" t="s">
        <v>45</v>
      </c>
      <c r="F27" s="29" t="n">
        <v>1.65</v>
      </c>
      <c r="G27" s="30"/>
      <c r="H27" s="29" t="n">
        <v>1.605</v>
      </c>
      <c r="I27" s="30"/>
      <c r="J27" s="29" t="n">
        <v>1.616</v>
      </c>
      <c r="K27" s="30"/>
      <c r="L27" s="29" t="n">
        <v>1.627</v>
      </c>
      <c r="M27" s="30"/>
      <c r="N27" s="29" t="n">
        <v>1.637</v>
      </c>
      <c r="O27" s="30"/>
      <c r="P27" s="30"/>
      <c r="Q27" s="30"/>
      <c r="R27" s="29" t="n">
        <v>1.641</v>
      </c>
      <c r="S27" s="30"/>
      <c r="T27" s="29" t="n">
        <v>1.638</v>
      </c>
      <c r="U27" s="30"/>
      <c r="V27" s="29" t="n">
        <v>1.635</v>
      </c>
      <c r="W27" s="30"/>
      <c r="X27" s="29" t="n">
        <v>1.632</v>
      </c>
      <c r="Y27" s="30"/>
      <c r="Z27" s="30"/>
      <c r="AA27" s="30"/>
    </row>
    <row r="28" customFormat="false" ht="12.75" hidden="false" customHeight="false" outlineLevel="0" collapsed="false">
      <c r="A28" s="1" t="s">
        <v>46</v>
      </c>
      <c r="F28" s="1" t="n">
        <f aca="false">ROUND(F26*F27,1)</f>
        <v>120.5</v>
      </c>
      <c r="H28" s="1" t="n">
        <f aca="false">ROUND(H26*H27,1)</f>
        <v>117.2</v>
      </c>
      <c r="J28" s="1" t="n">
        <f aca="false">ROUND(J26*J27,1)</f>
        <v>118</v>
      </c>
      <c r="L28" s="1" t="n">
        <f aca="false">ROUND(L26*L27,1)</f>
        <v>118.8</v>
      </c>
      <c r="N28" s="1" t="n">
        <f aca="false">ROUND(N26*N27,1)</f>
        <v>119.5</v>
      </c>
      <c r="R28" s="1" t="n">
        <f aca="false">ROUND(R26*R27,1)</f>
        <v>119.8</v>
      </c>
      <c r="T28" s="1" t="n">
        <f aca="false">ROUND(T26*T27,1)</f>
        <v>119.6</v>
      </c>
      <c r="V28" s="1" t="n">
        <f aca="false">ROUND(V26*V27,1)</f>
        <v>119.4</v>
      </c>
      <c r="X28" s="1" t="n">
        <f aca="false">ROUND(X26*X27,1)</f>
        <v>101</v>
      </c>
    </row>
    <row r="29" customFormat="false" ht="12.75" hidden="false" customHeight="false" outlineLevel="0" collapsed="false">
      <c r="A29" s="1" t="s">
        <v>47</v>
      </c>
      <c r="F29" s="31" t="n">
        <v>0.06</v>
      </c>
      <c r="H29" s="31" t="n">
        <v>0.06</v>
      </c>
      <c r="J29" s="31" t="n">
        <v>0.06</v>
      </c>
      <c r="L29" s="31" t="n">
        <v>0.06</v>
      </c>
      <c r="N29" s="31" t="n">
        <v>0.06</v>
      </c>
      <c r="R29" s="31" t="n">
        <v>0.06</v>
      </c>
      <c r="T29" s="31" t="n">
        <v>0.06</v>
      </c>
      <c r="V29" s="31" t="n">
        <v>0.06</v>
      </c>
      <c r="X29" s="31" t="n">
        <v>0.06</v>
      </c>
    </row>
    <row r="30" customFormat="false" ht="12.75" hidden="false" customHeight="false" outlineLevel="0" collapsed="false">
      <c r="A30" s="1" t="s">
        <v>46</v>
      </c>
    </row>
    <row r="31" customFormat="false" ht="12.75" hidden="false" customHeight="false" outlineLevel="0" collapsed="false">
      <c r="F31" s="1" t="n">
        <f aca="false">ROUND((F28*F29)/4,1)</f>
        <v>1.8</v>
      </c>
      <c r="H31" s="1" t="n">
        <f aca="false">ROUND((H28*H29)/4,1)</f>
        <v>1.8</v>
      </c>
      <c r="J31" s="1" t="n">
        <f aca="false">ROUND((J28*J29)/4,1)</f>
        <v>1.8</v>
      </c>
      <c r="L31" s="1" t="n">
        <f aca="false">ROUND((L28*L29)/4,1)</f>
        <v>1.8</v>
      </c>
      <c r="N31" s="1" t="n">
        <f aca="false">ROUND((N28*N29)/4,1)</f>
        <v>1.8</v>
      </c>
      <c r="P31" s="1" t="n">
        <f aca="false">SUM(H31:N31)</f>
        <v>7.2</v>
      </c>
      <c r="R31" s="1" t="n">
        <f aca="false">ROUND((R28*R29)/4,1)</f>
        <v>1.8</v>
      </c>
      <c r="T31" s="1" t="n">
        <f aca="false">ROUND((T28*T29)/4,1)</f>
        <v>1.8</v>
      </c>
      <c r="V31" s="1" t="n">
        <f aca="false">ROUND((V28*V29)/4,1)</f>
        <v>1.8</v>
      </c>
      <c r="X31" s="1" t="n">
        <f aca="false">ROUND((X28*X29)/4,1)</f>
        <v>1.5</v>
      </c>
      <c r="Z31" s="1" t="n">
        <f aca="false">SUM(R31:X31)</f>
        <v>6.9</v>
      </c>
    </row>
    <row r="34" customFormat="false" ht="12.75" hidden="false" customHeight="false" outlineLevel="0" collapsed="false">
      <c r="A34" s="27" t="s">
        <v>48</v>
      </c>
    </row>
    <row r="35" customFormat="false" ht="12.75" hidden="false" customHeight="false" outlineLevel="0" collapsed="false">
      <c r="A35" s="27"/>
    </row>
    <row r="36" customFormat="false" ht="12.75" hidden="false" customHeight="false" outlineLevel="0" collapsed="false">
      <c r="A36" s="1" t="s">
        <v>49</v>
      </c>
      <c r="F36" s="1" t="n">
        <f aca="false">ROUND((-1024+162+31.5)*0.0709/4,1)</f>
        <v>-14.7</v>
      </c>
      <c r="H36" s="1" t="n">
        <f aca="false">ROUND((-1024+162+31.5)*0.0709/4,1)</f>
        <v>-14.7</v>
      </c>
      <c r="J36" s="1" t="n">
        <f aca="false">ROUND((-1024+162+31.5)*0.0709/4,1)</f>
        <v>-14.7</v>
      </c>
      <c r="L36" s="1" t="n">
        <f aca="false">ROUND((-1024+162+31.5)*0.0709/4,1)</f>
        <v>-14.7</v>
      </c>
      <c r="N36" s="1" t="n">
        <f aca="false">ROUND((-1024+162+31.5)*0.0709/4,1)</f>
        <v>-14.7</v>
      </c>
      <c r="P36" s="1" t="n">
        <f aca="false">SUM(H36:N36)</f>
        <v>-58.8</v>
      </c>
      <c r="R36" s="1" t="n">
        <f aca="false">ROUND((-1024+162+31.5)*0.0709/4,1)</f>
        <v>-14.7</v>
      </c>
      <c r="T36" s="1" t="n">
        <f aca="false">ROUND((-1024+162+31.5)*0.0709/4,1)</f>
        <v>-14.7</v>
      </c>
      <c r="V36" s="1" t="n">
        <f aca="false">ROUND((-1024+162+31.5)*0.0709/4,1)</f>
        <v>-14.7</v>
      </c>
      <c r="X36" s="1" t="n">
        <f aca="false">ROUND((-1024+162+31.5)*0.0709/12*2.5,1)</f>
        <v>-12.3</v>
      </c>
      <c r="Z36" s="1" t="n">
        <f aca="false">SUM(R36:X36)</f>
        <v>-56.4</v>
      </c>
    </row>
    <row r="37" customFormat="false" ht="12.75" hidden="false" customHeight="false" outlineLevel="0" collapsed="false">
      <c r="A37" s="1" t="s">
        <v>50</v>
      </c>
      <c r="F37" s="24" t="n">
        <f aca="false">ROUND(-125*0.0834/4,1)</f>
        <v>-2.6</v>
      </c>
      <c r="H37" s="24" t="n">
        <f aca="false">ROUND(-125*0.0834/4,1)</f>
        <v>-2.6</v>
      </c>
      <c r="J37" s="24" t="n">
        <f aca="false">ROUND(-125*0.0834/4,1)</f>
        <v>-2.6</v>
      </c>
      <c r="K37" s="16"/>
      <c r="L37" s="24" t="n">
        <f aca="false">ROUND(-125*0.0834/4,1)</f>
        <v>-2.6</v>
      </c>
      <c r="N37" s="24" t="n">
        <f aca="false">ROUND(-125*0.0834/4,1)</f>
        <v>-2.6</v>
      </c>
      <c r="P37" s="1" t="n">
        <f aca="false">SUM(H37:N37)</f>
        <v>-10.4</v>
      </c>
      <c r="R37" s="24" t="n">
        <f aca="false">ROUND(-125*0.0834/4,1)</f>
        <v>-2.6</v>
      </c>
      <c r="T37" s="24" t="n">
        <f aca="false">ROUND(-125*0.0834/4,1)</f>
        <v>-2.6</v>
      </c>
      <c r="V37" s="24" t="n">
        <f aca="false">ROUND(-125*0.0834/4,1)</f>
        <v>-2.6</v>
      </c>
      <c r="X37" s="24" t="n">
        <f aca="false">ROUND(-125*0.0834/4,1)</f>
        <v>-2.6</v>
      </c>
      <c r="Z37" s="1" t="n">
        <f aca="false">SUM(R37:X37)</f>
        <v>-10.4</v>
      </c>
    </row>
    <row r="39" customFormat="false" ht="12.75" hidden="false" customHeight="false" outlineLevel="0" collapsed="false">
      <c r="F39" s="1" t="n">
        <f aca="false">SUM(F36:F38)</f>
        <v>-17.3</v>
      </c>
      <c r="H39" s="1" t="n">
        <f aca="false">SUM(H36:H38)</f>
        <v>-17.3</v>
      </c>
      <c r="J39" s="1" t="n">
        <f aca="false">SUM(J36:J38)</f>
        <v>-17.3</v>
      </c>
      <c r="L39" s="1" t="n">
        <f aca="false">SUM(L36:L38)</f>
        <v>-17.3</v>
      </c>
      <c r="N39" s="1" t="n">
        <f aca="false">SUM(N36:N38)</f>
        <v>-17.3</v>
      </c>
      <c r="P39" s="1" t="n">
        <f aca="false">SUM(P36:P38)</f>
        <v>-69.2</v>
      </c>
      <c r="R39" s="1" t="n">
        <f aca="false">SUM(R36:R38)</f>
        <v>-17.3</v>
      </c>
      <c r="T39" s="1" t="n">
        <f aca="false">SUM(T36:T38)</f>
        <v>-17.3</v>
      </c>
      <c r="V39" s="1" t="n">
        <f aca="false">SUM(V36:V38)</f>
        <v>-17.3</v>
      </c>
      <c r="X39" s="1" t="n">
        <f aca="false">SUM(X36:X38)</f>
        <v>-14.9</v>
      </c>
      <c r="Z39" s="1" t="n">
        <f aca="false">SUM(Z36:Z38)</f>
        <v>-66.8</v>
      </c>
    </row>
    <row r="42" customFormat="false" ht="12.75" hidden="false" customHeight="false" outlineLevel="0" collapsed="false">
      <c r="T42" s="1" t="n">
        <v>83</v>
      </c>
      <c r="V42" s="1" t="n">
        <v>5.5</v>
      </c>
      <c r="X42" s="1" t="n">
        <f aca="false">+V42/V$46*T42</f>
        <v>38.0416666666667</v>
      </c>
    </row>
    <row r="43" customFormat="false" ht="12.75" hidden="false" customHeight="false" outlineLevel="0" collapsed="false">
      <c r="T43" s="1" t="n">
        <v>41.5</v>
      </c>
      <c r="V43" s="1" t="n">
        <v>6</v>
      </c>
      <c r="X43" s="1" t="n">
        <f aca="false">+V43/V$46*T43</f>
        <v>20.75</v>
      </c>
    </row>
    <row r="44" customFormat="false" ht="12.75" hidden="false" customHeight="false" outlineLevel="0" collapsed="false">
      <c r="T44" s="1" t="n">
        <v>0</v>
      </c>
      <c r="V44" s="1" t="n">
        <v>0.5</v>
      </c>
      <c r="X44" s="1" t="n">
        <f aca="false">+V44/V$46*T44</f>
        <v>0</v>
      </c>
    </row>
    <row r="46" customFormat="false" ht="12.75" hidden="false" customHeight="false" outlineLevel="0" collapsed="false">
      <c r="T46" s="1" t="n">
        <f aca="false">SUM(T42:T45)</f>
        <v>124.5</v>
      </c>
      <c r="V46" s="1" t="n">
        <f aca="false">SUM(V42:V45)</f>
        <v>12</v>
      </c>
      <c r="X46" s="1" t="n">
        <f aca="false">SUM(X42:X45)</f>
        <v>58.7916666666667</v>
      </c>
    </row>
  </sheetData>
  <mergeCells count="2">
    <mergeCell ref="H15:P15"/>
    <mergeCell ref="R15:Z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1999-06-16T15:42:39Z</dcterms:created>
  <dc:creator>TP600E95</dc:creator>
  <dc:description/>
  <dc:language>en-US</dc:language>
  <cp:lastModifiedBy>#twilkins</cp:lastModifiedBy>
  <cp:lastPrinted>2001-04-23T19:05:05Z</cp:lastPrinted>
  <dcterms:modified xsi:type="dcterms:W3CDTF">2001-04-23T19:43:18Z</dcterms:modified>
  <cp:revision>0</cp:revision>
  <dc:subject/>
  <dc:title/>
</cp:coreProperties>
</file>