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NAmerica.SAmerica" sheetId="2" state="visible" r:id="rId4"/>
  </sheets>
  <externalReferences>
    <externalReference r:id="rId5"/>
  </externalReferences>
  <definedNames>
    <definedName function="false" hidden="false" localSheetId="0" name="_xlnm.Print_Area" vbProcedure="false">Sheet1!$A$1:$X$38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<sst xmlns="http://schemas.openxmlformats.org/spreadsheetml/2006/main" count="80" uniqueCount="42">
  <si>
    <t xml:space="preserve">OPERATING &amp; STRATEGIC PLAN</t>
  </si>
  <si>
    <t xml:space="preserve">Through 06/08/01</t>
  </si>
  <si>
    <t xml:space="preserve">Income Before Interest &amp; Taxes by Business Unit By Quarter</t>
  </si>
  <si>
    <t xml:space="preserve">(Millions of Dollars)</t>
  </si>
  <si>
    <t xml:space="preserve">Actual</t>
  </si>
  <si>
    <t xml:space="preserve">Plan</t>
  </si>
  <si>
    <t xml:space="preserve">Plan**, ***</t>
  </si>
  <si>
    <t xml:space="preserve">1st Quarter</t>
  </si>
  <si>
    <t xml:space="preserve">2nd Quarter</t>
  </si>
  <si>
    <t xml:space="preserve">3rd Quarter</t>
  </si>
  <si>
    <t xml:space="preserve">4th Quarter</t>
  </si>
  <si>
    <t xml:space="preserve">YTD </t>
  </si>
  <si>
    <t xml:space="preserve">Total Year</t>
  </si>
  <si>
    <t xml:space="preserve">Americas</t>
  </si>
  <si>
    <t xml:space="preserve">North America</t>
  </si>
  <si>
    <t xml:space="preserve">South America</t>
  </si>
  <si>
    <t xml:space="preserve">EES Wholesale</t>
  </si>
  <si>
    <t xml:space="preserve">Europe</t>
  </si>
  <si>
    <t xml:space="preserve">CATS/Marguax</t>
  </si>
  <si>
    <t xml:space="preserve">Middle East</t>
  </si>
  <si>
    <t xml:space="preserve">Global Markets</t>
  </si>
  <si>
    <t xml:space="preserve">Industrial Markets</t>
  </si>
  <si>
    <t xml:space="preserve">Networks</t>
  </si>
  <si>
    <t xml:space="preserve">Global Assets</t>
  </si>
  <si>
    <t xml:space="preserve">EEOS</t>
  </si>
  <si>
    <t xml:space="preserve">Other Wholesale*</t>
  </si>
  <si>
    <t xml:space="preserve">Total</t>
  </si>
  <si>
    <t xml:space="preserve">*includes Wholesale Office of the Chair activity; also includes ($13M) Phantom Stock Adjustment Q1</t>
  </si>
  <si>
    <t xml:space="preserve">** includes adjustment for non-billing of options by Corp</t>
  </si>
  <si>
    <t xml:space="preserve">*** includes Middle East adjustment between Global Markets and Other Wholesale, Corp Dev move from Americas to Other Wholesale</t>
  </si>
  <si>
    <t xml:space="preserve">Enron Wholesale Services</t>
  </si>
  <si>
    <t xml:space="preserve">2001 Operating &amp; Strategic Plan</t>
  </si>
  <si>
    <t xml:space="preserve">N. America</t>
  </si>
  <si>
    <t xml:space="preserve">S. America</t>
  </si>
  <si>
    <t xml:space="preserve">*includes Wholesale Office of the Chair activity</t>
  </si>
  <si>
    <t xml:space="preserve">North America YTD target</t>
  </si>
  <si>
    <t xml:space="preserve">Delainey's original target</t>
  </si>
  <si>
    <t xml:space="preserve">Office of the Chair movement (1)</t>
  </si>
  <si>
    <t xml:space="preserve">Amended North America Target:</t>
  </si>
  <si>
    <t xml:space="preserve">Corp Dev Move to Other Wholesale (3)</t>
  </si>
  <si>
    <t xml:space="preserve">Options Adj (2)</t>
  </si>
  <si>
    <t xml:space="preserve">Difference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</si>
</sst>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_(* #,##0.00_);_(* \(#,##0.00\);_(* \-??_);_(@_)"/>
    <numFmt numFmtId="166" formatCode="0.0_);\(0.0\)"/>
    <numFmt numFmtId="167" formatCode="_(\$* #,##0.0_);_(\$* \(#,##0.0\);_(\$* \-?_);_(@_)"/>
    <numFmt numFmtId="168" formatCode="_(* #,##0.0_);_(* \(#,##0.0\);_(* \-?_);_(@_)"/>
    <numFmt numFmtId="169" formatCode="_(* #,##0.0_);_(* \(#,##0.0\);_(* \-??_);_(@_)"/>
    <numFmt numFmtId="170" formatCode="[$-409]m/d/yyyy\ h:mm"/>
    <numFmt numFmtId="171" formatCode="0.0"/>
    <numFmt numFmtId="172" formatCode="0.00"/>
  </numFmts>
  <fonts count="2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FFFFFF"/>
      <name val="Arial"/>
      <family val="2"/>
    </font>
    <font>
      <b val="true"/>
      <i val="true"/>
      <sz val="12"/>
      <color rgb="FFFFFFFF"/>
      <name val="Times New Roman"/>
      <family val="1"/>
    </font>
    <font>
      <b val="true"/>
      <i val="true"/>
      <sz val="10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sz val="9"/>
      <name val="Arial"/>
      <family val="2"/>
    </font>
    <font>
      <b val="true"/>
      <sz val="11"/>
      <name val="Arial"/>
      <family val="2"/>
    </font>
    <font>
      <sz val="9"/>
      <name val="Arial"/>
      <family val="2"/>
    </font>
    <font>
      <sz val="11"/>
      <name val="Arial"/>
      <family val="2"/>
    </font>
    <font>
      <b val="true"/>
      <sz val="11"/>
      <color rgb="FF0000FF"/>
      <name val="Arial"/>
      <family val="2"/>
    </font>
    <font>
      <b val="true"/>
      <sz val="11"/>
      <color rgb="FF003300"/>
      <name val="Arial"/>
      <family val="2"/>
    </font>
    <font>
      <b val="true"/>
      <sz val="11"/>
      <color rgb="FF339966"/>
      <name val="Arial"/>
      <family val="2"/>
    </font>
    <font>
      <b val="true"/>
      <sz val="11"/>
      <color rgb="FF800080"/>
      <name val="Arial"/>
      <family val="2"/>
    </font>
    <font>
      <b val="true"/>
      <sz val="11"/>
      <color rgb="FFFF6600"/>
      <name val="Arial"/>
      <family val="2"/>
    </font>
    <font>
      <b val="true"/>
      <sz val="11"/>
      <color rgb="FF00CCFF"/>
      <name val="Arial"/>
      <family val="2"/>
    </font>
    <font>
      <b val="true"/>
      <sz val="11"/>
      <color rgb="FFCC99FF"/>
      <name val="Arial"/>
      <family val="2"/>
    </font>
    <font>
      <b val="true"/>
      <sz val="11"/>
      <color rgb="FF003366"/>
      <name val="Arial"/>
      <family val="2"/>
    </font>
    <font>
      <u val="single"/>
      <sz val="9"/>
      <name val="Arial"/>
      <family val="2"/>
    </font>
    <font>
      <sz val="8"/>
      <name val="Arial"/>
      <family val="2"/>
    </font>
    <font>
      <u val="singl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99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2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1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1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fkillen/Local%20Settings/Temporary%20Internet%20Files/OLK45/Date%20Link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es"/>
    </sheetNames>
    <sheetDataSet>
      <sheetData sheetId="0">
        <row r="1">
          <cell r="Q1" t="str">
            <v>Second Quarter 2001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99"/>
    <col collapsed="false" customWidth="true" hidden="false" outlineLevel="0" max="2" min="2" style="0" width="28.28"/>
    <col collapsed="false" customWidth="true" hidden="true" outlineLevel="0" max="3" min="3" style="0" width="22.28"/>
    <col collapsed="false" customWidth="true" hidden="false" outlineLevel="0" max="4" min="4" style="0" width="2.56"/>
    <col collapsed="false" customWidth="true" hidden="false" outlineLevel="0" max="5" min="5" style="0" width="10.28"/>
    <col collapsed="false" customWidth="true" hidden="false" outlineLevel="0" max="6" min="6" style="0" width="1.28"/>
    <col collapsed="false" customWidth="true" hidden="false" outlineLevel="0" max="7" min="7" style="0" width="10.28"/>
    <col collapsed="false" customWidth="true" hidden="false" outlineLevel="0" max="8" min="8" style="0" width="2.56"/>
    <col collapsed="false" customWidth="true" hidden="false" outlineLevel="0" max="9" min="9" style="0" width="10.71"/>
    <col collapsed="false" customWidth="true" hidden="false" outlineLevel="0" max="10" min="10" style="0" width="1.28"/>
    <col collapsed="false" customWidth="true" hidden="false" outlineLevel="0" max="11" min="11" style="0" width="10.71"/>
    <col collapsed="false" customWidth="true" hidden="false" outlineLevel="0" max="12" min="12" style="0" width="2.56"/>
    <col collapsed="false" customWidth="true" hidden="false" outlineLevel="0" max="13" min="13" style="0" width="10.41"/>
    <col collapsed="false" customWidth="true" hidden="false" outlineLevel="0" max="14" min="14" style="0" width="1.28"/>
    <col collapsed="false" customWidth="true" hidden="false" outlineLevel="0" max="15" min="15" style="0" width="10.41"/>
    <col collapsed="false" customWidth="true" hidden="false" outlineLevel="0" max="16" min="16" style="0" width="2.56"/>
    <col collapsed="false" customWidth="true" hidden="false" outlineLevel="0" max="17" min="17" style="0" width="10.28"/>
    <col collapsed="false" customWidth="true" hidden="false" outlineLevel="0" max="18" min="18" style="0" width="1.28"/>
    <col collapsed="false" customWidth="true" hidden="false" outlineLevel="0" max="19" min="19" style="0" width="10.28"/>
    <col collapsed="false" customWidth="true" hidden="false" outlineLevel="0" max="20" min="20" style="0" width="1.99"/>
    <col collapsed="false" customWidth="true" hidden="false" outlineLevel="0" max="21" min="21" style="0" width="10.71"/>
    <col collapsed="false" customWidth="true" hidden="false" outlineLevel="0" max="22" min="22" style="0" width="1.28"/>
    <col collapsed="false" customWidth="true" hidden="false" outlineLevel="0" max="23" min="23" style="0" width="11.7"/>
    <col collapsed="false" customWidth="true" hidden="false" outlineLevel="0" max="24" min="24" style="0" width="0.99"/>
    <col collapsed="false" customWidth="true" hidden="false" outlineLevel="0" max="26" min="25" style="1" width="9.14"/>
  </cols>
  <sheetData>
    <row r="1" customFormat="false" ht="20.25" hidden="false" customHeight="true" outlineLevel="0" collapsed="false">
      <c r="A1" s="2" t="s">
        <v>0</v>
      </c>
      <c r="B1" s="2"/>
      <c r="C1" s="2"/>
      <c r="D1" s="2"/>
      <c r="E1" s="2"/>
      <c r="F1" s="3"/>
      <c r="G1" s="3"/>
      <c r="U1" s="4" t="str">
        <f aca="false">[1]Dates!$Q$1</f>
        <v>Second Quarter 2001</v>
      </c>
      <c r="V1" s="4"/>
      <c r="W1" s="4"/>
      <c r="X1" s="4"/>
      <c r="Y1" s="5"/>
      <c r="Z1" s="5"/>
    </row>
    <row r="2" customFormat="false" ht="17.25" hidden="false" customHeight="true" outlineLevel="0" collapsed="false">
      <c r="B2" s="6" t="s">
        <v>1</v>
      </c>
    </row>
    <row r="3" customFormat="false" ht="17.25" hidden="false" customHeight="true" outlineLevel="0" collapsed="false"/>
    <row r="4" customFormat="false" ht="13.5" hidden="false" customHeight="false" outlineLevel="0" collapsed="false"/>
    <row r="5" customFormat="false" ht="23.25" hidden="false" customHeight="true" outlineLevel="0" collapsed="false">
      <c r="A5" s="7"/>
      <c r="B5" s="7"/>
      <c r="C5" s="7"/>
      <c r="D5" s="7"/>
      <c r="E5" s="8" t="s">
        <v>2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7"/>
      <c r="Y5" s="9"/>
      <c r="Z5" s="9"/>
    </row>
    <row r="6" customFormat="false" ht="15.75" hidden="false" customHeight="true" outlineLevel="0" collapsed="false">
      <c r="A6" s="7"/>
      <c r="B6" s="7"/>
      <c r="C6" s="7"/>
      <c r="D6" s="7"/>
      <c r="E6" s="10" t="s">
        <v>3</v>
      </c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7"/>
      <c r="Y6" s="9"/>
      <c r="Z6" s="9"/>
    </row>
    <row r="7" customFormat="false" ht="9.75" hidden="false" customHeight="true" outlineLevel="0" collapsed="false"/>
    <row r="8" customFormat="false" ht="18.75" hidden="false" customHeight="true" outlineLevel="0" collapsed="false">
      <c r="A8" s="11"/>
      <c r="B8" s="11"/>
      <c r="C8" s="11"/>
      <c r="D8" s="11"/>
      <c r="E8" s="12" t="s">
        <v>4</v>
      </c>
      <c r="F8" s="13"/>
      <c r="G8" s="14" t="s">
        <v>5</v>
      </c>
      <c r="H8" s="15"/>
      <c r="I8" s="12" t="s">
        <v>4</v>
      </c>
      <c r="J8" s="13"/>
      <c r="K8" s="14" t="s">
        <v>6</v>
      </c>
      <c r="L8" s="15"/>
      <c r="M8" s="12" t="s">
        <v>4</v>
      </c>
      <c r="N8" s="13"/>
      <c r="O8" s="14" t="s">
        <v>6</v>
      </c>
      <c r="P8" s="15"/>
      <c r="Q8" s="12" t="s">
        <v>4</v>
      </c>
      <c r="R8" s="13"/>
      <c r="S8" s="14" t="s">
        <v>6</v>
      </c>
      <c r="T8" s="15"/>
      <c r="U8" s="12" t="s">
        <v>4</v>
      </c>
      <c r="V8" s="13"/>
      <c r="W8" s="14" t="s">
        <v>5</v>
      </c>
      <c r="X8" s="11"/>
      <c r="Y8" s="16"/>
      <c r="Z8" s="16"/>
    </row>
    <row r="9" customFormat="false" ht="15" hidden="false" customHeight="true" outlineLevel="0" collapsed="false">
      <c r="A9" s="11"/>
      <c r="B9" s="11"/>
      <c r="C9" s="11"/>
      <c r="D9" s="11"/>
      <c r="E9" s="17" t="s">
        <v>7</v>
      </c>
      <c r="F9" s="18"/>
      <c r="G9" s="19" t="s">
        <v>7</v>
      </c>
      <c r="H9" s="15"/>
      <c r="I9" s="17" t="s">
        <v>8</v>
      </c>
      <c r="J9" s="18"/>
      <c r="K9" s="19" t="s">
        <v>8</v>
      </c>
      <c r="L9" s="15"/>
      <c r="M9" s="17" t="s">
        <v>9</v>
      </c>
      <c r="N9" s="18"/>
      <c r="O9" s="19" t="s">
        <v>9</v>
      </c>
      <c r="P9" s="15"/>
      <c r="Q9" s="17" t="s">
        <v>10</v>
      </c>
      <c r="R9" s="18"/>
      <c r="S9" s="19" t="s">
        <v>10</v>
      </c>
      <c r="T9" s="15"/>
      <c r="U9" s="17" t="s">
        <v>11</v>
      </c>
      <c r="V9" s="18"/>
      <c r="W9" s="19" t="s">
        <v>12</v>
      </c>
      <c r="X9" s="11"/>
      <c r="Y9" s="16"/>
      <c r="Z9" s="16"/>
    </row>
    <row r="10" customFormat="false" ht="15" hidden="false" customHeight="true" outlineLevel="0" collapsed="false">
      <c r="A10" s="11"/>
      <c r="B10" s="11"/>
      <c r="C10" s="11"/>
      <c r="D10" s="11"/>
      <c r="E10" s="17" t="n">
        <v>2001</v>
      </c>
      <c r="F10" s="18"/>
      <c r="G10" s="19" t="n">
        <v>2001</v>
      </c>
      <c r="H10" s="15"/>
      <c r="I10" s="17" t="n">
        <v>2001</v>
      </c>
      <c r="J10" s="18"/>
      <c r="K10" s="19" t="n">
        <v>2001</v>
      </c>
      <c r="L10" s="15"/>
      <c r="M10" s="17" t="n">
        <v>2001</v>
      </c>
      <c r="N10" s="18"/>
      <c r="O10" s="19" t="n">
        <v>2001</v>
      </c>
      <c r="P10" s="15"/>
      <c r="Q10" s="17" t="n">
        <v>2001</v>
      </c>
      <c r="R10" s="18"/>
      <c r="S10" s="19" t="n">
        <v>2001</v>
      </c>
      <c r="T10" s="15"/>
      <c r="U10" s="17" t="n">
        <v>2001</v>
      </c>
      <c r="V10" s="18"/>
      <c r="W10" s="19" t="n">
        <v>2001</v>
      </c>
      <c r="X10" s="11"/>
      <c r="Y10" s="16"/>
      <c r="Z10" s="16"/>
    </row>
    <row r="11" customFormat="false" ht="15" hidden="false" customHeight="true" outlineLevel="0" collapsed="false">
      <c r="A11" s="11"/>
      <c r="B11" s="11"/>
      <c r="C11" s="11"/>
      <c r="D11" s="11"/>
      <c r="E11" s="17"/>
      <c r="F11" s="18"/>
      <c r="G11" s="19"/>
      <c r="H11" s="15"/>
      <c r="I11" s="17"/>
      <c r="J11" s="18"/>
      <c r="K11" s="19"/>
      <c r="L11" s="15"/>
      <c r="M11" s="17"/>
      <c r="N11" s="18"/>
      <c r="O11" s="19"/>
      <c r="P11" s="15"/>
      <c r="Q11" s="17"/>
      <c r="R11" s="18"/>
      <c r="S11" s="19"/>
      <c r="T11" s="15"/>
      <c r="U11" s="17"/>
      <c r="V11" s="18"/>
      <c r="W11" s="19"/>
      <c r="X11" s="11"/>
      <c r="Y11" s="16"/>
      <c r="Z11" s="16"/>
    </row>
    <row r="12" customFormat="false" ht="50.1" hidden="false" customHeight="true" outlineLevel="0" collapsed="false">
      <c r="A12" s="20" t="s">
        <v>13</v>
      </c>
      <c r="B12" s="20"/>
      <c r="C12" s="20"/>
      <c r="D12" s="21"/>
      <c r="E12" s="22" t="n">
        <f aca="false">SUM(E13:E15)</f>
        <v>617.5</v>
      </c>
      <c r="F12" s="23"/>
      <c r="G12" s="24" t="n">
        <f aca="false">SUM(G13:G15)</f>
        <v>270.6</v>
      </c>
      <c r="H12" s="25"/>
      <c r="I12" s="22" t="n">
        <f aca="false">SUM(I13:I15)</f>
        <v>47.5</v>
      </c>
      <c r="J12" s="23"/>
      <c r="K12" s="24" t="n">
        <f aca="false">SUM(K13:K15)</f>
        <v>294.8</v>
      </c>
      <c r="L12" s="25"/>
      <c r="M12" s="22" t="n">
        <f aca="false">SUM(M13:M15)</f>
        <v>0</v>
      </c>
      <c r="N12" s="23"/>
      <c r="O12" s="24" t="n">
        <f aca="false">SUM(O13:O15)</f>
        <v>192.8</v>
      </c>
      <c r="P12" s="25"/>
      <c r="Q12" s="22" t="n">
        <f aca="false">SUM(Q13:Q15)</f>
        <v>0</v>
      </c>
      <c r="R12" s="23"/>
      <c r="S12" s="24" t="n">
        <f aca="false">SUM(S13:S15)</f>
        <v>222.2</v>
      </c>
      <c r="T12" s="25"/>
      <c r="U12" s="22" t="n">
        <f aca="false">SUM(U13:U15)</f>
        <v>665</v>
      </c>
      <c r="V12" s="23"/>
      <c r="W12" s="24" t="n">
        <f aca="false">SUM(W13:W15)</f>
        <v>980.4</v>
      </c>
    </row>
    <row r="13" customFormat="false" ht="20.1" hidden="true" customHeight="true" outlineLevel="0" collapsed="false">
      <c r="A13" s="26"/>
      <c r="B13" s="27" t="s">
        <v>14</v>
      </c>
      <c r="C13" s="20"/>
      <c r="D13" s="21"/>
      <c r="E13" s="22" t="n">
        <v>856.7</v>
      </c>
      <c r="F13" s="23"/>
      <c r="G13" s="24" t="n">
        <f aca="false">262.1+5.1</f>
        <v>267.2</v>
      </c>
      <c r="H13" s="25"/>
      <c r="I13" s="22" t="n">
        <v>510.5</v>
      </c>
      <c r="J13" s="23"/>
      <c r="K13" s="24" t="n">
        <f aca="false">271.8+5.1+0.7</f>
        <v>277.6</v>
      </c>
      <c r="L13" s="25"/>
      <c r="M13" s="22" t="n">
        <v>0</v>
      </c>
      <c r="N13" s="23"/>
      <c r="O13" s="24" t="n">
        <f aca="false">179.5+5.1+0.7</f>
        <v>185.3</v>
      </c>
      <c r="P13" s="25"/>
      <c r="Q13" s="22" t="n">
        <v>0</v>
      </c>
      <c r="R13" s="23"/>
      <c r="S13" s="24" t="n">
        <f aca="false">188.4+5.1+0.7</f>
        <v>194.2</v>
      </c>
      <c r="T13" s="25"/>
      <c r="U13" s="22" t="n">
        <f aca="false">Q13+M13+I13+E13</f>
        <v>1367.2</v>
      </c>
      <c r="V13" s="23"/>
      <c r="W13" s="24" t="n">
        <f aca="false">S13+O13+K13+G13</f>
        <v>924.3</v>
      </c>
    </row>
    <row r="14" customFormat="false" ht="20.1" hidden="true" customHeight="true" outlineLevel="0" collapsed="false">
      <c r="A14" s="26"/>
      <c r="B14" s="28" t="s">
        <v>15</v>
      </c>
      <c r="C14" s="20"/>
      <c r="D14" s="21"/>
      <c r="E14" s="29" t="n">
        <v>-8.8</v>
      </c>
      <c r="F14" s="23"/>
      <c r="G14" s="30" t="n">
        <v>3.4</v>
      </c>
      <c r="H14" s="25"/>
      <c r="I14" s="29" t="n">
        <v>10.5</v>
      </c>
      <c r="J14" s="23"/>
      <c r="K14" s="30" t="n">
        <v>17.2</v>
      </c>
      <c r="L14" s="25"/>
      <c r="M14" s="29" t="n">
        <v>0</v>
      </c>
      <c r="N14" s="23"/>
      <c r="O14" s="30" t="n">
        <v>7.5</v>
      </c>
      <c r="P14" s="25"/>
      <c r="Q14" s="29" t="n">
        <v>0</v>
      </c>
      <c r="R14" s="23"/>
      <c r="S14" s="30" t="n">
        <v>28</v>
      </c>
      <c r="T14" s="25"/>
      <c r="U14" s="29" t="n">
        <f aca="false">Q14+M14+I14+E14</f>
        <v>1.7</v>
      </c>
      <c r="V14" s="23"/>
      <c r="W14" s="30" t="n">
        <f aca="false">S14+O14+K14+G14</f>
        <v>56.1</v>
      </c>
    </row>
    <row r="15" customFormat="false" ht="20.1" hidden="true" customHeight="true" outlineLevel="0" collapsed="false">
      <c r="A15" s="26"/>
      <c r="B15" s="28" t="s">
        <v>16</v>
      </c>
      <c r="C15" s="20"/>
      <c r="D15" s="21"/>
      <c r="E15" s="29" t="n">
        <v>-230.4</v>
      </c>
      <c r="F15" s="23"/>
      <c r="G15" s="30" t="n">
        <v>0</v>
      </c>
      <c r="H15" s="25"/>
      <c r="I15" s="29" t="n">
        <v>-473.5</v>
      </c>
      <c r="J15" s="23"/>
      <c r="K15" s="30"/>
      <c r="L15" s="25"/>
      <c r="M15" s="29" t="n">
        <v>0</v>
      </c>
      <c r="N15" s="23"/>
      <c r="O15" s="30" t="n">
        <v>0</v>
      </c>
      <c r="P15" s="25"/>
      <c r="Q15" s="29" t="n">
        <v>0</v>
      </c>
      <c r="R15" s="23"/>
      <c r="S15" s="30" t="n">
        <v>0</v>
      </c>
      <c r="T15" s="25"/>
      <c r="U15" s="29" t="n">
        <f aca="false">Q15+M15+I15+E15</f>
        <v>-703.9</v>
      </c>
      <c r="V15" s="23"/>
      <c r="W15" s="30" t="n">
        <f aca="false">S15+O15+K15+G15</f>
        <v>0</v>
      </c>
    </row>
    <row r="16" customFormat="false" ht="20.1" hidden="true" customHeight="true" outlineLevel="0" collapsed="false">
      <c r="A16" s="26"/>
      <c r="B16" s="28"/>
      <c r="C16" s="20"/>
      <c r="D16" s="21"/>
      <c r="E16" s="29"/>
      <c r="F16" s="23"/>
      <c r="G16" s="30"/>
      <c r="H16" s="25"/>
      <c r="I16" s="29"/>
      <c r="J16" s="23"/>
      <c r="K16" s="30"/>
      <c r="L16" s="25"/>
      <c r="M16" s="29"/>
      <c r="N16" s="23"/>
      <c r="O16" s="30"/>
      <c r="P16" s="25"/>
      <c r="Q16" s="29"/>
      <c r="R16" s="23"/>
      <c r="S16" s="30"/>
      <c r="T16" s="25"/>
      <c r="U16" s="29"/>
      <c r="V16" s="23"/>
      <c r="W16" s="30"/>
    </row>
    <row r="17" customFormat="false" ht="50.1" hidden="false" customHeight="true" outlineLevel="0" collapsed="false">
      <c r="A17" s="31" t="s">
        <v>17</v>
      </c>
      <c r="B17" s="28"/>
      <c r="C17" s="20"/>
      <c r="D17" s="21"/>
      <c r="E17" s="29" t="n">
        <v>87.1</v>
      </c>
      <c r="F17" s="23"/>
      <c r="G17" s="30" t="n">
        <f aca="false">SUM(G18:G19)</f>
        <v>82.4</v>
      </c>
      <c r="H17" s="25"/>
      <c r="I17" s="29" t="n">
        <v>-76.9</v>
      </c>
      <c r="J17" s="23"/>
      <c r="K17" s="30" t="n">
        <f aca="false">SUM(K18:K19)</f>
        <v>82.3</v>
      </c>
      <c r="L17" s="25"/>
      <c r="M17" s="29" t="n">
        <f aca="false">SUM(M18:M19)</f>
        <v>0</v>
      </c>
      <c r="N17" s="23"/>
      <c r="O17" s="30" t="n">
        <f aca="false">SUM(O18:O19)</f>
        <v>79.8</v>
      </c>
      <c r="P17" s="25"/>
      <c r="Q17" s="29" t="n">
        <f aca="false">SUM(Q18:Q19)</f>
        <v>0</v>
      </c>
      <c r="R17" s="23"/>
      <c r="S17" s="30" t="n">
        <f aca="false">SUM(S18:S19)</f>
        <v>110.7</v>
      </c>
      <c r="T17" s="25"/>
      <c r="U17" s="29" t="n">
        <f aca="false">SUM(U18:U19)</f>
        <v>10.2</v>
      </c>
      <c r="V17" s="23"/>
      <c r="W17" s="30" t="n">
        <f aca="false">SUM(W18:W19)</f>
        <v>355.2</v>
      </c>
    </row>
    <row r="18" customFormat="false" ht="50.1" hidden="true" customHeight="true" outlineLevel="0" collapsed="false">
      <c r="B18" s="31"/>
      <c r="C18" s="20"/>
      <c r="D18" s="21"/>
      <c r="E18" s="32" t="n">
        <v>87.1</v>
      </c>
      <c r="F18" s="23"/>
      <c r="G18" s="33" t="n">
        <f aca="false">80.5+1.9</f>
        <v>82.4</v>
      </c>
      <c r="H18" s="25"/>
      <c r="I18" s="32" t="n">
        <v>-39.1</v>
      </c>
      <c r="J18" s="23"/>
      <c r="K18" s="33" t="n">
        <f aca="false">80.4+1.9</f>
        <v>82.3</v>
      </c>
      <c r="L18" s="34"/>
      <c r="M18" s="32" t="n">
        <v>0</v>
      </c>
      <c r="N18" s="23"/>
      <c r="O18" s="33" t="n">
        <f aca="false">77.9+1.9</f>
        <v>79.8</v>
      </c>
      <c r="P18" s="34"/>
      <c r="Q18" s="32" t="n">
        <v>0</v>
      </c>
      <c r="R18" s="23"/>
      <c r="S18" s="33" t="n">
        <f aca="false">108.8+1.9</f>
        <v>110.7</v>
      </c>
      <c r="T18" s="25"/>
      <c r="U18" s="32" t="n">
        <f aca="false">E18+I18+M18+Q18</f>
        <v>48</v>
      </c>
      <c r="V18" s="23"/>
      <c r="W18" s="33" t="n">
        <f aca="false">S18+O18+K18+G18</f>
        <v>355.2</v>
      </c>
    </row>
    <row r="19" customFormat="false" ht="20.1" hidden="true" customHeight="true" outlineLevel="0" collapsed="false">
      <c r="A19" s="31"/>
      <c r="B19" s="31" t="s">
        <v>18</v>
      </c>
      <c r="C19" s="20"/>
      <c r="D19" s="21"/>
      <c r="E19" s="32" t="n">
        <v>0</v>
      </c>
      <c r="F19" s="23"/>
      <c r="G19" s="33" t="n">
        <v>0</v>
      </c>
      <c r="H19" s="25"/>
      <c r="I19" s="32" t="n">
        <v>-37.8</v>
      </c>
      <c r="J19" s="23"/>
      <c r="K19" s="33" t="n">
        <v>0</v>
      </c>
      <c r="L19" s="34"/>
      <c r="M19" s="32" t="n">
        <v>0</v>
      </c>
      <c r="N19" s="23"/>
      <c r="O19" s="33" t="n">
        <v>0</v>
      </c>
      <c r="P19" s="34"/>
      <c r="Q19" s="32" t="n">
        <v>0</v>
      </c>
      <c r="R19" s="23"/>
      <c r="S19" s="33" t="n">
        <v>0</v>
      </c>
      <c r="T19" s="25"/>
      <c r="U19" s="32" t="n">
        <f aca="false">E19+I19+M19+Q19</f>
        <v>-37.8</v>
      </c>
      <c r="V19" s="23"/>
      <c r="W19" s="33" t="n">
        <f aca="false">S19+O19+K19+G19</f>
        <v>0</v>
      </c>
    </row>
    <row r="20" customFormat="false" ht="20.1" hidden="true" customHeight="true" outlineLevel="0" collapsed="false">
      <c r="A20" s="31"/>
      <c r="B20" s="31" t="s">
        <v>19</v>
      </c>
      <c r="C20" s="20"/>
      <c r="D20" s="21"/>
      <c r="E20" s="32" t="n">
        <v>0</v>
      </c>
      <c r="F20" s="23"/>
      <c r="G20" s="33" t="n">
        <v>0</v>
      </c>
      <c r="H20" s="25"/>
      <c r="I20" s="32" t="n">
        <v>15.7</v>
      </c>
      <c r="J20" s="23"/>
      <c r="K20" s="33" t="n">
        <v>0</v>
      </c>
      <c r="L20" s="34"/>
      <c r="M20" s="32"/>
      <c r="N20" s="23"/>
      <c r="O20" s="33" t="n">
        <v>0</v>
      </c>
      <c r="P20" s="34"/>
      <c r="Q20" s="32"/>
      <c r="R20" s="23"/>
      <c r="S20" s="33" t="n">
        <v>0</v>
      </c>
      <c r="T20" s="25"/>
      <c r="U20" s="32"/>
      <c r="V20" s="23"/>
      <c r="W20" s="33"/>
    </row>
    <row r="21" customFormat="false" ht="50.1" hidden="false" customHeight="true" outlineLevel="0" collapsed="false">
      <c r="A21" s="35" t="s">
        <v>20</v>
      </c>
      <c r="B21" s="35"/>
      <c r="C21" s="20"/>
      <c r="D21" s="21"/>
      <c r="E21" s="32" t="n">
        <v>46.3</v>
      </c>
      <c r="F21" s="23"/>
      <c r="G21" s="33" t="n">
        <f aca="false">45+1.1</f>
        <v>46.1</v>
      </c>
      <c r="H21" s="25"/>
      <c r="I21" s="32" t="n">
        <v>-110.4</v>
      </c>
      <c r="J21" s="23"/>
      <c r="K21" s="33" t="n">
        <f aca="false">52.6+1.1+0.9</f>
        <v>54.6</v>
      </c>
      <c r="L21" s="34"/>
      <c r="M21" s="32" t="n">
        <v>0</v>
      </c>
      <c r="N21" s="23"/>
      <c r="O21" s="33" t="n">
        <f aca="false">68.1+1.1-1.3</f>
        <v>67.9</v>
      </c>
      <c r="P21" s="34"/>
      <c r="Q21" s="32" t="n">
        <v>0</v>
      </c>
      <c r="R21" s="23"/>
      <c r="S21" s="33" t="n">
        <f aca="false">104.3+1.1-5.4</f>
        <v>100</v>
      </c>
      <c r="T21" s="25"/>
      <c r="U21" s="32" t="n">
        <f aca="false">E21+I21+M21+Q21</f>
        <v>-64.1</v>
      </c>
      <c r="V21" s="23"/>
      <c r="W21" s="33" t="n">
        <f aca="false">S21+O21+K21+G21</f>
        <v>268.6</v>
      </c>
    </row>
    <row r="22" customFormat="false" ht="50.1" hidden="false" customHeight="true" outlineLevel="0" collapsed="false">
      <c r="A22" s="36" t="s">
        <v>21</v>
      </c>
      <c r="B22" s="36"/>
      <c r="C22" s="20"/>
      <c r="D22" s="21"/>
      <c r="E22" s="32" t="n">
        <v>8.8</v>
      </c>
      <c r="F22" s="23"/>
      <c r="G22" s="33" t="n">
        <f aca="false">8.5+0.5</f>
        <v>9</v>
      </c>
      <c r="H22" s="25"/>
      <c r="I22" s="32" t="n">
        <v>11.8</v>
      </c>
      <c r="J22" s="23"/>
      <c r="K22" s="33" t="n">
        <f aca="false">10.2+0.5</f>
        <v>10.7</v>
      </c>
      <c r="L22" s="34"/>
      <c r="M22" s="32" t="n">
        <v>0</v>
      </c>
      <c r="N22" s="23"/>
      <c r="O22" s="33" t="n">
        <f aca="false">21.6+0.5</f>
        <v>22.1</v>
      </c>
      <c r="P22" s="34"/>
      <c r="Q22" s="32" t="n">
        <v>0</v>
      </c>
      <c r="R22" s="23"/>
      <c r="S22" s="33" t="n">
        <f aca="false">22.6+0.5</f>
        <v>23.1</v>
      </c>
      <c r="T22" s="25"/>
      <c r="U22" s="32" t="n">
        <f aca="false">E22+I22+M22+Q22</f>
        <v>20.6</v>
      </c>
      <c r="V22" s="23"/>
      <c r="W22" s="33" t="n">
        <f aca="false">S22+O22+K22+G22</f>
        <v>64.9</v>
      </c>
    </row>
    <row r="23" customFormat="false" ht="50.1" hidden="false" customHeight="true" outlineLevel="0" collapsed="false">
      <c r="A23" s="37" t="s">
        <v>22</v>
      </c>
      <c r="B23" s="37"/>
      <c r="C23" s="20"/>
      <c r="D23" s="21"/>
      <c r="E23" s="32" t="n">
        <v>-3.6</v>
      </c>
      <c r="F23" s="23"/>
      <c r="G23" s="33" t="n">
        <f aca="false">-4.4+0.8</f>
        <v>-3.6</v>
      </c>
      <c r="H23" s="25"/>
      <c r="I23" s="32" t="n">
        <v>-5.8</v>
      </c>
      <c r="J23" s="23"/>
      <c r="K23" s="33" t="n">
        <f aca="false">-4.6+0.8</f>
        <v>-3.8</v>
      </c>
      <c r="L23" s="34"/>
      <c r="M23" s="32" t="n">
        <v>0</v>
      </c>
      <c r="N23" s="23"/>
      <c r="O23" s="33" t="n">
        <f aca="false">55.6+0.8</f>
        <v>56.4</v>
      </c>
      <c r="P23" s="34"/>
      <c r="Q23" s="32" t="n">
        <v>0</v>
      </c>
      <c r="R23" s="23"/>
      <c r="S23" s="33" t="n">
        <f aca="false">57.2+0.8</f>
        <v>58</v>
      </c>
      <c r="T23" s="25"/>
      <c r="U23" s="32" t="n">
        <f aca="false">E23+I23+M23+Q23</f>
        <v>-9.4</v>
      </c>
      <c r="V23" s="23"/>
      <c r="W23" s="33" t="n">
        <f aca="false">S23+O23+K23+G23</f>
        <v>107</v>
      </c>
    </row>
    <row r="24" customFormat="false" ht="50.1" hidden="false" customHeight="true" outlineLevel="0" collapsed="false">
      <c r="A24" s="38" t="s">
        <v>23</v>
      </c>
      <c r="B24" s="38"/>
      <c r="C24" s="20"/>
      <c r="D24" s="21"/>
      <c r="E24" s="32" t="n">
        <v>47.9</v>
      </c>
      <c r="F24" s="23"/>
      <c r="G24" s="33" t="n">
        <f aca="false">88.1+3</f>
        <v>91.1</v>
      </c>
      <c r="H24" s="25"/>
      <c r="I24" s="32" t="n">
        <v>12.5</v>
      </c>
      <c r="J24" s="23"/>
      <c r="K24" s="33" t="n">
        <f aca="false">82.6+3</f>
        <v>85.6</v>
      </c>
      <c r="L24" s="34"/>
      <c r="M24" s="32" t="n">
        <v>0</v>
      </c>
      <c r="N24" s="23"/>
      <c r="O24" s="33" t="n">
        <f aca="false">46.3+3</f>
        <v>49.3</v>
      </c>
      <c r="P24" s="34"/>
      <c r="Q24" s="32" t="n">
        <v>0</v>
      </c>
      <c r="R24" s="23"/>
      <c r="S24" s="33" t="n">
        <f aca="false">59.9+3</f>
        <v>62.9</v>
      </c>
      <c r="T24" s="25"/>
      <c r="U24" s="32" t="n">
        <f aca="false">E24+I24+M24+Q24</f>
        <v>60.4</v>
      </c>
      <c r="V24" s="23"/>
      <c r="W24" s="33" t="n">
        <f aca="false">S24+O24+K24+G24</f>
        <v>288.9</v>
      </c>
    </row>
    <row r="25" customFormat="false" ht="50.1" hidden="false" customHeight="true" outlineLevel="0" collapsed="false">
      <c r="A25" s="39" t="s">
        <v>24</v>
      </c>
      <c r="B25" s="39"/>
      <c r="C25" s="20"/>
      <c r="D25" s="21"/>
      <c r="E25" s="32" t="n">
        <v>8.1</v>
      </c>
      <c r="F25" s="23"/>
      <c r="G25" s="33" t="n">
        <f aca="false">8.9+1.2</f>
        <v>10.1</v>
      </c>
      <c r="H25" s="25"/>
      <c r="I25" s="32" t="n">
        <v>0.5</v>
      </c>
      <c r="J25" s="23"/>
      <c r="K25" s="33" t="n">
        <f aca="false">13.3+1.2</f>
        <v>14.5</v>
      </c>
      <c r="L25" s="34"/>
      <c r="M25" s="32" t="n">
        <v>0</v>
      </c>
      <c r="N25" s="23"/>
      <c r="O25" s="33" t="n">
        <f aca="false">12.3+1.2</f>
        <v>13.5</v>
      </c>
      <c r="P25" s="34"/>
      <c r="Q25" s="32" t="n">
        <v>0</v>
      </c>
      <c r="R25" s="23"/>
      <c r="S25" s="33" t="n">
        <f aca="false">30.5+1.2</f>
        <v>31.7</v>
      </c>
      <c r="T25" s="25"/>
      <c r="U25" s="32" t="n">
        <f aca="false">E25+I25+M25+Q25</f>
        <v>8.6</v>
      </c>
      <c r="V25" s="23"/>
      <c r="W25" s="33" t="n">
        <f aca="false">S25+O25+K25+G25</f>
        <v>69.8</v>
      </c>
    </row>
    <row r="26" customFormat="false" ht="50.1" hidden="false" customHeight="true" outlineLevel="0" collapsed="false">
      <c r="A26" s="20" t="s">
        <v>25</v>
      </c>
      <c r="B26" s="20"/>
      <c r="C26" s="20"/>
      <c r="D26" s="21"/>
      <c r="E26" s="40" t="n">
        <f aca="false">-18.3+-13</f>
        <v>-31.3</v>
      </c>
      <c r="F26" s="23"/>
      <c r="G26" s="41" t="n">
        <v>-0.8</v>
      </c>
      <c r="H26" s="25"/>
      <c r="I26" s="40" t="n">
        <v>-25.1</v>
      </c>
      <c r="J26" s="23"/>
      <c r="K26" s="41" t="n">
        <f aca="false">-0.8+-0.9+-0.7</f>
        <v>-2.4</v>
      </c>
      <c r="L26" s="34"/>
      <c r="M26" s="40" t="n">
        <v>0</v>
      </c>
      <c r="N26" s="23"/>
      <c r="O26" s="41" t="n">
        <f aca="false">-0.8+-0.7+1.3</f>
        <v>-0.2</v>
      </c>
      <c r="P26" s="34"/>
      <c r="Q26" s="40" t="n">
        <v>0</v>
      </c>
      <c r="R26" s="23"/>
      <c r="S26" s="41" t="n">
        <f aca="false">-0.7+-0.7+5.4</f>
        <v>4</v>
      </c>
      <c r="T26" s="25"/>
      <c r="U26" s="40" t="n">
        <f aca="false">E26+I26+M26+Q26</f>
        <v>-56.4</v>
      </c>
      <c r="V26" s="23"/>
      <c r="W26" s="41" t="n">
        <f aca="false">S26+O26+K26+G26</f>
        <v>0.599999999999999</v>
      </c>
    </row>
    <row r="27" customFormat="false" ht="6.75" hidden="false" customHeight="true" outlineLevel="0" collapsed="false">
      <c r="A27" s="26"/>
      <c r="B27" s="26"/>
      <c r="C27" s="26"/>
      <c r="E27" s="32"/>
      <c r="F27" s="23"/>
      <c r="G27" s="33"/>
      <c r="H27" s="25"/>
      <c r="I27" s="32"/>
      <c r="J27" s="23"/>
      <c r="K27" s="33"/>
      <c r="L27" s="25"/>
      <c r="M27" s="32"/>
      <c r="N27" s="23"/>
      <c r="O27" s="33"/>
      <c r="P27" s="25"/>
      <c r="Q27" s="32"/>
      <c r="R27" s="23"/>
      <c r="S27" s="33"/>
      <c r="T27" s="25"/>
      <c r="U27" s="32"/>
      <c r="V27" s="23"/>
      <c r="W27" s="33"/>
    </row>
    <row r="28" customFormat="false" ht="21" hidden="false" customHeight="true" outlineLevel="0" collapsed="false">
      <c r="A28" s="26"/>
      <c r="B28" s="26"/>
      <c r="C28" s="42" t="s">
        <v>26</v>
      </c>
      <c r="D28" s="43"/>
      <c r="E28" s="44" t="n">
        <f aca="false">E26+E25+E24+E23+E22+E21+E17+E12</f>
        <v>780.8</v>
      </c>
      <c r="F28" s="45"/>
      <c r="G28" s="46" t="n">
        <f aca="false">G26+G25+G24+G23+G22+G21+G17+G12</f>
        <v>504.9</v>
      </c>
      <c r="H28" s="25"/>
      <c r="I28" s="44" t="n">
        <f aca="false">I26+I25+I24+I23+I22+I21+I17+I12</f>
        <v>-145.9</v>
      </c>
      <c r="J28" s="45"/>
      <c r="K28" s="46" t="n">
        <f aca="false">K26+K25+K24+K23+K22+K21+K17+K12</f>
        <v>536.3</v>
      </c>
      <c r="L28" s="25"/>
      <c r="M28" s="44" t="n">
        <f aca="false">M26+M25+M24+M23+M22+M21+M17+M12</f>
        <v>0</v>
      </c>
      <c r="N28" s="45"/>
      <c r="O28" s="46" t="n">
        <f aca="false">O26+O25+O24+O23+O22+O21+O17+O12</f>
        <v>481.6</v>
      </c>
      <c r="P28" s="25"/>
      <c r="Q28" s="44" t="n">
        <f aca="false">Q26+Q25+Q24+Q23+Q22+Q21+Q17+Q12</f>
        <v>0</v>
      </c>
      <c r="R28" s="45"/>
      <c r="S28" s="46" t="n">
        <f aca="false">S26+S25+S24+S23+S22+S21+S17+S12</f>
        <v>612.6</v>
      </c>
      <c r="T28" s="25"/>
      <c r="U28" s="44" t="n">
        <f aca="false">U26+U25+U24+U23+U22+U21+U17+U12</f>
        <v>634.9</v>
      </c>
      <c r="V28" s="45"/>
      <c r="W28" s="46" t="n">
        <f aca="false">W26+W25+W24+W23+W22+W21+W17+W12</f>
        <v>2135.4</v>
      </c>
    </row>
    <row r="29" customFormat="false" ht="24.75" hidden="false" customHeight="true" outlineLevel="0" collapsed="false"/>
    <row r="30" customFormat="false" ht="12.75" hidden="false" customHeight="false" outlineLevel="0" collapsed="false">
      <c r="B30" s="0" t="s">
        <v>27</v>
      </c>
    </row>
    <row r="31" customFormat="false" ht="12.75" hidden="false" customHeight="false" outlineLevel="0" collapsed="false">
      <c r="B31" s="0" t="s">
        <v>28</v>
      </c>
    </row>
    <row r="32" customFormat="false" ht="12.75" hidden="true" customHeight="false" outlineLevel="0" collapsed="false">
      <c r="A32" s="47" t="s">
        <v>13</v>
      </c>
      <c r="B32" s="47"/>
      <c r="C32" s="47"/>
      <c r="D32" s="47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</row>
    <row r="33" customFormat="false" ht="12.75" hidden="true" customHeight="false" outlineLevel="0" collapsed="false">
      <c r="A33" s="49" t="s">
        <v>14</v>
      </c>
      <c r="B33" s="49"/>
      <c r="C33" s="49"/>
      <c r="D33" s="49"/>
      <c r="E33" s="50" t="n">
        <v>262.1</v>
      </c>
      <c r="F33" s="51"/>
      <c r="G33" s="51"/>
      <c r="H33" s="51"/>
      <c r="I33" s="52" t="n">
        <v>271.8</v>
      </c>
      <c r="J33" s="51"/>
      <c r="K33" s="51"/>
      <c r="L33" s="51"/>
      <c r="M33" s="52" t="n">
        <v>179.5</v>
      </c>
      <c r="N33" s="51"/>
      <c r="O33" s="51"/>
      <c r="P33" s="51"/>
      <c r="Q33" s="52" t="n">
        <v>188.4</v>
      </c>
      <c r="R33" s="51"/>
      <c r="S33" s="52" t="n">
        <v>901.8</v>
      </c>
      <c r="T33" s="51"/>
      <c r="U33" s="52" t="n">
        <f aca="false">SUM(E33:S33)</f>
        <v>1803.6</v>
      </c>
      <c r="V33" s="51"/>
      <c r="W33" s="53"/>
    </row>
    <row r="34" customFormat="false" ht="12.75" hidden="true" customHeight="false" outlineLevel="0" collapsed="false">
      <c r="A34" s="49" t="s">
        <v>15</v>
      </c>
      <c r="B34" s="49"/>
      <c r="C34" s="49"/>
      <c r="D34" s="49"/>
      <c r="E34" s="54" t="n">
        <v>3.4</v>
      </c>
      <c r="F34" s="55"/>
      <c r="G34" s="55"/>
      <c r="H34" s="55"/>
      <c r="I34" s="55" t="n">
        <v>17.2</v>
      </c>
      <c r="J34" s="55"/>
      <c r="K34" s="55"/>
      <c r="L34" s="55"/>
      <c r="M34" s="55" t="n">
        <v>7.5</v>
      </c>
      <c r="N34" s="55"/>
      <c r="O34" s="55"/>
      <c r="P34" s="55"/>
      <c r="Q34" s="55" t="n">
        <v>28</v>
      </c>
      <c r="R34" s="55"/>
      <c r="S34" s="56" t="n">
        <v>56.1</v>
      </c>
      <c r="T34" s="55"/>
      <c r="U34" s="56" t="n">
        <f aca="false">SUM(E34:S34)</f>
        <v>112.2</v>
      </c>
      <c r="V34" s="55"/>
      <c r="W34" s="57"/>
    </row>
    <row r="35" customFormat="false" ht="12.75" hidden="true" customHeight="false" outlineLevel="0" collapsed="false"/>
    <row r="36" customFormat="false" ht="12.75" hidden="true" customHeight="false" outlineLevel="0" collapsed="false"/>
    <row r="37" customFormat="false" ht="12.75" hidden="false" customHeight="false" outlineLevel="0" collapsed="false">
      <c r="B37" s="0" t="s">
        <v>29</v>
      </c>
    </row>
    <row r="38" customFormat="false" ht="12.75" hidden="false" customHeight="false" outlineLevel="0" collapsed="false">
      <c r="B38" s="58" t="n">
        <f aca="true">NOW()</f>
        <v>45926.9407791909</v>
      </c>
      <c r="C38" s="59"/>
      <c r="D38" s="59"/>
    </row>
  </sheetData>
  <mergeCells count="4">
    <mergeCell ref="A1:E1"/>
    <mergeCell ref="U1:X1"/>
    <mergeCell ref="E5:W5"/>
    <mergeCell ref="E6:W6"/>
  </mergeCells>
  <printOptions headings="false" gridLines="false" gridLinesSet="true" horizontalCentered="false" verticalCentered="false"/>
  <pageMargins left="0.5" right="0.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 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49"/>
  <sheetViews>
    <sheetView showFormulas="false" showGridLines="true" showRowColHeaders="true" showZeros="true" rightToLeft="false" tabSelected="false" showOutlineSymbols="true" defaultGridColor="true" view="normal" topLeftCell="A18" colorId="64" zoomScale="100" zoomScaleNormal="100" zoomScalePageLayoutView="100" workbookViewId="0">
      <selection pane="topLeft" activeCell="P45" activeCellId="0" sqref="P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28"/>
    <col collapsed="false" customWidth="true" hidden="false" outlineLevel="0" max="2" min="2" style="0" width="10.28"/>
    <col collapsed="false" customWidth="true" hidden="false" outlineLevel="0" max="3" min="3" style="0" width="2.7"/>
    <col collapsed="false" customWidth="true" hidden="false" outlineLevel="0" max="4" min="4" style="0" width="10.28"/>
    <col collapsed="false" customWidth="true" hidden="false" outlineLevel="0" max="5" min="5" style="0" width="2.7"/>
    <col collapsed="false" customWidth="true" hidden="false" outlineLevel="0" max="6" min="6" style="0" width="10.71"/>
    <col collapsed="false" customWidth="true" hidden="false" outlineLevel="0" max="7" min="7" style="0" width="2.7"/>
    <col collapsed="false" customWidth="true" hidden="false" outlineLevel="0" max="8" min="8" style="0" width="10.71"/>
    <col collapsed="false" customWidth="true" hidden="false" outlineLevel="0" max="9" min="9" style="0" width="2.7"/>
    <col collapsed="false" customWidth="true" hidden="false" outlineLevel="0" max="10" min="10" style="0" width="10.28"/>
    <col collapsed="false" customWidth="true" hidden="false" outlineLevel="0" max="11" min="11" style="0" width="2.7"/>
    <col collapsed="false" customWidth="true" hidden="false" outlineLevel="0" max="12" min="12" style="0" width="10.28"/>
    <col collapsed="false" customWidth="true" hidden="false" outlineLevel="0" max="13" min="13" style="0" width="2.7"/>
    <col collapsed="false" customWidth="true" hidden="false" outlineLevel="0" max="14" min="14" style="0" width="10.28"/>
    <col collapsed="false" customWidth="true" hidden="false" outlineLevel="0" max="15" min="15" style="0" width="2.7"/>
    <col collapsed="false" customWidth="true" hidden="false" outlineLevel="0" max="16" min="16" style="0" width="10.28"/>
    <col collapsed="false" customWidth="true" hidden="false" outlineLevel="0" max="17" min="17" style="0" width="2.7"/>
    <col collapsed="false" customWidth="true" hidden="false" outlineLevel="0" max="18" min="18" style="0" width="9.28"/>
    <col collapsed="false" customWidth="true" hidden="false" outlineLevel="0" max="19" min="19" style="0" width="2.7"/>
    <col collapsed="false" customWidth="true" hidden="false" outlineLevel="0" max="20" min="20" style="0" width="9.28"/>
  </cols>
  <sheetData>
    <row r="1" customFormat="false" ht="12.75" hidden="false" customHeight="false" outlineLevel="0" collapsed="false">
      <c r="A1" s="60" t="s">
        <v>30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</row>
    <row r="2" customFormat="false" ht="12.75" hidden="false" customHeight="false" outlineLevel="0" collapsed="false">
      <c r="A2" s="60" t="s">
        <v>31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customFormat="false" ht="12.75" hidden="false" customHeight="false" outlineLevel="0" collapsed="false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</row>
    <row r="4" customFormat="false" ht="12.75" hidden="false" customHeight="false" outlineLevel="0" collapsed="false">
      <c r="A4" s="60" t="s">
        <v>3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</row>
    <row r="5" customFormat="false" ht="12.75" hidden="false" customHeight="false" outlineLevel="0" collapsed="false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9" customFormat="false" ht="12.75" hidden="false" customHeight="false" outlineLevel="0" collapsed="false">
      <c r="B9" s="62" t="s">
        <v>7</v>
      </c>
      <c r="C9" s="51"/>
      <c r="D9" s="63" t="s">
        <v>7</v>
      </c>
      <c r="F9" s="62" t="s">
        <v>8</v>
      </c>
      <c r="G9" s="51"/>
      <c r="H9" s="63" t="s">
        <v>8</v>
      </c>
      <c r="J9" s="62" t="s">
        <v>9</v>
      </c>
      <c r="K9" s="51"/>
      <c r="L9" s="63" t="s">
        <v>9</v>
      </c>
      <c r="N9" s="62" t="s">
        <v>10</v>
      </c>
      <c r="O9" s="51"/>
      <c r="P9" s="63" t="s">
        <v>10</v>
      </c>
      <c r="R9" s="62" t="s">
        <v>12</v>
      </c>
      <c r="S9" s="51"/>
      <c r="T9" s="63" t="s">
        <v>12</v>
      </c>
    </row>
    <row r="10" customFormat="false" ht="12.75" hidden="false" customHeight="false" outlineLevel="0" collapsed="false">
      <c r="B10" s="64" t="n">
        <v>2001</v>
      </c>
      <c r="C10" s="48"/>
      <c r="D10" s="65" t="n">
        <v>2000</v>
      </c>
      <c r="F10" s="64" t="n">
        <v>2001</v>
      </c>
      <c r="G10" s="48"/>
      <c r="H10" s="65" t="n">
        <v>2000</v>
      </c>
      <c r="J10" s="64" t="n">
        <v>2001</v>
      </c>
      <c r="K10" s="48"/>
      <c r="L10" s="65" t="n">
        <v>2000</v>
      </c>
      <c r="N10" s="64" t="n">
        <v>2001</v>
      </c>
      <c r="O10" s="48"/>
      <c r="P10" s="65" t="n">
        <v>2000</v>
      </c>
      <c r="R10" s="64" t="n">
        <v>2001</v>
      </c>
      <c r="S10" s="48"/>
      <c r="T10" s="65" t="n">
        <v>2000</v>
      </c>
    </row>
    <row r="11" customFormat="false" ht="12.75" hidden="false" customHeight="false" outlineLevel="0" collapsed="false">
      <c r="B11" s="62"/>
      <c r="C11" s="51"/>
      <c r="D11" s="63"/>
      <c r="F11" s="62"/>
      <c r="G11" s="51"/>
      <c r="H11" s="63"/>
      <c r="J11" s="62"/>
      <c r="K11" s="51"/>
      <c r="L11" s="63"/>
      <c r="N11" s="62"/>
      <c r="O11" s="51"/>
      <c r="P11" s="63"/>
      <c r="R11" s="62"/>
      <c r="S11" s="51"/>
      <c r="T11" s="63"/>
    </row>
    <row r="12" customFormat="false" ht="12.75" hidden="false" customHeight="false" outlineLevel="0" collapsed="false">
      <c r="A12" s="21" t="s">
        <v>13</v>
      </c>
      <c r="B12" s="66" t="n">
        <v>265.5</v>
      </c>
      <c r="C12" s="48"/>
      <c r="D12" s="67" t="n">
        <f aca="false">137.5</f>
        <v>137.5</v>
      </c>
      <c r="F12" s="66" t="n">
        <f aca="false">288.5+0.5</f>
        <v>289</v>
      </c>
      <c r="G12" s="48"/>
      <c r="H12" s="67" t="n">
        <f aca="false">331.2</f>
        <v>331.2</v>
      </c>
      <c r="J12" s="66" t="n">
        <f aca="false">186.5+0.5</f>
        <v>187</v>
      </c>
      <c r="K12" s="48"/>
      <c r="L12" s="67" t="n">
        <f aca="false">346.9</f>
        <v>346.9</v>
      </c>
      <c r="N12" s="66" t="n">
        <f aca="false">216+0.4</f>
        <v>216.4</v>
      </c>
      <c r="O12" s="48"/>
      <c r="P12" s="67" t="n">
        <f aca="false">510.1</f>
        <v>510.1</v>
      </c>
      <c r="R12" s="66" t="n">
        <f aca="false">N12+J12+F12+B12</f>
        <v>957.9</v>
      </c>
      <c r="S12" s="48"/>
      <c r="T12" s="67" t="n">
        <f aca="false">P12+L12+H12+D12</f>
        <v>1325.7</v>
      </c>
    </row>
    <row r="13" customFormat="false" ht="12.75" hidden="false" customHeight="false" outlineLevel="0" collapsed="false">
      <c r="A13" s="68" t="s">
        <v>32</v>
      </c>
      <c r="B13" s="66" t="n">
        <v>262.1</v>
      </c>
      <c r="C13" s="48"/>
      <c r="D13" s="67"/>
      <c r="F13" s="66" t="n">
        <v>271.8</v>
      </c>
      <c r="G13" s="48"/>
      <c r="H13" s="67"/>
      <c r="J13" s="66" t="n">
        <v>179.5</v>
      </c>
      <c r="K13" s="48"/>
      <c r="L13" s="67"/>
      <c r="N13" s="66" t="n">
        <v>188.4</v>
      </c>
      <c r="O13" s="48"/>
      <c r="P13" s="67"/>
      <c r="R13" s="66" t="n">
        <f aca="false">N13+J13+F13+B13</f>
        <v>901.8</v>
      </c>
      <c r="S13" s="48"/>
      <c r="T13" s="67"/>
    </row>
    <row r="14" customFormat="false" ht="12.75" hidden="false" customHeight="false" outlineLevel="0" collapsed="false">
      <c r="A14" s="68" t="s">
        <v>33</v>
      </c>
      <c r="B14" s="66" t="n">
        <v>3.4</v>
      </c>
      <c r="C14" s="48"/>
      <c r="D14" s="67"/>
      <c r="F14" s="66" t="n">
        <v>17.2</v>
      </c>
      <c r="G14" s="48"/>
      <c r="H14" s="67"/>
      <c r="J14" s="66" t="n">
        <v>7.5</v>
      </c>
      <c r="K14" s="48"/>
      <c r="L14" s="67"/>
      <c r="N14" s="66" t="n">
        <v>28</v>
      </c>
      <c r="O14" s="48"/>
      <c r="P14" s="67"/>
      <c r="R14" s="66" t="n">
        <f aca="false">N14+J14+F14+B14</f>
        <v>56.1</v>
      </c>
      <c r="S14" s="48"/>
      <c r="T14" s="67"/>
    </row>
    <row r="15" customFormat="false" ht="12.75" hidden="false" customHeight="false" outlineLevel="0" collapsed="false">
      <c r="A15" s="21" t="s">
        <v>17</v>
      </c>
      <c r="B15" s="69" t="n">
        <v>80.5</v>
      </c>
      <c r="C15" s="48"/>
      <c r="D15" s="70" t="n">
        <v>67.7</v>
      </c>
      <c r="F15" s="69" t="n">
        <v>80.4</v>
      </c>
      <c r="G15" s="48"/>
      <c r="H15" s="70" t="n">
        <v>64.5</v>
      </c>
      <c r="I15" s="71"/>
      <c r="J15" s="69" t="n">
        <v>77.9</v>
      </c>
      <c r="K15" s="48"/>
      <c r="L15" s="70" t="n">
        <v>51.5</v>
      </c>
      <c r="M15" s="71"/>
      <c r="N15" s="69" t="n">
        <v>108.8</v>
      </c>
      <c r="O15" s="48"/>
      <c r="P15" s="70" t="n">
        <v>75</v>
      </c>
      <c r="R15" s="69" t="n">
        <f aca="false">B15+F15+J15+N15</f>
        <v>347.6</v>
      </c>
      <c r="S15" s="48"/>
      <c r="T15" s="70" t="n">
        <f aca="false">P15+L15+H15+D15</f>
        <v>258.7</v>
      </c>
    </row>
    <row r="16" customFormat="false" ht="12.75" hidden="false" customHeight="false" outlineLevel="0" collapsed="false">
      <c r="A16" s="21" t="s">
        <v>20</v>
      </c>
      <c r="B16" s="69" t="n">
        <v>45</v>
      </c>
      <c r="C16" s="48"/>
      <c r="D16" s="70" t="n">
        <v>50</v>
      </c>
      <c r="F16" s="69" t="n">
        <v>52.6</v>
      </c>
      <c r="G16" s="48"/>
      <c r="H16" s="70" t="n">
        <v>-3.5</v>
      </c>
      <c r="I16" s="71"/>
      <c r="J16" s="69" t="n">
        <v>68.1</v>
      </c>
      <c r="K16" s="48"/>
      <c r="L16" s="70" t="n">
        <v>-11.6</v>
      </c>
      <c r="M16" s="71"/>
      <c r="N16" s="69" t="n">
        <v>104.3</v>
      </c>
      <c r="O16" s="48"/>
      <c r="P16" s="70" t="n">
        <v>32.4</v>
      </c>
      <c r="R16" s="69" t="n">
        <f aca="false">B16+F16+J16+N16</f>
        <v>270</v>
      </c>
      <c r="S16" s="48"/>
      <c r="T16" s="70" t="n">
        <f aca="false">P16+L16+H16+D16</f>
        <v>67.3</v>
      </c>
    </row>
    <row r="17" customFormat="false" ht="12.75" hidden="false" customHeight="false" outlineLevel="0" collapsed="false">
      <c r="A17" s="21" t="s">
        <v>21</v>
      </c>
      <c r="B17" s="69" t="n">
        <v>8.5</v>
      </c>
      <c r="C17" s="48"/>
      <c r="D17" s="70" t="n">
        <v>0</v>
      </c>
      <c r="F17" s="69" t="n">
        <v>10.3</v>
      </c>
      <c r="G17" s="48"/>
      <c r="H17" s="70" t="n">
        <v>0</v>
      </c>
      <c r="I17" s="71"/>
      <c r="J17" s="69" t="n">
        <v>21.6</v>
      </c>
      <c r="K17" s="48"/>
      <c r="L17" s="70" t="n">
        <v>0</v>
      </c>
      <c r="M17" s="71"/>
      <c r="N17" s="69" t="n">
        <v>22.6</v>
      </c>
      <c r="O17" s="48"/>
      <c r="P17" s="70" t="n">
        <v>48.3</v>
      </c>
      <c r="R17" s="69" t="n">
        <f aca="false">B17+F17+J17+N17</f>
        <v>63</v>
      </c>
      <c r="S17" s="48"/>
      <c r="T17" s="70" t="n">
        <f aca="false">P17+L17+H17+D17</f>
        <v>48.3</v>
      </c>
    </row>
    <row r="18" customFormat="false" ht="12.75" hidden="false" customHeight="false" outlineLevel="0" collapsed="false">
      <c r="A18" s="21" t="s">
        <v>22</v>
      </c>
      <c r="B18" s="69" t="n">
        <f aca="false">-4.7+0.3</f>
        <v>-4.4</v>
      </c>
      <c r="C18" s="48"/>
      <c r="D18" s="70" t="n">
        <f aca="false">-14.2</f>
        <v>-14.2</v>
      </c>
      <c r="F18" s="69" t="n">
        <f aca="false">-4.9+0.3</f>
        <v>-4.6</v>
      </c>
      <c r="G18" s="48"/>
      <c r="H18" s="70" t="n">
        <f aca="false">-7.8</f>
        <v>-7.8</v>
      </c>
      <c r="I18" s="71"/>
      <c r="J18" s="69" t="n">
        <f aca="false">55.3+0.3</f>
        <v>55.6</v>
      </c>
      <c r="K18" s="48"/>
      <c r="L18" s="70" t="n">
        <f aca="false">7</f>
        <v>7</v>
      </c>
      <c r="M18" s="71"/>
      <c r="N18" s="69" t="n">
        <f aca="false">56.9+0.3</f>
        <v>57.2</v>
      </c>
      <c r="O18" s="48"/>
      <c r="P18" s="70" t="n">
        <f aca="false">24.2</f>
        <v>24.2</v>
      </c>
      <c r="R18" s="69" t="n">
        <f aca="false">B18+F18+J18+N18</f>
        <v>103.8</v>
      </c>
      <c r="S18" s="48"/>
      <c r="T18" s="70" t="n">
        <f aca="false">P18+L18+H18+D18</f>
        <v>9.2</v>
      </c>
    </row>
    <row r="19" customFormat="false" ht="12.75" hidden="false" customHeight="false" outlineLevel="0" collapsed="false">
      <c r="A19" s="21" t="s">
        <v>23</v>
      </c>
      <c r="B19" s="69" t="n">
        <v>88.1</v>
      </c>
      <c r="C19" s="48"/>
      <c r="D19" s="70" t="n">
        <v>67.5</v>
      </c>
      <c r="F19" s="69" t="n">
        <f aca="false">82.6</f>
        <v>82.6</v>
      </c>
      <c r="G19" s="48"/>
      <c r="H19" s="70" t="n">
        <v>54.3</v>
      </c>
      <c r="I19" s="71"/>
      <c r="J19" s="69" t="n">
        <v>46.3</v>
      </c>
      <c r="K19" s="48"/>
      <c r="L19" s="70" t="n">
        <v>35.6</v>
      </c>
      <c r="M19" s="71"/>
      <c r="N19" s="69" t="n">
        <v>59.9</v>
      </c>
      <c r="O19" s="48"/>
      <c r="P19" s="70" t="n">
        <v>20.3</v>
      </c>
      <c r="R19" s="69" t="n">
        <f aca="false">B19+F19+J19+N19</f>
        <v>276.9</v>
      </c>
      <c r="S19" s="48"/>
      <c r="T19" s="70" t="n">
        <f aca="false">P19+L19+H19+D19</f>
        <v>177.7</v>
      </c>
    </row>
    <row r="20" customFormat="false" ht="15" hidden="false" customHeight="false" outlineLevel="0" collapsed="false">
      <c r="A20" s="21" t="s">
        <v>25</v>
      </c>
      <c r="B20" s="72" t="n">
        <f aca="false">-0.5+-0.3</f>
        <v>-0.8</v>
      </c>
      <c r="C20" s="48"/>
      <c r="D20" s="73" t="n">
        <v>0</v>
      </c>
      <c r="F20" s="72" t="n">
        <f aca="false">-0.5+-0.3</f>
        <v>-0.8</v>
      </c>
      <c r="G20" s="48"/>
      <c r="H20" s="73" t="n">
        <v>0</v>
      </c>
      <c r="I20" s="71"/>
      <c r="J20" s="72" t="n">
        <f aca="false">-0.5+-0.3</f>
        <v>-0.8</v>
      </c>
      <c r="K20" s="48"/>
      <c r="L20" s="73" t="n">
        <v>0</v>
      </c>
      <c r="M20" s="71"/>
      <c r="N20" s="72" t="n">
        <f aca="false">-0.4+-0.3</f>
        <v>-0.7</v>
      </c>
      <c r="O20" s="48"/>
      <c r="P20" s="73" t="n">
        <v>0</v>
      </c>
      <c r="R20" s="72" t="n">
        <f aca="false">B20+F20+J20+N20</f>
        <v>-3.1</v>
      </c>
      <c r="S20" s="48"/>
      <c r="T20" s="73" t="n">
        <f aca="false">P20+L20+H20+D20</f>
        <v>0</v>
      </c>
    </row>
    <row r="21" customFormat="false" ht="12.75" hidden="false" customHeight="false" outlineLevel="0" collapsed="false">
      <c r="B21" s="69"/>
      <c r="C21" s="48"/>
      <c r="D21" s="70"/>
      <c r="F21" s="69"/>
      <c r="G21" s="48"/>
      <c r="H21" s="70"/>
      <c r="J21" s="69"/>
      <c r="K21" s="48"/>
      <c r="L21" s="70"/>
      <c r="N21" s="69"/>
      <c r="O21" s="48"/>
      <c r="P21" s="70"/>
      <c r="R21" s="69"/>
      <c r="S21" s="48"/>
      <c r="T21" s="70"/>
    </row>
    <row r="22" customFormat="false" ht="12.75" hidden="false" customHeight="false" outlineLevel="0" collapsed="false">
      <c r="A22" s="68" t="s">
        <v>26</v>
      </c>
      <c r="B22" s="74" t="n">
        <f aca="false">B12+B15+B16+B17+B18+B19+B20</f>
        <v>482.4</v>
      </c>
      <c r="C22" s="55"/>
      <c r="D22" s="75" t="n">
        <f aca="false">SUM(D12:D20)</f>
        <v>308.5</v>
      </c>
      <c r="F22" s="74" t="n">
        <f aca="false">F12+F15+F16+F17+F18+F19+F20</f>
        <v>509.5</v>
      </c>
      <c r="G22" s="55"/>
      <c r="H22" s="75" t="n">
        <f aca="false">SUM(H12:H20)</f>
        <v>438.7</v>
      </c>
      <c r="J22" s="74" t="n">
        <f aca="false">J12+J15+J16+J17+J18+J19+J20</f>
        <v>455.7</v>
      </c>
      <c r="K22" s="55"/>
      <c r="L22" s="75" t="n">
        <f aca="false">SUM(L12:L20)</f>
        <v>429.4</v>
      </c>
      <c r="N22" s="74" t="n">
        <f aca="false">N12+N15+N16+N17+N18+N19+N20</f>
        <v>568.5</v>
      </c>
      <c r="O22" s="55"/>
      <c r="P22" s="75" t="n">
        <f aca="false">SUM(P12:P20)</f>
        <v>710.3</v>
      </c>
      <c r="R22" s="74" t="n">
        <f aca="false">R12+R15+R16+R17+R18+R19+R20</f>
        <v>2016.1</v>
      </c>
      <c r="S22" s="55"/>
      <c r="T22" s="75" t="n">
        <f aca="false">SUM(T12:T20)</f>
        <v>1886.9</v>
      </c>
    </row>
    <row r="24" customFormat="false" ht="12.75" hidden="false" customHeight="false" outlineLevel="0" collapsed="false">
      <c r="A24" s="0" t="s">
        <v>34</v>
      </c>
    </row>
    <row r="27" customFormat="false" ht="12.75" hidden="false" customHeight="false" outlineLevel="0" collapsed="false">
      <c r="A27" s="59" t="n">
        <f aca="true">NOW()</f>
        <v>45926.9407792105</v>
      </c>
    </row>
    <row r="29" customFormat="false" ht="12.75" hidden="false" customHeight="false" outlineLevel="0" collapsed="false">
      <c r="A29" s="1"/>
      <c r="B29" s="1"/>
      <c r="C29" s="1"/>
      <c r="D29" s="1"/>
      <c r="E29" s="1"/>
      <c r="F29" s="1"/>
      <c r="G29" s="1"/>
      <c r="H29" s="1"/>
      <c r="I29" s="1"/>
      <c r="J29" s="1"/>
    </row>
    <row r="31" customFormat="false" ht="12.75" hidden="false" customHeight="false" outlineLevel="0" collapsed="false">
      <c r="A31" s="0" t="s">
        <v>14</v>
      </c>
      <c r="B31" s="76" t="n">
        <f aca="false">B12-B32</f>
        <v>262.1</v>
      </c>
      <c r="F31" s="76" t="n">
        <f aca="false">F12-F32</f>
        <v>271.8</v>
      </c>
      <c r="J31" s="76" t="n">
        <f aca="false">J12-J32</f>
        <v>179.5</v>
      </c>
      <c r="N31" s="76" t="n">
        <f aca="false">N12-N32</f>
        <v>188.4</v>
      </c>
      <c r="P31" s="76" t="n">
        <f aca="false">SUM(B31:N31)</f>
        <v>901.8</v>
      </c>
    </row>
    <row r="32" customFormat="false" ht="12.75" hidden="false" customHeight="false" outlineLevel="0" collapsed="false">
      <c r="A32" s="0" t="s">
        <v>15</v>
      </c>
      <c r="B32" s="0" t="n">
        <v>3.4</v>
      </c>
      <c r="F32" s="0" t="n">
        <v>17.2</v>
      </c>
      <c r="J32" s="0" t="n">
        <v>7.5</v>
      </c>
      <c r="N32" s="0" t="n">
        <v>28</v>
      </c>
      <c r="P32" s="76" t="n">
        <f aca="false">SUM(B32:N32)</f>
        <v>56.1</v>
      </c>
    </row>
    <row r="34" customFormat="false" ht="12.75" hidden="false" customHeight="false" outlineLevel="0" collapsed="false">
      <c r="A34" s="0" t="s">
        <v>35</v>
      </c>
      <c r="P34" s="0" t="n">
        <v>901.8</v>
      </c>
    </row>
    <row r="35" customFormat="false" ht="12.75" hidden="false" customHeight="false" outlineLevel="0" collapsed="false">
      <c r="A35" s="0" t="s">
        <v>36</v>
      </c>
      <c r="P35" s="77" t="n">
        <v>900.042</v>
      </c>
    </row>
    <row r="36" customFormat="false" ht="12.75" hidden="false" customHeight="false" outlineLevel="0" collapsed="false">
      <c r="A36" s="0" t="s">
        <v>37</v>
      </c>
      <c r="P36" s="78" t="n">
        <f aca="false">P34-P35</f>
        <v>1.75799999999992</v>
      </c>
    </row>
    <row r="39" customFormat="false" ht="12.75" hidden="false" customHeight="false" outlineLevel="0" collapsed="false">
      <c r="A39" s="0" t="s">
        <v>38</v>
      </c>
      <c r="P39" s="0" t="n">
        <v>901.8</v>
      </c>
    </row>
    <row r="40" customFormat="false" ht="12.75" hidden="false" customHeight="false" outlineLevel="0" collapsed="false">
      <c r="A40" s="0" t="s">
        <v>39</v>
      </c>
      <c r="P40" s="55" t="n">
        <v>2.1</v>
      </c>
    </row>
    <row r="41" customFormat="false" ht="12.75" hidden="false" customHeight="false" outlineLevel="0" collapsed="false">
      <c r="A41" s="0" t="s">
        <v>35</v>
      </c>
      <c r="P41" s="0" t="n">
        <f aca="false">SUM(P39:P40)</f>
        <v>903.9</v>
      </c>
    </row>
    <row r="42" customFormat="false" ht="12.75" hidden="false" customHeight="false" outlineLevel="0" collapsed="false">
      <c r="A42" s="0" t="s">
        <v>15</v>
      </c>
      <c r="P42" s="55" t="n">
        <v>56.1</v>
      </c>
    </row>
    <row r="43" customFormat="false" ht="12.75" hidden="false" customHeight="false" outlineLevel="0" collapsed="false">
      <c r="P43" s="79" t="n">
        <f aca="false">SUM(P41:P42)</f>
        <v>960</v>
      </c>
    </row>
    <row r="44" customFormat="false" ht="12.75" hidden="false" customHeight="false" outlineLevel="0" collapsed="false">
      <c r="A44" s="0" t="s">
        <v>40</v>
      </c>
      <c r="P44" s="55" t="n">
        <f aca="false">5.1*4</f>
        <v>20.4</v>
      </c>
    </row>
    <row r="45" customFormat="false" ht="12.75" hidden="false" customHeight="false" outlineLevel="0" collapsed="false">
      <c r="P45" s="79" t="n">
        <f aca="false">SUM(P43:P44)</f>
        <v>980.4</v>
      </c>
    </row>
    <row r="46" customFormat="false" ht="12.75" hidden="false" customHeight="false" outlineLevel="0" collapsed="false">
      <c r="P46" s="55" t="n">
        <v>906.8</v>
      </c>
    </row>
    <row r="47" customFormat="false" ht="12.75" hidden="false" customHeight="false" outlineLevel="0" collapsed="false">
      <c r="P47" s="79" t="n">
        <f aca="false">P45-P46</f>
        <v>73.6</v>
      </c>
    </row>
    <row r="48" customFormat="false" ht="12.75" hidden="false" customHeight="false" outlineLevel="0" collapsed="false">
      <c r="P48" s="55" t="n">
        <v>56.1</v>
      </c>
    </row>
    <row r="49" customFormat="false" ht="12.75" hidden="false" customHeight="false" outlineLevel="0" collapsed="false">
      <c r="A49" s="0" t="s">
        <v>41</v>
      </c>
      <c r="P49" s="79" t="n">
        <f aca="false">P47-P48</f>
        <v>17.5</v>
      </c>
    </row>
  </sheetData>
  <mergeCells count="4">
    <mergeCell ref="A1:T1"/>
    <mergeCell ref="A2:T2"/>
    <mergeCell ref="A3:T3"/>
    <mergeCell ref="A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2001-02-02T13:12:19Z</dcterms:created>
  <dc:creator>fkillen</dc:creator>
  <dc:description/>
  <dc:language>en-US</dc:language>
  <cp:lastModifiedBy>mmoore2</cp:lastModifiedBy>
  <cp:lastPrinted>2001-06-11T18:57:54Z</cp:lastPrinted>
  <dcterms:modified xsi:type="dcterms:W3CDTF">2001-06-11T19:13:40Z</dcterms:modified>
  <cp:revision>0</cp:revision>
  <dc:subject/>
  <dc:title/>
</cp:coreProperties>
</file>