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icing" sheetId="1" state="visible" r:id="rId3"/>
    <sheet name="CES Retail East" sheetId="2" state="visible" r:id="rId4"/>
    <sheet name="CES Retail Mrkt" sheetId="3" state="visible" r:id="rId5"/>
  </sheets>
  <definedNames>
    <definedName function="false" hidden="false" localSheetId="1" name="_xlnm.Print_Area" vbProcedure="false">'CES Retail East'!$A$1:$AB$52</definedName>
    <definedName function="false" hidden="false" localSheetId="2" name="_xlnm.Print_Area" vbProcedure="false">'CES Retail Mrkt'!$A$26:$V$32</definedName>
  </definedNames>
  <calcPr iterateCount="20" refMode="A1" iterate="true" iterateDelta="0.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17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Weighted average Tenn commodity price.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83</xdr:colOff>
                <xdr:row>15</xdr:row>
                <xdr:rowOff>3</xdr:rowOff>
              </xdr:from>
              <xdr:to>
                <xdr:col>10</xdr:col>
                <xdr:colOff>19</xdr:colOff>
                <xdr:row>21</xdr:row>
                <xdr:rowOff>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<sst xmlns="http://schemas.openxmlformats.org/spreadsheetml/2006/main" count="641" uniqueCount="175">
  <si>
    <t xml:space="preserve"> </t>
  </si>
  <si>
    <t xml:space="preserve">CNG Pricing</t>
  </si>
  <si>
    <t xml:space="preserve">Tenn</t>
  </si>
  <si>
    <t xml:space="preserve">Z1 - Z3</t>
  </si>
  <si>
    <t xml:space="preserve">Z0 - Z3</t>
  </si>
  <si>
    <t xml:space="preserve">Index</t>
  </si>
  <si>
    <t xml:space="preserve">Z1</t>
  </si>
  <si>
    <t xml:space="preserve">Index Prem</t>
  </si>
  <si>
    <t xml:space="preserve">Comm</t>
  </si>
  <si>
    <t xml:space="preserve">Surcharges</t>
  </si>
  <si>
    <t xml:space="preserve">Fuel</t>
  </si>
  <si>
    <t xml:space="preserve">Transport</t>
  </si>
  <si>
    <t xml:space="preserve">Tenn Pricing Volumes</t>
  </si>
  <si>
    <t xml:space="preserve">Volume</t>
  </si>
  <si>
    <t xml:space="preserve">Avg</t>
  </si>
  <si>
    <t xml:space="preserve">Avg Comm</t>
  </si>
  <si>
    <t xml:space="preserve">Avg Index</t>
  </si>
  <si>
    <t xml:space="preserve">Z0</t>
  </si>
  <si>
    <t xml:space="preserve">CNG</t>
  </si>
  <si>
    <t xml:space="preserve">FTS</t>
  </si>
  <si>
    <t xml:space="preserve">Strg Inj</t>
  </si>
  <si>
    <t xml:space="preserve">Tenn Index</t>
  </si>
  <si>
    <t xml:space="preserve">Tenn Comm</t>
  </si>
  <si>
    <t xml:space="preserve">Weighted Avg Tenn Transport</t>
  </si>
  <si>
    <t xml:space="preserve">CNG Transport</t>
  </si>
  <si>
    <t xml:space="preserve">Total Commodity to Citygate</t>
  </si>
  <si>
    <t xml:space="preserve">Deal 418065</t>
  </si>
  <si>
    <t xml:space="preserve">CNG Storage Inj</t>
  </si>
  <si>
    <t xml:space="preserve">Total Commodity to FSS</t>
  </si>
  <si>
    <t xml:space="preserve">CGAS </t>
  </si>
  <si>
    <t xml:space="preserve">CGLF</t>
  </si>
  <si>
    <t xml:space="preserve">FT-1</t>
  </si>
  <si>
    <t xml:space="preserve">CES S-N Transport</t>
  </si>
  <si>
    <t xml:space="preserve">Demand</t>
  </si>
  <si>
    <t xml:space="preserve">Delivered Price</t>
  </si>
  <si>
    <t xml:space="preserve">East Tennessee</t>
  </si>
  <si>
    <t xml:space="preserve">Tenn 1-1</t>
  </si>
  <si>
    <t xml:space="preserve">E Tenn </t>
  </si>
  <si>
    <t xml:space="preserve">LA</t>
  </si>
  <si>
    <t xml:space="preserve">Note:  Tenn 1-1 surcharge of $.0225 does not apply</t>
  </si>
  <si>
    <t xml:space="preserve">Deal 231743</t>
  </si>
  <si>
    <t xml:space="preserve">Texas Eastern M3</t>
  </si>
  <si>
    <t xml:space="preserve">Ela</t>
  </si>
  <si>
    <t xml:space="preserve">Deal 228296 ENA will bill CES 895 dth/day at Ela + $.01 + transport</t>
  </si>
  <si>
    <t xml:space="preserve">The balance of the volumes on this deal will be billed Tetco M3 IF + $.01</t>
  </si>
  <si>
    <t xml:space="preserve">CES has 895 dt of Access to M3 space.</t>
  </si>
  <si>
    <t xml:space="preserve">Transco</t>
  </si>
  <si>
    <t xml:space="preserve">FT Z3-Z6</t>
  </si>
  <si>
    <t xml:space="preserve">St 65</t>
  </si>
  <si>
    <t xml:space="preserve">Deal 232619</t>
  </si>
  <si>
    <t xml:space="preserve">FT Z3-Z4</t>
  </si>
  <si>
    <t xml:space="preserve">Deal 231742</t>
  </si>
  <si>
    <t xml:space="preserve">FT Z4-Z4 Rate Schedule FTSR No. 37F</t>
  </si>
  <si>
    <t xml:space="preserve">FT Z4-Z4 Rate Schedule FTCHR No. 37M</t>
  </si>
  <si>
    <t xml:space="preserve">St 85</t>
  </si>
  <si>
    <t xml:space="preserve">(excluded Great Plains)</t>
  </si>
  <si>
    <t xml:space="preserve">Deal 231741</t>
  </si>
  <si>
    <t xml:space="preserve">Deal 206266</t>
  </si>
  <si>
    <t xml:space="preserve">FT Z4-Z5 PSNC Volumetric Release</t>
  </si>
  <si>
    <t xml:space="preserve">Deal 158693.  PSNC sends ENA an invoice for this gas.  ENA will forward this to PSNC each month.</t>
  </si>
  <si>
    <t xml:space="preserve">Volumetric Demand</t>
  </si>
  <si>
    <t xml:space="preserve">Deal 157591.  Because this is a volumetric contract, the demand charge</t>
  </si>
  <si>
    <t xml:space="preserve">for the capacity is included in the sales price.  There should not be a demand</t>
  </si>
  <si>
    <t xml:space="preserve">charge for this contract on the capacity worksheet.</t>
  </si>
  <si>
    <t xml:space="preserve">FT Z3-Z5</t>
  </si>
  <si>
    <t xml:space="preserve">Deal 232614</t>
  </si>
  <si>
    <t xml:space="preserve">Texas Gas</t>
  </si>
  <si>
    <t xml:space="preserve">SL</t>
  </si>
  <si>
    <t xml:space="preserve">Sonat</t>
  </si>
  <si>
    <t xml:space="preserve">La</t>
  </si>
  <si>
    <t xml:space="preserve">Deal 231744</t>
  </si>
  <si>
    <t xml:space="preserve">VNG Desk Transportation Capacity forOctober, 2000</t>
  </si>
  <si>
    <t xml:space="preserve">Days</t>
  </si>
  <si>
    <t xml:space="preserve">Items have been checked</t>
  </si>
  <si>
    <t xml:space="preserve">Need to verify</t>
  </si>
  <si>
    <t xml:space="preserve">Comments:</t>
  </si>
  <si>
    <t xml:space="preserve">Pending Release</t>
  </si>
  <si>
    <t xml:space="preserve">buy/sell</t>
  </si>
  <si>
    <t xml:space="preserve">pipe</t>
  </si>
  <si>
    <t xml:space="preserve">customer</t>
  </si>
  <si>
    <t xml:space="preserve">dates</t>
  </si>
  <si>
    <t xml:space="preserve">rec</t>
  </si>
  <si>
    <t xml:space="preserve">del</t>
  </si>
  <si>
    <t xml:space="preserve">Type</t>
  </si>
  <si>
    <t xml:space="preserve">dem</t>
  </si>
  <si>
    <t xml:space="preserve">com</t>
  </si>
  <si>
    <t xml:space="preserve">aca</t>
  </si>
  <si>
    <t xml:space="preserve">gri</t>
  </si>
  <si>
    <t xml:space="preserve">s/c</t>
  </si>
  <si>
    <t xml:space="preserve">fuel %</t>
  </si>
  <si>
    <t xml:space="preserve">total</t>
  </si>
  <si>
    <t xml:space="preserve">New K#</t>
  </si>
  <si>
    <t xml:space="preserve">vol</t>
  </si>
  <si>
    <t xml:space="preserve">comment</t>
  </si>
  <si>
    <t xml:space="preserve">Est Demand</t>
  </si>
  <si>
    <t xml:space="preserve">Act Demand</t>
  </si>
  <si>
    <t xml:space="preserve">New Sitara</t>
  </si>
  <si>
    <t xml:space="preserve">Agency</t>
  </si>
  <si>
    <t xml:space="preserve">Col Gulf</t>
  </si>
  <si>
    <t xml:space="preserve">VNG</t>
  </si>
  <si>
    <t xml:space="preserve">Evergreen</t>
  </si>
  <si>
    <t xml:space="preserve">Rayne</t>
  </si>
  <si>
    <t xml:space="preserve">Leach</t>
  </si>
  <si>
    <t xml:space="preserve">FTS-1</t>
  </si>
  <si>
    <t xml:space="preserve">420080 / 420084 / 420085</t>
  </si>
  <si>
    <t xml:space="preserve">Z3 Cobb</t>
  </si>
  <si>
    <t xml:space="preserve">FT-A</t>
  </si>
  <si>
    <t xml:space="preserve">Z3 Cornwell</t>
  </si>
  <si>
    <t xml:space="preserve">Z3 S Web</t>
  </si>
  <si>
    <t xml:space="preserve">Tetco</t>
  </si>
  <si>
    <t xml:space="preserve">Access</t>
  </si>
  <si>
    <t xml:space="preserve">M2</t>
  </si>
  <si>
    <t xml:space="preserve">????</t>
  </si>
  <si>
    <t xml:space="preserve">Only 10,555 dth exit from Access to M1</t>
  </si>
  <si>
    <t xml:space="preserve">416178 / 419815 / 419816</t>
  </si>
  <si>
    <t xml:space="preserve">Utos</t>
  </si>
  <si>
    <t xml:space="preserve">CNG Leidy</t>
  </si>
  <si>
    <t xml:space="preserve">FT</t>
  </si>
  <si>
    <t xml:space="preserve">Z3</t>
  </si>
  <si>
    <t xml:space="preserve">Note:  VNG is showing an MDQ of 518</t>
  </si>
  <si>
    <t xml:space="preserve">St 30</t>
  </si>
  <si>
    <t xml:space="preserve">Z5 Emporia</t>
  </si>
  <si>
    <t xml:space="preserve">St 45</t>
  </si>
  <si>
    <t xml:space="preserve">FS Gas</t>
  </si>
  <si>
    <t xml:space="preserve">St 165</t>
  </si>
  <si>
    <t xml:space="preserve">Emporia</t>
  </si>
  <si>
    <t xml:space="preserve">Currently ENA does not have access.</t>
  </si>
  <si>
    <t xml:space="preserve">WSR Capacity</t>
  </si>
  <si>
    <t xml:space="preserve">421823 / 421832</t>
  </si>
  <si>
    <t xml:space="preserve">WSR Demand</t>
  </si>
  <si>
    <t xml:space="preserve">Capacity</t>
  </si>
  <si>
    <t xml:space="preserve">GSS</t>
  </si>
  <si>
    <t xml:space="preserve">421839 / 421852</t>
  </si>
  <si>
    <t xml:space="preserve">Gss</t>
  </si>
  <si>
    <t xml:space="preserve">ESR Capacity</t>
  </si>
  <si>
    <t xml:space="preserve">ESR</t>
  </si>
  <si>
    <t xml:space="preserve">ESR Demand</t>
  </si>
  <si>
    <t xml:space="preserve">Deal 211642</t>
  </si>
  <si>
    <t xml:space="preserve">100% Reimbursed from CES</t>
  </si>
  <si>
    <t xml:space="preserve">CES Contact:  John Hodge 713-693-2801</t>
  </si>
  <si>
    <t xml:space="preserve">ENA Structuring Contact:  Mark Breese 3-6751</t>
  </si>
  <si>
    <t xml:space="preserve">Cust / LDC</t>
  </si>
  <si>
    <t xml:space="preserve">Questions</t>
  </si>
  <si>
    <t xml:space="preserve">40100  S Web</t>
  </si>
  <si>
    <t xml:space="preserve">22400 Virginia Natural</t>
  </si>
  <si>
    <t xml:space="preserve">FTNN</t>
  </si>
  <si>
    <t xml:space="preserve">418417 / 419595 / 419601</t>
  </si>
  <si>
    <t xml:space="preserve">40208 Oakford</t>
  </si>
  <si>
    <t xml:space="preserve">50004 Finnefrock</t>
  </si>
  <si>
    <t xml:space="preserve">60002 Bridgeport</t>
  </si>
  <si>
    <t xml:space="preserve">60003 Cornwell Agg</t>
  </si>
  <si>
    <t xml:space="preserve">60004 Finnefrock Agg</t>
  </si>
  <si>
    <t xml:space="preserve">Agency/Sell</t>
  </si>
  <si>
    <t xml:space="preserve">Marq</t>
  </si>
  <si>
    <t xml:space="preserve">STOW</t>
  </si>
  <si>
    <t xml:space="preserve">Quantico</t>
  </si>
  <si>
    <t xml:space="preserve">Vol = 15,225, Does not start until Nov 1,2000</t>
  </si>
  <si>
    <t xml:space="preserve">Loudoun</t>
  </si>
  <si>
    <t xml:space="preserve">Vol = 10,000, only flows Dec-Feb</t>
  </si>
  <si>
    <t xml:space="preserve">FTNNGSS</t>
  </si>
  <si>
    <t xml:space="preserve">Vol = 40,148 -  only flows Nov-Mar</t>
  </si>
  <si>
    <t xml:space="preserve">Stow</t>
  </si>
  <si>
    <t xml:space="preserve">MDWQ</t>
  </si>
  <si>
    <t xml:space="preserve"> 420130 / 420131 </t>
  </si>
  <si>
    <t xml:space="preserve">MSQ</t>
  </si>
  <si>
    <t xml:space="preserve">Col Gas</t>
  </si>
  <si>
    <t xml:space="preserve">B9 Broad Run</t>
  </si>
  <si>
    <t xml:space="preserve">30VN VNG-34</t>
  </si>
  <si>
    <t xml:space="preserve">420132 / 420133 / 420134</t>
  </si>
  <si>
    <t xml:space="preserve">C4 Lebanon</t>
  </si>
  <si>
    <t xml:space="preserve">801 Leach</t>
  </si>
  <si>
    <t xml:space="preserve">SST</t>
  </si>
  <si>
    <t xml:space="preserve">420685 / 420793 / 421518</t>
  </si>
  <si>
    <t xml:space="preserve">E13 Emporia</t>
  </si>
  <si>
    <t xml:space="preserve">421586 / 421595 / 421601</t>
  </si>
</sst>
</file>

<file path=xl/styles.xml><?xml version="1.0" encoding="utf-8"?>
<styleSheet xmlns="http://schemas.openxmlformats.org/spreadsheetml/2006/main">
  <numFmts count="20">
    <numFmt numFmtId="164" formatCode="General"/>
    <numFmt numFmtId="165" formatCode="\$#,##0.0000_);&quot;($&quot;#,##0.0000\)"/>
    <numFmt numFmtId="166" formatCode="0%"/>
    <numFmt numFmtId="167" formatCode="0.00%"/>
    <numFmt numFmtId="168" formatCode="_(\$* #,##0.00_);_(\$* \(#,##0.00\);_(\$* \-??_);_(@_)"/>
    <numFmt numFmtId="169" formatCode="_(\$* #,##0.0000_);_(\$* \(#,##0.0000\);_(\$* \-??_);_(@_)"/>
    <numFmt numFmtId="170" formatCode="0.0000%"/>
    <numFmt numFmtId="171" formatCode="_(* #,##0.00_);_(* \(#,##0.00\);_(* \-??_);_(@_)"/>
    <numFmt numFmtId="172" formatCode="\$#,##0.00_);&quot;($&quot;#,##0.00\)"/>
    <numFmt numFmtId="173" formatCode="_(* #,##0_);_(* \(#,##0\);_(* \-??_);_(@_)"/>
    <numFmt numFmtId="174" formatCode="0.000%"/>
    <numFmt numFmtId="175" formatCode="[$-409]#,##0_);[RED]\(#,##0\)"/>
    <numFmt numFmtId="176" formatCode="[$-409]m/d/yyyy"/>
    <numFmt numFmtId="177" formatCode="#,##0"/>
    <numFmt numFmtId="178" formatCode="\$#,##0.0000_);[RED]&quot;($&quot;#,##0.0000\)"/>
    <numFmt numFmtId="179" formatCode="0"/>
    <numFmt numFmtId="180" formatCode="#,##0.00000"/>
    <numFmt numFmtId="181" formatCode="@"/>
    <numFmt numFmtId="182" formatCode="[$-409]d\-mmm"/>
    <numFmt numFmtId="183" formatCode="0.0000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b val="true"/>
      <sz val="9"/>
      <name val="Arial"/>
      <family val="0"/>
    </font>
    <font>
      <sz val="9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8"/>
      <name val="Arial"/>
      <family val="2"/>
    </font>
    <font>
      <sz val="8"/>
      <name val="Arial"/>
      <family val="2"/>
    </font>
    <font>
      <b val="true"/>
      <sz val="8"/>
      <name val="Arial"/>
      <family val="0"/>
    </font>
    <font>
      <b val="true"/>
      <u val="single"/>
      <sz val="8"/>
      <name val="Arial"/>
      <family val="0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69FFFF"/>
        <bgColor rgb="FF33CCCC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CC9CCC"/>
        <bgColor rgb="FFFF99CC"/>
      </patternFill>
    </fill>
    <fill>
      <patternFill patternType="solid">
        <fgColor rgb="FFFF0000"/>
        <bgColor rgb="FF993300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1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top" textRotation="0" wrapText="false" indent="0" shrinkToFit="false"/>
      <protection locked="false" hidden="false"/>
    </xf>
    <xf numFmtId="169" fontId="0" fillId="0" borderId="0" xfId="17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9" fontId="0" fillId="2" borderId="2" xfId="17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70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5" fontId="0" fillId="2" borderId="2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5" fontId="0" fillId="0" borderId="0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2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2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2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2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2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2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2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2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2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2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3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2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2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2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2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12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2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2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2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12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2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2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9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2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2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3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3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0" fontId="1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3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3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12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2" fillId="6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CCC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0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1" width="15.56"/>
    <col collapsed="false" customWidth="false" hidden="false" outlineLevel="0" max="2" min="2" style="1" width="9.14"/>
    <col collapsed="false" customWidth="true" hidden="false" outlineLevel="0" max="3" min="3" style="1" width="12.42"/>
    <col collapsed="false" customWidth="true" hidden="false" outlineLevel="0" max="4" min="4" style="1" width="9.99"/>
    <col collapsed="false" customWidth="true" hidden="false" outlineLevel="0" max="5" min="5" style="1" width="10.99"/>
    <col collapsed="false" customWidth="true" hidden="false" outlineLevel="0" max="6" min="6" style="1" width="11.56"/>
    <col collapsed="false" customWidth="true" hidden="false" outlineLevel="0" max="7" min="7" style="1" width="14.99"/>
    <col collapsed="false" customWidth="false" hidden="false" outlineLevel="0" max="11" min="8" style="1" width="9.14"/>
    <col collapsed="false" customWidth="true" hidden="false" outlineLevel="0" max="12" min="12" style="1" width="14.7"/>
    <col collapsed="false" customWidth="false" hidden="false" outlineLevel="0" max="257" min="13" style="1" width="9.14"/>
  </cols>
  <sheetData>
    <row r="1" customFormat="false" ht="12.75" hidden="false" customHeight="false" outlineLevel="0" collapsed="false">
      <c r="B1" s="1" t="s">
        <v>0</v>
      </c>
      <c r="F1" s="2"/>
      <c r="G1" s="2"/>
      <c r="H1" s="2"/>
      <c r="I1" s="2"/>
      <c r="J1" s="2"/>
      <c r="K1" s="2"/>
      <c r="L1" s="2"/>
      <c r="M1" s="2"/>
      <c r="N1" s="2"/>
    </row>
    <row r="2" customFormat="false" ht="15.75" hidden="false" customHeight="false" outlineLevel="0" collapsed="false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Format="false" ht="12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customFormat="false" ht="12.75" hidden="false" customHeight="false" outlineLevel="0" collapsed="false">
      <c r="A4" s="4" t="s">
        <v>2</v>
      </c>
      <c r="C4" s="4" t="s">
        <v>3</v>
      </c>
      <c r="E4" s="4" t="s">
        <v>4</v>
      </c>
      <c r="F4" s="2"/>
      <c r="G4" s="2"/>
      <c r="H4" s="2"/>
      <c r="I4" s="2"/>
      <c r="J4" s="2"/>
      <c r="K4" s="2"/>
      <c r="L4" s="2"/>
      <c r="M4" s="2"/>
      <c r="N4" s="2"/>
    </row>
    <row r="5" customFormat="false" ht="12.75" hidden="false" customHeight="false" outlineLevel="0" collapsed="false">
      <c r="A5" s="1" t="s">
        <v>5</v>
      </c>
      <c r="B5" s="1" t="s">
        <v>6</v>
      </c>
      <c r="C5" s="5" t="n">
        <v>5.24</v>
      </c>
      <c r="E5" s="5" t="n">
        <v>5.21</v>
      </c>
      <c r="F5" s="2"/>
      <c r="G5" s="2"/>
      <c r="H5" s="2"/>
      <c r="I5" s="2"/>
      <c r="J5" s="2"/>
      <c r="K5" s="2"/>
      <c r="L5" s="2"/>
      <c r="M5" s="2"/>
      <c r="N5" s="2"/>
    </row>
    <row r="6" customFormat="false" ht="12.75" hidden="false" customHeight="false" outlineLevel="0" collapsed="false">
      <c r="A6" s="1" t="s">
        <v>7</v>
      </c>
      <c r="C6" s="5" t="n">
        <v>0.005</v>
      </c>
      <c r="E6" s="5" t="n">
        <v>0.005</v>
      </c>
      <c r="F6" s="2"/>
      <c r="G6" s="2"/>
      <c r="H6" s="2"/>
      <c r="I6" s="2"/>
      <c r="J6" s="2"/>
      <c r="K6" s="2"/>
      <c r="L6" s="2"/>
      <c r="M6" s="2"/>
      <c r="N6" s="2"/>
    </row>
    <row r="7" customFormat="false" ht="12.75" hidden="false" customHeight="false" outlineLevel="0" collapsed="false">
      <c r="A7" s="1" t="s">
        <v>8</v>
      </c>
      <c r="C7" s="5" t="n">
        <v>0.0874</v>
      </c>
      <c r="E7" s="5" t="n">
        <v>0.0978</v>
      </c>
      <c r="F7" s="2"/>
      <c r="G7" s="2"/>
      <c r="H7" s="2"/>
      <c r="I7" s="2"/>
      <c r="J7" s="2"/>
      <c r="K7" s="2"/>
      <c r="L7" s="2"/>
      <c r="M7" s="2"/>
      <c r="N7" s="2"/>
    </row>
    <row r="8" customFormat="false" ht="12.75" hidden="false" customHeight="false" outlineLevel="0" collapsed="false">
      <c r="A8" s="1" t="s">
        <v>9</v>
      </c>
      <c r="C8" s="5" t="n">
        <v>0.0022</v>
      </c>
      <c r="E8" s="5" t="n">
        <v>0.0022</v>
      </c>
      <c r="F8" s="2"/>
      <c r="G8" s="2"/>
      <c r="H8" s="2"/>
      <c r="I8" s="2"/>
      <c r="J8" s="2"/>
      <c r="K8" s="2"/>
      <c r="L8" s="2"/>
      <c r="M8" s="2"/>
      <c r="N8" s="2"/>
    </row>
    <row r="9" customFormat="false" ht="12.75" hidden="false" customHeight="false" outlineLevel="0" collapsed="false">
      <c r="A9" s="1" t="s">
        <v>10</v>
      </c>
      <c r="C9" s="6" t="n">
        <v>0.0429</v>
      </c>
      <c r="E9" s="6" t="n">
        <v>0.0504</v>
      </c>
      <c r="F9" s="2"/>
      <c r="G9" s="2"/>
      <c r="H9" s="2"/>
      <c r="I9" s="2"/>
      <c r="J9" s="2"/>
      <c r="K9" s="2"/>
      <c r="L9" s="2"/>
      <c r="M9" s="2"/>
      <c r="N9" s="2"/>
    </row>
    <row r="10" customFormat="false" ht="12.75" hidden="false" customHeight="false" outlineLevel="0" collapsed="false">
      <c r="A10" s="1" t="s">
        <v>11</v>
      </c>
      <c r="C10" s="7" t="n">
        <f aca="false">ROUND((+C5+C6)/(1-C9)-(C5+C6)+C7+C8,4)</f>
        <v>0.3247</v>
      </c>
      <c r="E10" s="7" t="n">
        <f aca="false">ROUND((+E5+E6)/(1-E9)-(E5+E6)+E7+E8,4)</f>
        <v>0.3768</v>
      </c>
      <c r="F10" s="2"/>
      <c r="G10" s="2"/>
      <c r="H10" s="2"/>
      <c r="I10" s="2"/>
      <c r="J10" s="2"/>
      <c r="K10" s="2"/>
      <c r="L10" s="2"/>
      <c r="M10" s="2"/>
      <c r="N10" s="2"/>
    </row>
    <row r="11" customFormat="false" ht="13.5" hidden="false" customHeight="false" outlineLevel="0" collapsed="false">
      <c r="C11" s="8" t="n">
        <f aca="false">SUM(C10,C5:C6)</f>
        <v>5.5697</v>
      </c>
      <c r="E11" s="8" t="n">
        <f aca="false">SUM(E10,E5:E6)</f>
        <v>5.5918</v>
      </c>
      <c r="F11" s="2"/>
      <c r="G11" s="2"/>
      <c r="H11" s="2"/>
      <c r="I11" s="2"/>
      <c r="J11" s="2"/>
      <c r="K11" s="2"/>
      <c r="L11" s="2"/>
      <c r="M11" s="2"/>
      <c r="N11" s="2"/>
    </row>
    <row r="12" customFormat="false" ht="13.5" hidden="false" customHeight="false" outlineLevel="0" collapsed="false">
      <c r="E12" s="2"/>
      <c r="F12" s="2"/>
      <c r="G12" s="2"/>
      <c r="H12" s="2"/>
      <c r="I12" s="2"/>
      <c r="J12" s="2"/>
      <c r="K12" s="2"/>
      <c r="L12" s="2"/>
      <c r="M12" s="2"/>
      <c r="N12" s="2"/>
    </row>
    <row r="13" customFormat="false" ht="12.75" hidden="false" customHeight="false" outlineLevel="0" collapsed="false">
      <c r="E13" s="2"/>
      <c r="F13" s="2"/>
      <c r="G13" s="2"/>
      <c r="H13" s="2"/>
      <c r="I13" s="2"/>
      <c r="J13" s="2"/>
      <c r="K13" s="2"/>
      <c r="L13" s="2"/>
      <c r="M13" s="2"/>
      <c r="N13" s="2"/>
    </row>
    <row r="14" customFormat="false" ht="12.75" hidden="false" customHeight="false" outlineLevel="0" collapsed="false">
      <c r="A14" s="1" t="s">
        <v>12</v>
      </c>
      <c r="C14" s="1" t="s">
        <v>13</v>
      </c>
      <c r="D14" s="9" t="s">
        <v>14</v>
      </c>
      <c r="E14" s="2" t="s">
        <v>8</v>
      </c>
      <c r="F14" s="2" t="s">
        <v>15</v>
      </c>
      <c r="G14" s="2" t="s">
        <v>5</v>
      </c>
      <c r="H14" s="2" t="s">
        <v>16</v>
      </c>
      <c r="I14" s="2"/>
      <c r="J14" s="2"/>
      <c r="K14" s="2"/>
      <c r="L14" s="2"/>
      <c r="M14" s="2"/>
      <c r="N14" s="2"/>
    </row>
    <row r="15" customFormat="false" ht="12.75" hidden="false" customHeight="false" outlineLevel="0" collapsed="false">
      <c r="B15" s="1" t="s">
        <v>6</v>
      </c>
      <c r="C15" s="1" t="n">
        <v>4250</v>
      </c>
      <c r="D15" s="6" t="n">
        <f aca="false">+C15/C17</f>
        <v>0.5</v>
      </c>
      <c r="E15" s="10" t="n">
        <f aca="false">+C10</f>
        <v>0.3247</v>
      </c>
      <c r="F15" s="2" t="n">
        <f aca="false">ROUND(+E15*D15,4)</f>
        <v>0.1624</v>
      </c>
      <c r="G15" s="10" t="n">
        <f aca="false">+C5</f>
        <v>5.24</v>
      </c>
      <c r="H15" s="11" t="n">
        <f aca="false">ROUND(+G15*D15,4)</f>
        <v>2.62</v>
      </c>
      <c r="I15" s="2"/>
      <c r="J15" s="2"/>
      <c r="K15" s="2"/>
      <c r="L15" s="2"/>
      <c r="M15" s="2"/>
      <c r="N15" s="2"/>
    </row>
    <row r="16" customFormat="false" ht="12.75" hidden="false" customHeight="false" outlineLevel="0" collapsed="false">
      <c r="B16" s="1" t="s">
        <v>17</v>
      </c>
      <c r="C16" s="1" t="n">
        <v>4250</v>
      </c>
      <c r="D16" s="6" t="n">
        <f aca="false">+C16/C17</f>
        <v>0.5</v>
      </c>
      <c r="E16" s="10" t="n">
        <f aca="false">+E10</f>
        <v>0.3768</v>
      </c>
      <c r="F16" s="2" t="n">
        <f aca="false">ROUND(+E16*D16,4)</f>
        <v>0.1884</v>
      </c>
      <c r="G16" s="10" t="n">
        <f aca="false">+E5</f>
        <v>5.21</v>
      </c>
      <c r="H16" s="11" t="n">
        <f aca="false">ROUND(+G16*D16,4)</f>
        <v>2.605</v>
      </c>
      <c r="I16" s="2"/>
      <c r="J16" s="2"/>
      <c r="K16" s="2"/>
      <c r="L16" s="2"/>
      <c r="M16" s="2"/>
      <c r="N16" s="2"/>
    </row>
    <row r="17" customFormat="false" ht="13.5" hidden="false" customHeight="false" outlineLevel="0" collapsed="false">
      <c r="C17" s="12" t="n">
        <f aca="false">SUM(C15:C16)</f>
        <v>8500</v>
      </c>
      <c r="D17" s="6" t="n">
        <f aca="false">SUM(D15:D16)</f>
        <v>1</v>
      </c>
      <c r="E17" s="2"/>
      <c r="F17" s="13" t="n">
        <f aca="false">SUM(F15:F16)</f>
        <v>0.3508</v>
      </c>
      <c r="G17" s="2"/>
      <c r="H17" s="14" t="n">
        <f aca="false">SUM(H15:H16)</f>
        <v>5.225</v>
      </c>
      <c r="I17" s="2"/>
      <c r="J17" s="2"/>
      <c r="K17" s="2"/>
      <c r="L17" s="2"/>
      <c r="M17" s="2"/>
      <c r="N17" s="2"/>
    </row>
    <row r="18" customFormat="false" ht="13.5" hidden="false" customHeight="false" outlineLevel="0" collapsed="false">
      <c r="E18" s="2"/>
      <c r="F18" s="2"/>
      <c r="G18" s="2"/>
      <c r="H18" s="2"/>
      <c r="I18" s="2"/>
      <c r="J18" s="2"/>
      <c r="K18" s="2"/>
      <c r="L18" s="2"/>
      <c r="M18" s="2"/>
      <c r="N18" s="2"/>
    </row>
    <row r="19" customFormat="false" ht="12.75" hidden="false" customHeight="false" outlineLevel="0" collapsed="false">
      <c r="E19" s="2"/>
      <c r="F19" s="2"/>
      <c r="G19" s="2"/>
      <c r="H19" s="2"/>
      <c r="I19" s="2"/>
      <c r="J19" s="2"/>
      <c r="K19" s="2"/>
      <c r="L19" s="2"/>
      <c r="M19" s="2"/>
      <c r="N19" s="2"/>
    </row>
    <row r="20" customFormat="false" ht="12.75" hidden="false" customHeight="false" outlineLevel="0" collapsed="false">
      <c r="E20" s="2"/>
      <c r="F20" s="2"/>
      <c r="G20" s="2"/>
      <c r="H20" s="2"/>
      <c r="I20" s="2"/>
      <c r="J20" s="2"/>
      <c r="K20" s="2"/>
      <c r="L20" s="2"/>
      <c r="M20" s="2"/>
      <c r="N20" s="2"/>
    </row>
    <row r="21" customFormat="false" ht="12.75" hidden="false" customHeight="false" outlineLevel="0" collapsed="false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customFormat="false" ht="12.75" hidden="false" customHeight="false" outlineLevel="0" collapsed="false">
      <c r="A22" s="4" t="s">
        <v>18</v>
      </c>
      <c r="C22" s="1" t="s">
        <v>19</v>
      </c>
      <c r="D22" s="15"/>
      <c r="E22" s="15" t="s">
        <v>20</v>
      </c>
      <c r="F22" s="16"/>
      <c r="G22" s="16"/>
      <c r="H22" s="2"/>
      <c r="I22" s="2"/>
      <c r="J22" s="2"/>
      <c r="K22" s="2"/>
      <c r="L22" s="2"/>
      <c r="M22" s="2"/>
      <c r="N22" s="2"/>
    </row>
    <row r="23" customFormat="false" ht="12.75" hidden="false" customHeight="false" outlineLevel="0" collapsed="false">
      <c r="A23" s="1" t="s">
        <v>21</v>
      </c>
      <c r="B23" s="1" t="s">
        <v>2</v>
      </c>
      <c r="C23" s="5" t="n">
        <f aca="false">+H17+0.005</f>
        <v>5.23</v>
      </c>
      <c r="D23" s="15"/>
      <c r="E23" s="5" t="n">
        <f aca="false">+C23</f>
        <v>5.23</v>
      </c>
      <c r="F23" s="16"/>
      <c r="G23" s="16"/>
      <c r="H23" s="2"/>
      <c r="J23" s="2"/>
      <c r="K23" s="2"/>
      <c r="L23" s="2"/>
      <c r="M23" s="2"/>
      <c r="N23" s="2"/>
    </row>
    <row r="24" customFormat="false" ht="12.75" hidden="false" customHeight="false" outlineLevel="0" collapsed="false">
      <c r="A24" s="1" t="s">
        <v>22</v>
      </c>
      <c r="C24" s="5" t="n">
        <f aca="false">+F17</f>
        <v>0.3508</v>
      </c>
      <c r="D24" s="15"/>
      <c r="E24" s="5" t="n">
        <f aca="false">+C24</f>
        <v>0.3508</v>
      </c>
      <c r="F24" s="16"/>
      <c r="G24" s="16"/>
      <c r="H24" s="2"/>
      <c r="J24" s="2"/>
      <c r="K24" s="2"/>
      <c r="L24" s="2"/>
      <c r="M24" s="2"/>
      <c r="N24" s="2"/>
    </row>
    <row r="25" customFormat="false" ht="12.75" hidden="false" customHeight="false" outlineLevel="0" collapsed="false">
      <c r="A25" s="1" t="s">
        <v>8</v>
      </c>
      <c r="C25" s="5" t="n">
        <v>0.044</v>
      </c>
      <c r="D25" s="15"/>
      <c r="E25" s="5" t="n">
        <v>0.0246</v>
      </c>
      <c r="F25" s="16"/>
      <c r="G25" s="16"/>
      <c r="H25" s="2"/>
      <c r="J25" s="2"/>
      <c r="K25" s="2"/>
      <c r="L25" s="2"/>
      <c r="M25" s="2"/>
      <c r="N25" s="2"/>
    </row>
    <row r="26" customFormat="false" ht="12.75" hidden="false" customHeight="false" outlineLevel="0" collapsed="false">
      <c r="A26" s="1" t="s">
        <v>9</v>
      </c>
      <c r="C26" s="5" t="n">
        <v>0.0022</v>
      </c>
      <c r="D26" s="15"/>
      <c r="E26" s="5" t="n">
        <v>0</v>
      </c>
      <c r="F26" s="16"/>
      <c r="G26" s="16"/>
      <c r="H26" s="2"/>
      <c r="J26" s="2"/>
      <c r="K26" s="2"/>
      <c r="L26" s="2"/>
      <c r="M26" s="2"/>
      <c r="N26" s="2"/>
    </row>
    <row r="27" customFormat="false" ht="12.75" hidden="false" customHeight="false" outlineLevel="0" collapsed="false">
      <c r="A27" s="1" t="s">
        <v>10</v>
      </c>
      <c r="C27" s="17" t="n">
        <v>0.0228</v>
      </c>
      <c r="D27" s="15"/>
      <c r="E27" s="17" t="n">
        <v>0.0278</v>
      </c>
      <c r="F27" s="16"/>
      <c r="G27" s="16"/>
      <c r="H27" s="2"/>
      <c r="J27" s="2"/>
      <c r="K27" s="2"/>
      <c r="L27" s="2"/>
      <c r="M27" s="2"/>
      <c r="N27" s="2"/>
    </row>
    <row r="28" customFormat="false" ht="12.75" hidden="false" customHeight="false" outlineLevel="0" collapsed="false">
      <c r="A28" s="1" t="s">
        <v>11</v>
      </c>
      <c r="C28" s="7" t="n">
        <f aca="false">ROUND((+C23+C24)/(1-C27)+(C25+C26),4)-C23-C24</f>
        <v>0.176400000000001</v>
      </c>
      <c r="D28" s="15"/>
      <c r="E28" s="7" t="n">
        <f aca="false">ROUND((+E23+E24)/(1-E27)+(E25+E26),4)-E23-E24</f>
        <v>0.1842</v>
      </c>
      <c r="F28" s="16"/>
      <c r="G28" s="16"/>
      <c r="H28" s="2"/>
      <c r="J28" s="2"/>
      <c r="K28" s="2"/>
      <c r="L28" s="18"/>
      <c r="M28" s="2"/>
      <c r="N28" s="2"/>
    </row>
    <row r="29" customFormat="false" ht="13.5" hidden="false" customHeight="false" outlineLevel="0" collapsed="false">
      <c r="C29" s="8" t="n">
        <f aca="false">SUM(C23,C24,C28)</f>
        <v>5.7572</v>
      </c>
      <c r="D29" s="15"/>
      <c r="E29" s="8" t="n">
        <f aca="false">SUM(E23,E24,E28)</f>
        <v>5.765</v>
      </c>
      <c r="F29" s="16"/>
      <c r="G29" s="16"/>
      <c r="H29" s="2"/>
      <c r="I29" s="19"/>
      <c r="J29" s="2"/>
      <c r="K29" s="2"/>
      <c r="L29" s="18"/>
      <c r="M29" s="2"/>
      <c r="N29" s="2"/>
    </row>
    <row r="30" customFormat="false" ht="13.5" hidden="false" customHeight="false" outlineLevel="0" collapsed="false">
      <c r="D30" s="15"/>
      <c r="E30" s="19"/>
      <c r="F30" s="15"/>
      <c r="G30" s="15"/>
      <c r="H30" s="2"/>
      <c r="I30" s="10"/>
      <c r="J30" s="2"/>
      <c r="K30" s="2"/>
      <c r="L30" s="18"/>
      <c r="M30" s="2"/>
      <c r="N30" s="2"/>
    </row>
    <row r="31" customFormat="false" ht="12.75" hidden="false" customHeight="false" outlineLevel="0" collapsed="false">
      <c r="C31" s="20"/>
      <c r="E31" s="20"/>
      <c r="H31" s="2"/>
      <c r="I31" s="10"/>
      <c r="J31" s="2"/>
      <c r="K31" s="2"/>
      <c r="L31" s="18"/>
      <c r="M31" s="2"/>
      <c r="N31" s="2"/>
    </row>
    <row r="32" customFormat="false" ht="12.75" hidden="false" customHeight="false" outlineLevel="0" collapsed="false">
      <c r="C32" s="21" t="s">
        <v>23</v>
      </c>
      <c r="E32" s="5" t="n">
        <f aca="false">+F17</f>
        <v>0.3508</v>
      </c>
      <c r="H32" s="2"/>
      <c r="I32" s="2"/>
      <c r="J32" s="2"/>
      <c r="K32" s="2"/>
      <c r="L32" s="18"/>
      <c r="M32" s="2"/>
      <c r="N32" s="2"/>
    </row>
    <row r="33" customFormat="false" ht="12.75" hidden="false" customHeight="false" outlineLevel="0" collapsed="false">
      <c r="A33" s="2"/>
      <c r="B33" s="2"/>
      <c r="C33" s="22" t="s">
        <v>24</v>
      </c>
      <c r="D33" s="2"/>
      <c r="E33" s="10" t="n">
        <f aca="false">+C28</f>
        <v>0.176400000000001</v>
      </c>
      <c r="F33" s="2"/>
      <c r="G33" s="2"/>
      <c r="H33" s="2"/>
      <c r="I33" s="2"/>
      <c r="J33" s="2"/>
      <c r="K33" s="2"/>
      <c r="L33" s="2"/>
      <c r="M33" s="2"/>
      <c r="N33" s="2"/>
    </row>
    <row r="34" customFormat="false" ht="13.5" hidden="false" customHeight="false" outlineLevel="0" collapsed="false">
      <c r="A34" s="2"/>
      <c r="B34" s="2"/>
      <c r="C34" s="22" t="s">
        <v>25</v>
      </c>
      <c r="D34" s="2"/>
      <c r="E34" s="23" t="n">
        <f aca="false">SUM(E32:E33)</f>
        <v>0.527200000000001</v>
      </c>
      <c r="F34" s="2" t="s">
        <v>26</v>
      </c>
      <c r="G34" s="2"/>
      <c r="H34" s="2"/>
      <c r="I34" s="2"/>
      <c r="J34" s="2"/>
      <c r="K34" s="2"/>
      <c r="L34" s="2"/>
      <c r="M34" s="2"/>
      <c r="N34" s="2"/>
    </row>
    <row r="35" customFormat="false" ht="13.5" hidden="false" customHeight="false" outlineLevel="0" collapsed="false">
      <c r="A35" s="2"/>
      <c r="B35" s="2"/>
      <c r="C35" s="22"/>
      <c r="D35" s="2"/>
      <c r="E35" s="24"/>
      <c r="F35" s="2"/>
      <c r="G35" s="2"/>
      <c r="H35" s="2"/>
      <c r="I35" s="2"/>
      <c r="J35" s="2"/>
      <c r="K35" s="2"/>
      <c r="L35" s="2"/>
      <c r="M35" s="2"/>
      <c r="N35" s="2"/>
    </row>
    <row r="36" customFormat="false" ht="12.75" hidden="false" customHeight="false" outlineLevel="0" collapsed="false">
      <c r="C36" s="21" t="s">
        <v>23</v>
      </c>
      <c r="E36" s="5" t="n">
        <f aca="false">+F17</f>
        <v>0.3508</v>
      </c>
      <c r="H36" s="2"/>
      <c r="I36" s="2"/>
      <c r="J36" s="2"/>
      <c r="K36" s="2"/>
      <c r="L36" s="18"/>
      <c r="M36" s="2"/>
      <c r="N36" s="2"/>
    </row>
    <row r="37" customFormat="false" ht="12.75" hidden="false" customHeight="false" outlineLevel="0" collapsed="false">
      <c r="A37" s="2"/>
      <c r="B37" s="2"/>
      <c r="C37" s="22" t="s">
        <v>27</v>
      </c>
      <c r="D37" s="2"/>
      <c r="E37" s="10" t="n">
        <f aca="false">+E28</f>
        <v>0.1842</v>
      </c>
      <c r="F37" s="2"/>
      <c r="G37" s="2"/>
      <c r="H37" s="2"/>
      <c r="I37" s="2"/>
      <c r="J37" s="2"/>
      <c r="K37" s="2"/>
      <c r="L37" s="2"/>
      <c r="M37" s="2"/>
      <c r="N37" s="2"/>
    </row>
    <row r="38" customFormat="false" ht="13.5" hidden="false" customHeight="false" outlineLevel="0" collapsed="false">
      <c r="A38" s="2"/>
      <c r="B38" s="2"/>
      <c r="C38" s="22" t="s">
        <v>28</v>
      </c>
      <c r="D38" s="2"/>
      <c r="E38" s="23" t="n">
        <f aca="false">SUM(E36:E37)</f>
        <v>0.535</v>
      </c>
      <c r="F38" s="2"/>
      <c r="G38" s="2"/>
      <c r="H38" s="2"/>
      <c r="I38" s="2"/>
      <c r="J38" s="2"/>
      <c r="K38" s="2"/>
      <c r="L38" s="2"/>
      <c r="M38" s="2"/>
      <c r="N38" s="2"/>
    </row>
    <row r="39" customFormat="false" ht="13.5" hidden="false" customHeight="false" outlineLevel="0" collapsed="false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customFormat="false" ht="12.75" hidden="false" customHeight="false" outlineLevel="0" collapsed="false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</row>
    <row r="41" customFormat="false" ht="12.75" hidden="false" customHeight="fals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customFormat="false" ht="12.75" hidden="false" customHeight="false" outlineLevel="0" collapsed="false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customFormat="false" ht="12.75" hidden="false" customHeight="fals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</row>
    <row r="44" customFormat="false" ht="12.75" hidden="false" customHeight="fals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customFormat="false" ht="12.75" hidden="false" customHeight="false" outlineLevel="0" collapsed="false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customFormat="false" ht="12.75" hidden="false" customHeight="false" outlineLevel="0" collapsed="false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customFormat="false" ht="12.75" hidden="false" customHeight="false" outlineLevel="0" collapsed="false">
      <c r="A47" s="2" t="s">
        <v>29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customFormat="false" ht="12.75" hidden="false" customHeight="false" outlineLevel="0" collapsed="false">
      <c r="C48" s="25"/>
      <c r="E48" s="25"/>
      <c r="H48" s="2"/>
      <c r="I48" s="2"/>
      <c r="J48" s="2"/>
      <c r="K48" s="2"/>
      <c r="L48" s="18"/>
      <c r="M48" s="2"/>
      <c r="N48" s="2"/>
    </row>
    <row r="49" customFormat="false" ht="12.75" hidden="false" customHeight="false" outlineLevel="0" collapsed="false">
      <c r="C49" s="25"/>
      <c r="E49" s="25"/>
      <c r="H49" s="2"/>
      <c r="I49" s="2"/>
      <c r="J49" s="2"/>
      <c r="K49" s="2"/>
      <c r="L49" s="18"/>
      <c r="M49" s="2"/>
      <c r="N49" s="2"/>
    </row>
    <row r="50" customFormat="false" ht="12.75" hidden="false" customHeight="false" outlineLevel="0" collapsed="false">
      <c r="A50" s="4" t="s">
        <v>30</v>
      </c>
      <c r="C50" s="1" t="s">
        <v>31</v>
      </c>
      <c r="D50" s="15"/>
      <c r="E50" s="15"/>
      <c r="F50" s="16"/>
      <c r="G50" s="16"/>
      <c r="H50" s="16"/>
      <c r="I50" s="16"/>
      <c r="J50" s="2"/>
      <c r="K50" s="2"/>
      <c r="L50" s="2"/>
      <c r="M50" s="2"/>
      <c r="N50" s="2"/>
    </row>
    <row r="51" customFormat="false" ht="12.75" hidden="false" customHeight="false" outlineLevel="0" collapsed="false">
      <c r="A51" s="1" t="s">
        <v>5</v>
      </c>
      <c r="B51" s="1" t="s">
        <v>30</v>
      </c>
      <c r="C51" s="5" t="n">
        <v>4.34</v>
      </c>
      <c r="D51" s="26"/>
      <c r="E51" s="15"/>
      <c r="F51" s="16"/>
      <c r="G51" s="16"/>
      <c r="H51" s="16"/>
      <c r="I51" s="19"/>
      <c r="J51" s="2"/>
      <c r="K51" s="2"/>
      <c r="L51" s="2"/>
      <c r="M51" s="2"/>
      <c r="N51" s="2"/>
    </row>
    <row r="52" customFormat="false" ht="12.75" hidden="false" customHeight="false" outlineLevel="0" collapsed="false">
      <c r="A52" s="1" t="s">
        <v>7</v>
      </c>
      <c r="C52" s="5" t="n">
        <v>0.06</v>
      </c>
      <c r="D52" s="15"/>
      <c r="E52" s="19"/>
      <c r="F52" s="16"/>
      <c r="G52" s="16"/>
      <c r="H52" s="16"/>
      <c r="I52" s="19"/>
      <c r="J52" s="2"/>
      <c r="K52" s="2"/>
      <c r="L52" s="2"/>
      <c r="M52" s="2"/>
      <c r="N52" s="2"/>
    </row>
    <row r="53" customFormat="false" ht="12.75" hidden="false" customHeight="false" outlineLevel="0" collapsed="false">
      <c r="A53" s="1" t="s">
        <v>8</v>
      </c>
      <c r="C53" s="5" t="n">
        <v>0.017</v>
      </c>
      <c r="D53" s="15"/>
      <c r="E53" s="19"/>
      <c r="F53" s="16"/>
      <c r="G53" s="16"/>
      <c r="H53" s="16"/>
      <c r="I53" s="19"/>
      <c r="J53" s="2"/>
      <c r="K53" s="2"/>
      <c r="L53" s="2"/>
      <c r="M53" s="2"/>
      <c r="N53" s="2"/>
    </row>
    <row r="54" customFormat="false" ht="12.75" hidden="false" customHeight="false" outlineLevel="0" collapsed="false">
      <c r="A54" s="1" t="s">
        <v>9</v>
      </c>
      <c r="C54" s="5" t="n">
        <v>0.0022</v>
      </c>
      <c r="D54" s="15"/>
      <c r="E54" s="19"/>
      <c r="F54" s="16"/>
      <c r="G54" s="16"/>
      <c r="H54" s="16"/>
      <c r="I54" s="17"/>
      <c r="J54" s="2"/>
      <c r="K54" s="2"/>
      <c r="L54" s="2"/>
      <c r="M54" s="2"/>
      <c r="N54" s="2"/>
    </row>
    <row r="55" customFormat="false" ht="12.75" hidden="false" customHeight="false" outlineLevel="0" collapsed="false">
      <c r="A55" s="1" t="s">
        <v>10</v>
      </c>
      <c r="C55" s="17" t="n">
        <v>0.0282</v>
      </c>
      <c r="D55" s="15"/>
      <c r="E55" s="17"/>
      <c r="F55" s="16"/>
      <c r="G55" s="16"/>
      <c r="H55" s="16"/>
      <c r="I55" s="19"/>
      <c r="J55" s="2"/>
      <c r="K55" s="2"/>
      <c r="L55" s="2"/>
      <c r="M55" s="2"/>
      <c r="N55" s="2"/>
    </row>
    <row r="56" customFormat="false" ht="12.75" hidden="false" customHeight="false" outlineLevel="0" collapsed="false">
      <c r="A56" s="1" t="s">
        <v>11</v>
      </c>
      <c r="C56" s="7" t="n">
        <f aca="false">ROUND((+C51+C52)/(1-C55)+(C53+C54),4)-C51-C52</f>
        <v>0.1469</v>
      </c>
      <c r="D56" s="15"/>
      <c r="E56" s="19"/>
      <c r="F56" s="16"/>
      <c r="G56" s="16"/>
      <c r="H56" s="16"/>
      <c r="I56" s="19"/>
      <c r="J56" s="2"/>
      <c r="K56" s="2"/>
      <c r="L56" s="18"/>
      <c r="M56" s="2"/>
      <c r="N56" s="2"/>
    </row>
    <row r="57" customFormat="false" ht="13.5" hidden="false" customHeight="false" outlineLevel="0" collapsed="false">
      <c r="C57" s="8" t="n">
        <f aca="false">SUM(C51,C52,C56)</f>
        <v>4.5469</v>
      </c>
      <c r="D57" s="15"/>
      <c r="E57" s="19"/>
      <c r="F57" s="16"/>
      <c r="G57" s="16"/>
      <c r="H57" s="16"/>
      <c r="I57" s="19"/>
      <c r="J57" s="2"/>
      <c r="K57" s="2"/>
      <c r="L57" s="18"/>
      <c r="M57" s="2"/>
      <c r="N57" s="2"/>
    </row>
    <row r="58" customFormat="false" ht="13.5" hidden="false" customHeight="fals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</row>
    <row r="59" customFormat="false" ht="12.75" hidden="false" customHeight="false" outlineLevel="0" collapsed="false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</row>
    <row r="60" customFormat="false" ht="12.75" hidden="false" customHeight="false" outlineLevel="0" collapsed="false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</row>
    <row r="61" customFormat="false" ht="12.75" hidden="false" customHeight="false" outlineLevel="0" collapsed="false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</row>
    <row r="62" customFormat="false" ht="12.75" hidden="false" customHeight="false" outlineLevel="0" collapsed="false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</row>
    <row r="63" customFormat="false" ht="12.75" hidden="false" customHeight="false" outlineLevel="0" collapsed="false">
      <c r="A63" s="4" t="s">
        <v>18</v>
      </c>
      <c r="C63" s="1" t="s">
        <v>32</v>
      </c>
      <c r="E63" s="15"/>
      <c r="F63" s="15"/>
      <c r="G63" s="15"/>
      <c r="H63" s="16"/>
      <c r="I63" s="2"/>
      <c r="J63" s="2"/>
      <c r="K63" s="2"/>
      <c r="L63" s="2"/>
      <c r="M63" s="2"/>
      <c r="N63" s="2"/>
    </row>
    <row r="64" customFormat="false" ht="12.75" hidden="false" customHeight="false" outlineLevel="0" collapsed="false">
      <c r="A64" s="1" t="s">
        <v>5</v>
      </c>
      <c r="B64" s="1" t="s">
        <v>18</v>
      </c>
      <c r="C64" s="5" t="n">
        <v>4.56</v>
      </c>
      <c r="E64" s="19"/>
      <c r="F64" s="15"/>
      <c r="G64" s="19"/>
      <c r="H64" s="16"/>
      <c r="I64" s="2"/>
      <c r="J64" s="2"/>
      <c r="K64" s="2"/>
      <c r="L64" s="2"/>
      <c r="M64" s="2"/>
      <c r="N64" s="2"/>
    </row>
    <row r="65" customFormat="false" ht="12.75" hidden="false" customHeight="false" outlineLevel="0" collapsed="false">
      <c r="A65" s="1" t="s">
        <v>7</v>
      </c>
      <c r="C65" s="5" t="n">
        <v>0.0075</v>
      </c>
      <c r="E65" s="19"/>
      <c r="F65" s="15"/>
      <c r="G65" s="19"/>
      <c r="H65" s="16"/>
      <c r="I65" s="2"/>
      <c r="J65" s="2"/>
      <c r="K65" s="2"/>
      <c r="L65" s="2"/>
      <c r="M65" s="2"/>
      <c r="N65" s="2"/>
    </row>
    <row r="66" customFormat="false" ht="12.75" hidden="false" customHeight="false" outlineLevel="0" collapsed="false">
      <c r="A66" s="1" t="s">
        <v>8</v>
      </c>
      <c r="C66" s="5" t="n">
        <v>0.0395</v>
      </c>
      <c r="E66" s="19"/>
      <c r="F66" s="15"/>
      <c r="G66" s="19"/>
      <c r="H66" s="16"/>
      <c r="I66" s="2"/>
      <c r="J66" s="2"/>
      <c r="K66" s="2"/>
      <c r="L66" s="2"/>
      <c r="M66" s="2"/>
      <c r="N66" s="2"/>
    </row>
    <row r="67" customFormat="false" ht="12.75" hidden="false" customHeight="false" outlineLevel="0" collapsed="false">
      <c r="A67" s="1" t="s">
        <v>9</v>
      </c>
      <c r="C67" s="5" t="n">
        <v>0.0022</v>
      </c>
      <c r="E67" s="19"/>
      <c r="F67" s="15"/>
      <c r="G67" s="19"/>
      <c r="H67" s="16"/>
      <c r="I67" s="2"/>
      <c r="J67" s="2"/>
      <c r="K67" s="2"/>
      <c r="L67" s="2"/>
      <c r="M67" s="2"/>
      <c r="N67" s="2"/>
    </row>
    <row r="68" customFormat="false" ht="12.75" hidden="false" customHeight="false" outlineLevel="0" collapsed="false">
      <c r="A68" s="1" t="s">
        <v>10</v>
      </c>
      <c r="C68" s="6" t="n">
        <v>0.0228</v>
      </c>
      <c r="E68" s="6"/>
      <c r="F68" s="15"/>
      <c r="G68" s="6"/>
      <c r="H68" s="16"/>
      <c r="I68" s="2"/>
      <c r="J68" s="2"/>
      <c r="K68" s="2"/>
      <c r="L68" s="2"/>
      <c r="M68" s="2"/>
      <c r="N68" s="2"/>
    </row>
    <row r="69" customFormat="false" ht="12.75" hidden="false" customHeight="false" outlineLevel="0" collapsed="false">
      <c r="A69" s="1" t="s">
        <v>11</v>
      </c>
      <c r="C69" s="7" t="n">
        <f aca="false">ROUND(+C64/(1-C68)+(C66+C67),4)-C64</f>
        <v>0.1481</v>
      </c>
      <c r="E69" s="19"/>
      <c r="F69" s="15"/>
      <c r="G69" s="19"/>
      <c r="H69" s="16"/>
      <c r="I69" s="2"/>
      <c r="J69" s="2"/>
      <c r="K69" s="2"/>
      <c r="L69" s="2"/>
      <c r="M69" s="2"/>
      <c r="N69" s="2"/>
    </row>
    <row r="70" customFormat="false" ht="12.75" hidden="false" customHeight="false" outlineLevel="0" collapsed="false">
      <c r="A70" s="1" t="s">
        <v>33</v>
      </c>
      <c r="C70" s="7" t="n">
        <v>0</v>
      </c>
      <c r="E70" s="19"/>
      <c r="F70" s="15"/>
      <c r="G70" s="19"/>
      <c r="H70" s="16"/>
      <c r="I70" s="2"/>
      <c r="J70" s="2"/>
      <c r="K70" s="2"/>
      <c r="L70" s="2"/>
      <c r="M70" s="2"/>
      <c r="N70" s="2"/>
    </row>
    <row r="71" customFormat="false" ht="13.5" hidden="false" customHeight="false" outlineLevel="0" collapsed="false">
      <c r="A71" s="1" t="s">
        <v>34</v>
      </c>
      <c r="C71" s="27" t="n">
        <f aca="false">SUM(C69,C64:C65,C70)</f>
        <v>4.7156</v>
      </c>
      <c r="E71" s="19"/>
      <c r="F71" s="15"/>
      <c r="G71" s="19"/>
      <c r="H71" s="16"/>
      <c r="I71" s="2"/>
      <c r="J71" s="2"/>
      <c r="K71" s="2"/>
      <c r="L71" s="2"/>
      <c r="M71" s="2"/>
      <c r="N71" s="2"/>
    </row>
    <row r="72" customFormat="false" ht="13.5" hidden="false" customHeight="false" outlineLevel="0" collapsed="false">
      <c r="A72" s="1" t="s">
        <v>0</v>
      </c>
      <c r="B72" s="1" t="s">
        <v>0</v>
      </c>
      <c r="C72" s="26" t="n">
        <v>37170</v>
      </c>
      <c r="E72" s="26"/>
      <c r="F72" s="15"/>
      <c r="G72" s="26"/>
      <c r="H72" s="16"/>
      <c r="I72" s="2"/>
      <c r="J72" s="2"/>
      <c r="K72" s="2"/>
      <c r="L72" s="2"/>
      <c r="M72" s="2"/>
      <c r="N72" s="2"/>
    </row>
    <row r="73" customFormat="false" ht="12.75" hidden="false" customHeight="false" outlineLevel="0" collapsed="false">
      <c r="C73" s="19"/>
      <c r="H73" s="2"/>
      <c r="I73" s="2" t="s">
        <v>0</v>
      </c>
      <c r="J73" s="2"/>
      <c r="K73" s="2"/>
      <c r="L73" s="2"/>
      <c r="M73" s="2"/>
      <c r="N73" s="2"/>
    </row>
    <row r="74" customFormat="false" ht="12.75" hidden="false" customHeight="false" outlineLevel="0" collapsed="false">
      <c r="A74" s="1" t="s">
        <v>0</v>
      </c>
      <c r="C74" s="19"/>
      <c r="H74" s="2"/>
      <c r="I74" s="2"/>
      <c r="J74" s="2"/>
      <c r="K74" s="2"/>
      <c r="L74" s="2"/>
      <c r="M74" s="2"/>
      <c r="N74" s="2"/>
    </row>
    <row r="75" customFormat="false" ht="12.75" hidden="false" customHeight="false" outlineLevel="0" collapsed="false">
      <c r="A75" s="1" t="s">
        <v>0</v>
      </c>
      <c r="B75" s="1" t="s">
        <v>0</v>
      </c>
      <c r="C75" s="19"/>
      <c r="H75" s="2"/>
      <c r="I75" s="2"/>
      <c r="J75" s="2"/>
      <c r="K75" s="2"/>
      <c r="L75" s="2"/>
      <c r="M75" s="2"/>
      <c r="N75" s="2"/>
    </row>
    <row r="76" customFormat="false" ht="12.75" hidden="false" customHeight="false" outlineLevel="0" collapsed="false">
      <c r="A76" s="1" t="s">
        <v>0</v>
      </c>
      <c r="B76" s="1" t="s">
        <v>0</v>
      </c>
      <c r="C76" s="19"/>
      <c r="H76" s="2"/>
      <c r="I76" s="2"/>
      <c r="J76" s="2"/>
      <c r="K76" s="2"/>
      <c r="L76" s="2"/>
      <c r="M76" s="2"/>
      <c r="N76" s="2"/>
    </row>
    <row r="77" customFormat="false" ht="12.75" hidden="false" customHeight="false" outlineLevel="0" collapsed="false">
      <c r="C77" s="19"/>
      <c r="H77" s="2"/>
      <c r="I77" s="2"/>
      <c r="J77" s="2"/>
      <c r="K77" s="2"/>
      <c r="L77" s="2"/>
      <c r="M77" s="2"/>
      <c r="N77" s="2"/>
    </row>
    <row r="78" customFormat="false" ht="12.75" hidden="false" customHeight="false" outlineLevel="0" collapsed="false">
      <c r="C78" s="19"/>
      <c r="H78" s="2"/>
      <c r="I78" s="2"/>
      <c r="J78" s="2"/>
      <c r="K78" s="2"/>
      <c r="L78" s="2"/>
      <c r="M78" s="2"/>
      <c r="N78" s="2"/>
    </row>
    <row r="79" customFormat="false" ht="12.75" hidden="false" customHeight="false" outlineLevel="0" collapsed="false">
      <c r="C79" s="19"/>
      <c r="H79" s="2"/>
      <c r="I79" s="2"/>
      <c r="J79" s="2"/>
      <c r="K79" s="2"/>
      <c r="L79" s="2"/>
      <c r="M79" s="2"/>
      <c r="N79" s="2"/>
    </row>
    <row r="80" customFormat="false" ht="12.75" hidden="false" customHeight="false" outlineLevel="0" collapsed="false">
      <c r="C80" s="19"/>
      <c r="H80" s="2"/>
      <c r="I80" s="2"/>
      <c r="J80" s="2"/>
      <c r="K80" s="2"/>
      <c r="L80" s="2"/>
      <c r="M80" s="2"/>
      <c r="N80" s="2"/>
    </row>
    <row r="81" customFormat="false" ht="12.75" hidden="false" customHeight="false" outlineLevel="0" collapsed="false">
      <c r="A81" s="4" t="s">
        <v>35</v>
      </c>
      <c r="C81" s="9" t="s">
        <v>36</v>
      </c>
      <c r="E81" s="9" t="s">
        <v>37</v>
      </c>
      <c r="G81" s="2"/>
      <c r="H81" s="2"/>
      <c r="I81" s="2"/>
      <c r="J81" s="2"/>
      <c r="K81" s="2"/>
      <c r="L81" s="2"/>
      <c r="M81" s="2"/>
      <c r="N81" s="2"/>
    </row>
    <row r="82" customFormat="false" ht="12.75" hidden="false" customHeight="false" outlineLevel="0" collapsed="false">
      <c r="A82" s="1" t="s">
        <v>5</v>
      </c>
      <c r="B82" s="1" t="s">
        <v>38</v>
      </c>
      <c r="C82" s="5" t="n">
        <v>4.29</v>
      </c>
      <c r="E82" s="5" t="n">
        <f aca="false">+C88</f>
        <v>4.4635</v>
      </c>
      <c r="G82" s="2"/>
      <c r="H82" s="2"/>
      <c r="I82" s="2"/>
      <c r="J82" s="2"/>
      <c r="K82" s="2"/>
      <c r="L82" s="2"/>
      <c r="M82" s="2"/>
      <c r="N82" s="2"/>
    </row>
    <row r="83" customFormat="false" ht="12.75" hidden="false" customHeight="false" outlineLevel="0" collapsed="false">
      <c r="A83" s="1" t="s">
        <v>7</v>
      </c>
      <c r="C83" s="5" t="n">
        <v>0.01</v>
      </c>
      <c r="E83" s="5" t="n">
        <v>0</v>
      </c>
      <c r="G83" s="2"/>
      <c r="H83" s="2"/>
      <c r="I83" s="2"/>
      <c r="J83" s="2"/>
      <c r="K83" s="2"/>
      <c r="L83" s="2"/>
      <c r="M83" s="2"/>
      <c r="N83" s="2"/>
    </row>
    <row r="84" customFormat="false" ht="12.75" hidden="false" customHeight="false" outlineLevel="0" collapsed="false">
      <c r="A84" s="1" t="s">
        <v>8</v>
      </c>
      <c r="C84" s="5" t="n">
        <v>0.0572</v>
      </c>
      <c r="E84" s="5" t="n">
        <v>0.0011</v>
      </c>
      <c r="G84" s="2"/>
      <c r="H84" s="2"/>
      <c r="I84" s="2"/>
      <c r="J84" s="2"/>
      <c r="K84" s="2"/>
      <c r="L84" s="2"/>
      <c r="M84" s="2"/>
      <c r="N84" s="2"/>
    </row>
    <row r="85" customFormat="false" ht="12.75" hidden="false" customHeight="false" outlineLevel="0" collapsed="false">
      <c r="A85" s="1" t="s">
        <v>9</v>
      </c>
      <c r="C85" s="5" t="n">
        <v>0.0319</v>
      </c>
      <c r="E85" s="5" t="n">
        <v>0.0094</v>
      </c>
      <c r="F85" s="1" t="s">
        <v>39</v>
      </c>
      <c r="G85" s="2"/>
      <c r="H85" s="2"/>
      <c r="I85" s="2"/>
      <c r="J85" s="2"/>
      <c r="K85" s="2"/>
      <c r="L85" s="2"/>
      <c r="M85" s="2"/>
      <c r="N85" s="2"/>
    </row>
    <row r="86" customFormat="false" ht="12.75" hidden="false" customHeight="false" outlineLevel="0" collapsed="false">
      <c r="A86" s="1" t="s">
        <v>10</v>
      </c>
      <c r="C86" s="6" t="n">
        <v>0.017</v>
      </c>
      <c r="E86" s="6" t="n">
        <v>0.022</v>
      </c>
      <c r="G86" s="2"/>
      <c r="H86" s="2"/>
      <c r="I86" s="2"/>
      <c r="J86" s="2"/>
      <c r="K86" s="2"/>
      <c r="L86" s="2"/>
      <c r="M86" s="2"/>
      <c r="N86" s="2"/>
    </row>
    <row r="87" customFormat="false" ht="12.75" hidden="false" customHeight="false" outlineLevel="0" collapsed="false">
      <c r="A87" s="1" t="s">
        <v>11</v>
      </c>
      <c r="C87" s="7" t="n">
        <f aca="false">ROUND((+C82+C83)/(1-C86)-(C82+C83)+C84+C85,4)</f>
        <v>0.1635</v>
      </c>
      <c r="E87" s="7" t="n">
        <f aca="false">ROUND((+E82+E83)/(1-E86)-(E82+E83)+E84+E85,4)</f>
        <v>0.1109</v>
      </c>
      <c r="G87" s="2"/>
      <c r="H87" s="2"/>
      <c r="I87" s="2"/>
      <c r="J87" s="2"/>
      <c r="K87" s="2"/>
      <c r="L87" s="2"/>
      <c r="M87" s="2"/>
      <c r="N87" s="2"/>
    </row>
    <row r="88" customFormat="false" ht="13.5" hidden="false" customHeight="false" outlineLevel="0" collapsed="false">
      <c r="A88" s="1" t="s">
        <v>34</v>
      </c>
      <c r="C88" s="8" t="n">
        <f aca="false">SUM(C87,C82:C83)</f>
        <v>4.4635</v>
      </c>
      <c r="E88" s="8" t="n">
        <f aca="false">SUM(E87,E82:E83)</f>
        <v>4.5744</v>
      </c>
      <c r="F88" s="1" t="s">
        <v>40</v>
      </c>
      <c r="G88" s="2"/>
      <c r="H88" s="2"/>
      <c r="I88" s="2"/>
      <c r="J88" s="2"/>
      <c r="K88" s="2"/>
      <c r="L88" s="2"/>
      <c r="M88" s="2"/>
      <c r="N88" s="2"/>
    </row>
    <row r="89" customFormat="false" ht="13.5" hidden="false" customHeight="false" outlineLevel="0" collapsed="false">
      <c r="G89" s="2"/>
      <c r="H89" s="2"/>
      <c r="I89" s="2"/>
      <c r="J89" s="2"/>
      <c r="K89" s="2"/>
      <c r="L89" s="2"/>
      <c r="M89" s="2"/>
      <c r="N89" s="2"/>
    </row>
    <row r="90" customFormat="false" ht="12.75" hidden="false" customHeight="false" outlineLevel="0" collapsed="false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customFormat="false" ht="12.75" hidden="false" customHeight="false" outlineLevel="0" collapsed="false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customFormat="false" ht="12.75" hidden="false" customHeight="false" outlineLevel="0" collapsed="false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</row>
    <row r="93" customFormat="false" ht="12.75" hidden="false" customHeight="false" outlineLevel="0" collapsed="false">
      <c r="E93" s="2"/>
      <c r="F93" s="2"/>
      <c r="G93" s="2"/>
      <c r="H93" s="2"/>
      <c r="I93" s="2"/>
      <c r="J93" s="2"/>
      <c r="K93" s="2"/>
      <c r="L93" s="2"/>
      <c r="M93" s="2"/>
      <c r="N93" s="2"/>
    </row>
    <row r="94" customFormat="false" ht="12.75" hidden="false" customHeight="false" outlineLevel="0" collapsed="false">
      <c r="E94" s="2"/>
      <c r="F94" s="2"/>
      <c r="G94" s="2"/>
      <c r="H94" s="2"/>
      <c r="I94" s="2"/>
      <c r="J94" s="2"/>
      <c r="K94" s="2"/>
      <c r="L94" s="2"/>
      <c r="M94" s="2"/>
      <c r="N94" s="2"/>
    </row>
    <row r="95" customFormat="false" ht="12.75" hidden="false" customHeight="false" outlineLevel="0" collapsed="false">
      <c r="E95" s="2"/>
      <c r="F95" s="2"/>
      <c r="G95" s="2"/>
      <c r="H95" s="2"/>
      <c r="I95" s="2"/>
      <c r="J95" s="2"/>
      <c r="K95" s="2"/>
      <c r="L95" s="2"/>
      <c r="M95" s="2"/>
      <c r="N95" s="2"/>
    </row>
    <row r="96" customFormat="false" ht="12.75" hidden="false" customHeight="false" outlineLevel="0" collapsed="false">
      <c r="E96" s="2"/>
      <c r="F96" s="2"/>
      <c r="G96" s="2"/>
      <c r="H96" s="2"/>
      <c r="I96" s="2"/>
      <c r="J96" s="2"/>
      <c r="K96" s="2"/>
      <c r="L96" s="2"/>
      <c r="M96" s="2"/>
      <c r="N96" s="2"/>
    </row>
    <row r="97" customFormat="false" ht="12.75" hidden="false" customHeight="false" outlineLevel="0" collapsed="false">
      <c r="E97" s="2"/>
      <c r="F97" s="2"/>
      <c r="G97" s="2"/>
      <c r="H97" s="2"/>
      <c r="I97" s="2"/>
      <c r="J97" s="2"/>
      <c r="K97" s="2"/>
      <c r="L97" s="2"/>
      <c r="M97" s="2"/>
      <c r="N97" s="2"/>
    </row>
    <row r="98" customFormat="false" ht="12.75" hidden="false" customHeight="false" outlineLevel="0" collapsed="false">
      <c r="E98" s="2"/>
      <c r="F98" s="2"/>
      <c r="G98" s="2"/>
      <c r="H98" s="2"/>
      <c r="I98" s="2"/>
      <c r="J98" s="2"/>
      <c r="K98" s="2"/>
      <c r="L98" s="2"/>
      <c r="M98" s="2"/>
      <c r="N98" s="2"/>
    </row>
    <row r="99" customFormat="false" ht="12.75" hidden="false" customHeight="false" outlineLevel="0" collapsed="false">
      <c r="E99" s="2"/>
      <c r="F99" s="2"/>
      <c r="G99" s="2"/>
      <c r="H99" s="2"/>
      <c r="I99" s="2"/>
      <c r="J99" s="2"/>
      <c r="K99" s="2"/>
      <c r="L99" s="2"/>
      <c r="M99" s="2"/>
      <c r="N99" s="2"/>
    </row>
    <row r="100" customFormat="false" ht="12.75" hidden="false" customHeight="false" outlineLevel="0" collapsed="false">
      <c r="E100" s="2"/>
      <c r="F100" s="2"/>
      <c r="G100" s="2"/>
      <c r="H100" s="2"/>
      <c r="I100" s="2"/>
      <c r="J100" s="2"/>
      <c r="K100" s="2"/>
      <c r="L100" s="2"/>
      <c r="M100" s="2"/>
      <c r="N100" s="2"/>
    </row>
    <row r="101" customFormat="false" ht="12.75" hidden="false" customHeight="false" outlineLevel="0" collapsed="false">
      <c r="E101" s="2"/>
      <c r="F101" s="2"/>
      <c r="G101" s="2"/>
      <c r="H101" s="2"/>
      <c r="I101" s="2"/>
      <c r="J101" s="2"/>
      <c r="K101" s="2"/>
      <c r="L101" s="2"/>
      <c r="M101" s="2"/>
      <c r="N101" s="2"/>
    </row>
    <row r="102" customFormat="false" ht="12.75" hidden="false" customHeight="false" outlineLevel="0" collapsed="false">
      <c r="E102" s="2"/>
      <c r="F102" s="2"/>
      <c r="G102" s="2"/>
      <c r="H102" s="2"/>
      <c r="I102" s="2"/>
      <c r="J102" s="2"/>
      <c r="K102" s="2"/>
      <c r="L102" s="2"/>
      <c r="M102" s="2"/>
      <c r="N102" s="2"/>
    </row>
    <row r="103" customFormat="false" ht="12.75" hidden="false" customHeight="false" outlineLevel="0" collapsed="false">
      <c r="E103" s="2"/>
      <c r="F103" s="2"/>
      <c r="G103" s="2"/>
      <c r="H103" s="2"/>
      <c r="I103" s="2"/>
      <c r="J103" s="2"/>
      <c r="K103" s="2"/>
      <c r="L103" s="2"/>
      <c r="M103" s="2"/>
      <c r="N103" s="2"/>
    </row>
    <row r="104" customFormat="false" ht="12.75" hidden="false" customHeight="false" outlineLevel="0" collapsed="false">
      <c r="E104" s="2"/>
      <c r="F104" s="2"/>
      <c r="G104" s="2"/>
      <c r="H104" s="2"/>
      <c r="I104" s="2"/>
      <c r="J104" s="2"/>
      <c r="K104" s="2"/>
      <c r="L104" s="2"/>
      <c r="M104" s="2"/>
      <c r="N104" s="2"/>
    </row>
    <row r="105" customFormat="false" ht="12.75" hidden="false" customHeight="false" outlineLevel="0" collapsed="false">
      <c r="E105" s="2"/>
      <c r="F105" s="2"/>
      <c r="G105" s="2"/>
      <c r="H105" s="2"/>
      <c r="I105" s="2"/>
      <c r="J105" s="2"/>
      <c r="K105" s="2"/>
      <c r="L105" s="2"/>
      <c r="M105" s="2"/>
      <c r="N105" s="2"/>
    </row>
    <row r="106" customFormat="false" ht="12.75" hidden="false" customHeight="false" outlineLevel="0" collapsed="false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</row>
    <row r="107" customFormat="false" ht="12.75" hidden="false" customHeight="false" outlineLevel="0" collapsed="false">
      <c r="A107" s="4" t="s">
        <v>41</v>
      </c>
      <c r="E107" s="2"/>
      <c r="F107" s="2"/>
      <c r="G107" s="2"/>
      <c r="H107" s="2"/>
      <c r="I107" s="2"/>
      <c r="J107" s="2"/>
      <c r="K107" s="2"/>
      <c r="L107" s="2"/>
      <c r="M107" s="2"/>
      <c r="N107" s="2"/>
    </row>
    <row r="108" customFormat="false" ht="12.75" hidden="false" customHeight="false" outlineLevel="0" collapsed="false">
      <c r="A108" s="1" t="s">
        <v>5</v>
      </c>
      <c r="B108" s="1" t="s">
        <v>42</v>
      </c>
      <c r="C108" s="5" t="n">
        <v>4.3</v>
      </c>
      <c r="E108" s="2"/>
      <c r="F108" s="2"/>
      <c r="G108" s="2"/>
      <c r="H108" s="2"/>
      <c r="I108" s="2"/>
      <c r="J108" s="2"/>
      <c r="K108" s="2"/>
      <c r="L108" s="2"/>
      <c r="M108" s="2"/>
      <c r="N108" s="2"/>
    </row>
    <row r="109" customFormat="false" ht="12.75" hidden="false" customHeight="false" outlineLevel="0" collapsed="false">
      <c r="A109" s="1" t="s">
        <v>7</v>
      </c>
      <c r="C109" s="5" t="n">
        <v>0.01</v>
      </c>
      <c r="E109" s="2"/>
      <c r="F109" s="2"/>
      <c r="G109" s="2"/>
      <c r="H109" s="2"/>
      <c r="I109" s="2"/>
      <c r="J109" s="2"/>
      <c r="K109" s="2"/>
      <c r="L109" s="2"/>
      <c r="M109" s="2"/>
      <c r="N109" s="2"/>
    </row>
    <row r="110" customFormat="false" ht="12.75" hidden="false" customHeight="false" outlineLevel="0" collapsed="false">
      <c r="A110" s="1" t="s">
        <v>8</v>
      </c>
      <c r="C110" s="5" t="n">
        <v>0.1012</v>
      </c>
      <c r="E110" s="2"/>
      <c r="F110" s="2"/>
      <c r="G110" s="2"/>
      <c r="H110" s="2"/>
      <c r="I110" s="2"/>
      <c r="J110" s="2"/>
      <c r="K110" s="2"/>
      <c r="L110" s="2"/>
      <c r="M110" s="2"/>
      <c r="N110" s="2"/>
    </row>
    <row r="111" customFormat="false" ht="12.75" hidden="false" customHeight="false" outlineLevel="0" collapsed="false">
      <c r="A111" s="1" t="s">
        <v>9</v>
      </c>
      <c r="C111" s="5" t="n">
        <v>0.0094</v>
      </c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customFormat="false" ht="12.75" hidden="false" customHeight="false" outlineLevel="0" collapsed="false">
      <c r="A112" s="1" t="s">
        <v>10</v>
      </c>
      <c r="C112" s="6" t="n">
        <v>0.0705</v>
      </c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customFormat="false" ht="12.75" hidden="false" customHeight="false" outlineLevel="0" collapsed="false">
      <c r="A113" s="1" t="s">
        <v>11</v>
      </c>
      <c r="C113" s="7" t="n">
        <f aca="false">ROUND((+C108+C109)/(1-C112)-(C108+C109)+C110+C111,4)</f>
        <v>0.4375</v>
      </c>
      <c r="D113" s="1" t="s">
        <v>43</v>
      </c>
      <c r="E113" s="2"/>
      <c r="F113" s="2"/>
      <c r="G113" s="2"/>
      <c r="H113" s="2"/>
      <c r="I113" s="2"/>
      <c r="J113" s="2"/>
      <c r="K113" s="2"/>
      <c r="L113" s="2"/>
      <c r="M113" s="2"/>
      <c r="N113" s="2"/>
    </row>
    <row r="114" customFormat="false" ht="13.5" hidden="false" customHeight="false" outlineLevel="0" collapsed="false">
      <c r="C114" s="8" t="n">
        <f aca="false">SUM(C113,C108:C109)</f>
        <v>4.7475</v>
      </c>
      <c r="D114" s="1" t="s">
        <v>44</v>
      </c>
      <c r="E114" s="2"/>
      <c r="F114" s="2"/>
      <c r="G114" s="2"/>
      <c r="H114" s="2"/>
      <c r="I114" s="2"/>
      <c r="J114" s="2"/>
      <c r="K114" s="2"/>
      <c r="L114" s="2"/>
      <c r="M114" s="2"/>
      <c r="N114" s="2"/>
    </row>
    <row r="115" customFormat="false" ht="13.5" hidden="false" customHeight="false" outlineLevel="0" collapsed="false"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customFormat="false" ht="12.75" hidden="false" customHeight="false" outlineLevel="0" collapsed="false">
      <c r="A116" s="1" t="s">
        <v>45</v>
      </c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customFormat="false" ht="12.75" hidden="false" customHeight="false" outlineLevel="0" collapsed="false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customFormat="false" ht="12.75" hidden="false" customHeight="false" outlineLevel="0" collapsed="false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customFormat="false" ht="12.75" hidden="false" customHeight="false" outlineLevel="0" collapsed="false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customFormat="false" ht="12.75" hidden="false" customHeight="false" outlineLevel="0" collapsed="false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customFormat="false" ht="12.75" hidden="false" customHeight="false" outlineLevel="0" collapsed="false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customFormat="false" ht="12.75" hidden="false" customHeight="false" outlineLevel="0" collapsed="false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customFormat="false" ht="12.75" hidden="false" customHeight="false" outlineLevel="0" collapsed="false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customFormat="false" ht="12.75" hidden="false" customHeight="false" outlineLevel="0" collapsed="false">
      <c r="A124" s="28" t="s">
        <v>46</v>
      </c>
      <c r="G124" s="29"/>
      <c r="H124" s="29"/>
    </row>
    <row r="125" customFormat="false" ht="12.75" hidden="false" customHeight="false" outlineLevel="0" collapsed="false">
      <c r="D125" s="30"/>
      <c r="F125" s="26"/>
      <c r="G125" s="29"/>
    </row>
    <row r="126" customFormat="false" ht="12" hidden="false" customHeight="false" outlineLevel="0" collapsed="false">
      <c r="A126" s="1" t="s">
        <v>47</v>
      </c>
      <c r="E126" s="15"/>
      <c r="F126" s="15"/>
      <c r="G126" s="15"/>
      <c r="H126" s="15"/>
      <c r="I126" s="15"/>
      <c r="J126" s="15"/>
      <c r="K126" s="15"/>
      <c r="L126" s="15"/>
    </row>
    <row r="127" customFormat="false" ht="12.75" hidden="false" customHeight="false" outlineLevel="0" collapsed="false">
      <c r="A127" s="1" t="s">
        <v>5</v>
      </c>
      <c r="B127" s="1" t="s">
        <v>48</v>
      </c>
      <c r="C127" s="5" t="n">
        <v>4.36</v>
      </c>
      <c r="E127" s="15"/>
      <c r="F127" s="15"/>
      <c r="G127" s="19"/>
      <c r="H127" s="15"/>
      <c r="I127" s="15"/>
      <c r="J127" s="15"/>
      <c r="K127" s="19"/>
      <c r="L127" s="31"/>
    </row>
    <row r="128" customFormat="false" ht="12.75" hidden="false" customHeight="false" outlineLevel="0" collapsed="false">
      <c r="C128" s="5" t="n">
        <v>0.0075</v>
      </c>
      <c r="E128" s="15"/>
      <c r="F128" s="15"/>
      <c r="G128" s="19"/>
      <c r="H128" s="15"/>
      <c r="I128" s="15"/>
      <c r="J128" s="15"/>
      <c r="K128" s="19"/>
      <c r="L128" s="31"/>
    </row>
    <row r="129" customFormat="false" ht="12.75" hidden="false" customHeight="false" outlineLevel="0" collapsed="false">
      <c r="A129" s="1" t="s">
        <v>8</v>
      </c>
      <c r="B129" s="29"/>
      <c r="C129" s="5" t="n">
        <v>0.0274</v>
      </c>
      <c r="E129" s="15"/>
      <c r="F129" s="31"/>
      <c r="G129" s="19"/>
      <c r="H129" s="15"/>
      <c r="I129" s="15"/>
      <c r="J129" s="31"/>
      <c r="K129" s="19"/>
      <c r="L129" s="31"/>
    </row>
    <row r="130" customFormat="false" ht="12.75" hidden="false" customHeight="false" outlineLevel="0" collapsed="false">
      <c r="A130" s="1" t="s">
        <v>9</v>
      </c>
      <c r="B130" s="29"/>
      <c r="C130" s="5" t="n">
        <v>0.0225</v>
      </c>
      <c r="E130" s="15"/>
      <c r="F130" s="31"/>
      <c r="G130" s="19"/>
      <c r="H130" s="15"/>
      <c r="I130" s="15"/>
      <c r="J130" s="31"/>
      <c r="K130" s="19"/>
      <c r="L130" s="31"/>
    </row>
    <row r="131" customFormat="false" ht="12.75" hidden="false" customHeight="false" outlineLevel="0" collapsed="false">
      <c r="A131" s="1" t="s">
        <v>10</v>
      </c>
      <c r="B131" s="32"/>
      <c r="C131" s="6" t="n">
        <v>0.0472</v>
      </c>
      <c r="E131" s="15"/>
      <c r="F131" s="32"/>
      <c r="G131" s="6"/>
      <c r="H131" s="15"/>
      <c r="I131" s="15"/>
      <c r="J131" s="32"/>
      <c r="K131" s="6"/>
      <c r="L131" s="31"/>
    </row>
    <row r="132" customFormat="false" ht="12.75" hidden="false" customHeight="false" outlineLevel="0" collapsed="false">
      <c r="A132" s="1" t="s">
        <v>11</v>
      </c>
      <c r="C132" s="7" t="n">
        <f aca="false">ROUND((+C127+C128)/(1-C131)+(C129+C130),4)-C127-C128</f>
        <v>0.2663</v>
      </c>
      <c r="E132" s="15"/>
      <c r="F132" s="15"/>
      <c r="G132" s="19"/>
      <c r="H132" s="15"/>
      <c r="I132" s="15"/>
      <c r="J132" s="15"/>
      <c r="K132" s="19"/>
      <c r="L132" s="31"/>
    </row>
    <row r="133" customFormat="false" ht="13.5" hidden="false" customHeight="false" outlineLevel="0" collapsed="false">
      <c r="C133" s="8" t="n">
        <f aca="false">SUM(C132,C127:C128)</f>
        <v>4.6338</v>
      </c>
      <c r="D133" s="1" t="s">
        <v>49</v>
      </c>
      <c r="E133" s="15"/>
      <c r="F133" s="15"/>
      <c r="G133" s="15"/>
      <c r="H133" s="15"/>
      <c r="I133" s="15"/>
      <c r="J133" s="15"/>
      <c r="K133" s="15"/>
      <c r="L133" s="31"/>
      <c r="M133" s="26"/>
      <c r="N133" s="5"/>
    </row>
    <row r="134" customFormat="false" ht="13.5" hidden="false" customHeight="false" outlineLevel="0" collapsed="false">
      <c r="B134" s="29"/>
      <c r="C134" s="5"/>
      <c r="G134" s="26"/>
      <c r="H134" s="33"/>
    </row>
    <row r="135" customFormat="false" ht="12.75" hidden="false" customHeight="false" outlineLevel="0" collapsed="false">
      <c r="K135" s="29"/>
      <c r="L135" s="5"/>
    </row>
    <row r="136" customFormat="false" ht="12.75" hidden="false" customHeight="false" outlineLevel="0" collapsed="false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customFormat="false" ht="12" hidden="false" customHeight="false" outlineLevel="0" collapsed="false">
      <c r="A137" s="1" t="s">
        <v>50</v>
      </c>
      <c r="E137" s="15"/>
      <c r="F137" s="15"/>
      <c r="G137" s="15"/>
      <c r="H137" s="15"/>
      <c r="I137" s="15"/>
      <c r="J137" s="15"/>
      <c r="K137" s="15"/>
      <c r="L137" s="15"/>
    </row>
    <row r="138" customFormat="false" ht="12.75" hidden="false" customHeight="false" outlineLevel="0" collapsed="false">
      <c r="A138" s="1" t="s">
        <v>5</v>
      </c>
      <c r="B138" s="1" t="s">
        <v>48</v>
      </c>
      <c r="C138" s="5" t="n">
        <v>4.36</v>
      </c>
      <c r="E138" s="15"/>
      <c r="F138" s="15"/>
      <c r="G138" s="19"/>
      <c r="H138" s="15"/>
      <c r="I138" s="15"/>
      <c r="J138" s="15"/>
      <c r="K138" s="19"/>
      <c r="L138" s="31"/>
    </row>
    <row r="139" customFormat="false" ht="12.75" hidden="false" customHeight="false" outlineLevel="0" collapsed="false">
      <c r="C139" s="5" t="n">
        <v>0.0075</v>
      </c>
      <c r="E139" s="15"/>
      <c r="F139" s="15"/>
      <c r="G139" s="19"/>
      <c r="H139" s="15"/>
      <c r="I139" s="15"/>
      <c r="J139" s="15"/>
      <c r="K139" s="19"/>
      <c r="L139" s="31"/>
    </row>
    <row r="140" customFormat="false" ht="12.75" hidden="false" customHeight="false" outlineLevel="0" collapsed="false">
      <c r="A140" s="1" t="s">
        <v>8</v>
      </c>
      <c r="B140" s="29"/>
      <c r="C140" s="5" t="n">
        <v>0.014</v>
      </c>
      <c r="E140" s="15"/>
      <c r="F140" s="31"/>
      <c r="G140" s="19"/>
      <c r="H140" s="15"/>
      <c r="I140" s="15"/>
      <c r="J140" s="31"/>
      <c r="K140" s="19"/>
      <c r="L140" s="31"/>
    </row>
    <row r="141" customFormat="false" ht="12.75" hidden="false" customHeight="false" outlineLevel="0" collapsed="false">
      <c r="A141" s="1" t="s">
        <v>9</v>
      </c>
      <c r="B141" s="29"/>
      <c r="C141" s="5" t="n">
        <v>0.0225</v>
      </c>
      <c r="E141" s="15"/>
      <c r="F141" s="31"/>
      <c r="G141" s="19"/>
      <c r="H141" s="15"/>
      <c r="I141" s="15"/>
      <c r="J141" s="31"/>
      <c r="K141" s="19"/>
      <c r="L141" s="31"/>
    </row>
    <row r="142" customFormat="false" ht="12.75" hidden="false" customHeight="false" outlineLevel="0" collapsed="false">
      <c r="A142" s="1" t="s">
        <v>10</v>
      </c>
      <c r="B142" s="32"/>
      <c r="C142" s="6" t="n">
        <v>0.0235</v>
      </c>
      <c r="E142" s="15"/>
      <c r="F142" s="32"/>
      <c r="G142" s="6"/>
      <c r="H142" s="15"/>
      <c r="I142" s="15"/>
      <c r="J142" s="32"/>
      <c r="K142" s="6"/>
      <c r="L142" s="31"/>
    </row>
    <row r="143" customFormat="false" ht="12.75" hidden="false" customHeight="false" outlineLevel="0" collapsed="false">
      <c r="A143" s="1" t="s">
        <v>11</v>
      </c>
      <c r="C143" s="7" t="n">
        <f aca="false">ROUND((+C138+C139)/(1-C142)+(C140+C141),4)-C138-C139</f>
        <v>0.1416</v>
      </c>
      <c r="E143" s="15"/>
      <c r="F143" s="15"/>
      <c r="G143" s="19"/>
      <c r="H143" s="15"/>
      <c r="I143" s="15"/>
      <c r="J143" s="15"/>
      <c r="K143" s="19"/>
      <c r="L143" s="31"/>
    </row>
    <row r="144" customFormat="false" ht="13.5" hidden="false" customHeight="false" outlineLevel="0" collapsed="false">
      <c r="C144" s="8" t="n">
        <f aca="false">SUM(C143,C138:C139)</f>
        <v>4.5091</v>
      </c>
      <c r="D144" s="1" t="s">
        <v>51</v>
      </c>
      <c r="E144" s="15"/>
      <c r="F144" s="15"/>
      <c r="G144" s="15"/>
      <c r="H144" s="15"/>
      <c r="I144" s="15"/>
      <c r="J144" s="15"/>
      <c r="K144" s="15"/>
      <c r="L144" s="31"/>
      <c r="M144" s="26"/>
      <c r="N144" s="5"/>
    </row>
    <row r="145" customFormat="false" ht="13.5" hidden="false" customHeight="false" outlineLevel="0" collapsed="false">
      <c r="B145" s="29"/>
      <c r="C145" s="5"/>
      <c r="G145" s="26"/>
      <c r="H145" s="33"/>
    </row>
    <row r="146" customFormat="false" ht="12.75" hidden="false" customHeight="false" outlineLevel="0" collapsed="false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</row>
    <row r="147" customFormat="false" ht="12.75" hidden="false" customHeight="false" outlineLevel="0" collapsed="false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</row>
    <row r="148" customFormat="false" ht="12" hidden="false" customHeight="false" outlineLevel="0" collapsed="false">
      <c r="A148" s="1" t="s">
        <v>52</v>
      </c>
      <c r="I148" s="1" t="s">
        <v>53</v>
      </c>
    </row>
    <row r="149" customFormat="false" ht="12.75" hidden="false" customHeight="false" outlineLevel="0" collapsed="false">
      <c r="A149" s="1" t="s">
        <v>5</v>
      </c>
      <c r="B149" s="1" t="s">
        <v>54</v>
      </c>
      <c r="C149" s="5" t="n">
        <v>4.37</v>
      </c>
      <c r="I149" s="1" t="s">
        <v>5</v>
      </c>
      <c r="J149" s="1" t="s">
        <v>54</v>
      </c>
      <c r="K149" s="5" t="n">
        <v>4.37</v>
      </c>
      <c r="L149" s="29"/>
    </row>
    <row r="150" customFormat="false" ht="12.75" hidden="false" customHeight="false" outlineLevel="0" collapsed="false">
      <c r="A150" s="1" t="s">
        <v>7</v>
      </c>
      <c r="C150" s="5" t="n">
        <v>0.0175</v>
      </c>
      <c r="K150" s="5" t="n">
        <v>0.0175</v>
      </c>
      <c r="L150" s="29"/>
    </row>
    <row r="151" customFormat="false" ht="12.75" hidden="false" customHeight="false" outlineLevel="0" collapsed="false">
      <c r="A151" s="1" t="s">
        <v>8</v>
      </c>
      <c r="B151" s="29"/>
      <c r="C151" s="5" t="n">
        <v>0.0115</v>
      </c>
      <c r="I151" s="1" t="s">
        <v>8</v>
      </c>
      <c r="J151" s="29"/>
      <c r="K151" s="5" t="n">
        <v>0.0023</v>
      </c>
      <c r="L151" s="29"/>
    </row>
    <row r="152" customFormat="false" ht="12.75" hidden="false" customHeight="false" outlineLevel="0" collapsed="false">
      <c r="A152" s="1" t="s">
        <v>9</v>
      </c>
      <c r="B152" s="29"/>
      <c r="C152" s="5" t="n">
        <v>0.0094</v>
      </c>
      <c r="D152" s="1" t="s">
        <v>55</v>
      </c>
      <c r="I152" s="1" t="s">
        <v>9</v>
      </c>
      <c r="J152" s="29"/>
      <c r="K152" s="5" t="n">
        <v>0.0094</v>
      </c>
      <c r="L152" s="1" t="s">
        <v>55</v>
      </c>
    </row>
    <row r="153" customFormat="false" ht="12.75" hidden="false" customHeight="false" outlineLevel="0" collapsed="false">
      <c r="A153" s="1" t="s">
        <v>10</v>
      </c>
      <c r="B153" s="32"/>
      <c r="C153" s="6" t="n">
        <v>0.019</v>
      </c>
      <c r="I153" s="1" t="s">
        <v>10</v>
      </c>
      <c r="J153" s="32"/>
      <c r="K153" s="6" t="n">
        <v>0.019</v>
      </c>
      <c r="L153" s="29"/>
    </row>
    <row r="154" customFormat="false" ht="12.75" hidden="false" customHeight="false" outlineLevel="0" collapsed="false">
      <c r="A154" s="1" t="s">
        <v>11</v>
      </c>
      <c r="C154" s="7" t="n">
        <f aca="false">ROUND((+C149+C150)/(1-C153)+(C151+C152),4)-C149-C150</f>
        <v>0.1059</v>
      </c>
      <c r="I154" s="1" t="s">
        <v>11</v>
      </c>
      <c r="K154" s="7" t="n">
        <f aca="false">ROUND((+K149+K150)/(1-K153)+(K151+K152),4)-K149-K150</f>
        <v>0.0967000000000003</v>
      </c>
      <c r="L154" s="29"/>
    </row>
    <row r="155" customFormat="false" ht="13.5" hidden="false" customHeight="false" outlineLevel="0" collapsed="false">
      <c r="A155" s="1" t="s">
        <v>34</v>
      </c>
      <c r="C155" s="8" t="n">
        <f aca="false">SUM(C154,C149:C150)</f>
        <v>4.4934</v>
      </c>
      <c r="D155" s="1" t="s">
        <v>56</v>
      </c>
      <c r="I155" s="15" t="s">
        <v>34</v>
      </c>
      <c r="J155" s="15"/>
      <c r="K155" s="8" t="n">
        <f aca="false">SUM(K154,K149:K150)</f>
        <v>4.4842</v>
      </c>
      <c r="L155" s="29" t="s">
        <v>57</v>
      </c>
      <c r="M155" s="26"/>
      <c r="N155" s="5"/>
    </row>
    <row r="156" customFormat="false" ht="13.5" hidden="false" customHeight="false" outlineLevel="0" collapsed="false">
      <c r="B156" s="29"/>
      <c r="C156" s="5"/>
      <c r="G156" s="26"/>
      <c r="H156" s="33"/>
    </row>
    <row r="157" customFormat="false" ht="12.75" hidden="false" customHeight="false" outlineLevel="0" collapsed="false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</row>
    <row r="158" customFormat="false" ht="12" hidden="false" customHeight="false" outlineLevel="0" collapsed="false">
      <c r="A158" s="1" t="s">
        <v>58</v>
      </c>
    </row>
    <row r="159" customFormat="false" ht="12" hidden="false" customHeight="false" outlineLevel="0" collapsed="false">
      <c r="A159" s="1" t="s">
        <v>5</v>
      </c>
      <c r="B159" s="1" t="s">
        <v>54</v>
      </c>
      <c r="C159" s="5" t="n">
        <v>4.37</v>
      </c>
      <c r="D159" s="1" t="s">
        <v>59</v>
      </c>
    </row>
    <row r="160" customFormat="false" ht="12.75" hidden="false" customHeight="false" outlineLevel="0" collapsed="false">
      <c r="A160" s="1" t="s">
        <v>8</v>
      </c>
      <c r="B160" s="29"/>
      <c r="C160" s="5" t="n">
        <v>0.0203</v>
      </c>
    </row>
    <row r="161" customFormat="false" ht="12.75" hidden="false" customHeight="false" outlineLevel="0" collapsed="false">
      <c r="A161" s="1" t="s">
        <v>9</v>
      </c>
      <c r="B161" s="29"/>
      <c r="C161" s="5" t="n">
        <v>0.0225</v>
      </c>
    </row>
    <row r="162" customFormat="false" ht="12" hidden="false" customHeight="false" outlineLevel="0" collapsed="false">
      <c r="A162" s="1" t="s">
        <v>10</v>
      </c>
      <c r="B162" s="32"/>
      <c r="C162" s="6" t="n">
        <v>0.0343</v>
      </c>
    </row>
    <row r="163" customFormat="false" ht="12" hidden="false" customHeight="false" outlineLevel="0" collapsed="false">
      <c r="A163" s="1" t="s">
        <v>11</v>
      </c>
      <c r="C163" s="7" t="n">
        <v>0.1428</v>
      </c>
    </row>
    <row r="164" customFormat="false" ht="12" hidden="false" customHeight="false" outlineLevel="0" collapsed="false">
      <c r="A164" s="1" t="s">
        <v>60</v>
      </c>
      <c r="C164" s="34" t="n">
        <v>0.27</v>
      </c>
    </row>
    <row r="165" customFormat="false" ht="12.75" hidden="false" customHeight="false" outlineLevel="0" collapsed="false">
      <c r="A165" s="1" t="s">
        <v>34</v>
      </c>
      <c r="C165" s="8" t="n">
        <v>3.0428</v>
      </c>
      <c r="D165" s="1" t="s">
        <v>61</v>
      </c>
    </row>
    <row r="166" customFormat="false" ht="12.75" hidden="false" customHeight="false" outlineLevel="0" collapsed="false">
      <c r="D166" s="1" t="s">
        <v>62</v>
      </c>
    </row>
    <row r="167" customFormat="false" ht="12" hidden="false" customHeight="false" outlineLevel="0" collapsed="false">
      <c r="D167" s="1" t="s">
        <v>63</v>
      </c>
    </row>
    <row r="171" customFormat="false" ht="12" hidden="false" customHeight="false" outlineLevel="0" collapsed="false">
      <c r="A171" s="1" t="s">
        <v>64</v>
      </c>
    </row>
    <row r="172" customFormat="false" ht="12" hidden="false" customHeight="false" outlineLevel="0" collapsed="false">
      <c r="A172" s="1" t="s">
        <v>5</v>
      </c>
      <c r="B172" s="1" t="s">
        <v>48</v>
      </c>
      <c r="C172" s="5" t="n">
        <v>4.36</v>
      </c>
    </row>
    <row r="173" customFormat="false" ht="12" hidden="false" customHeight="false" outlineLevel="0" collapsed="false">
      <c r="C173" s="5" t="n">
        <v>0.0075</v>
      </c>
    </row>
    <row r="174" customFormat="false" ht="12.75" hidden="false" customHeight="false" outlineLevel="0" collapsed="false">
      <c r="A174" s="1" t="s">
        <v>8</v>
      </c>
      <c r="B174" s="29"/>
      <c r="C174" s="5" t="n">
        <v>0.0228</v>
      </c>
    </row>
    <row r="175" customFormat="false" ht="12.75" hidden="false" customHeight="false" outlineLevel="0" collapsed="false">
      <c r="A175" s="1" t="s">
        <v>9</v>
      </c>
      <c r="B175" s="29"/>
      <c r="C175" s="5" t="n">
        <v>0.0225</v>
      </c>
    </row>
    <row r="176" customFormat="false" ht="12" hidden="false" customHeight="false" outlineLevel="0" collapsed="false">
      <c r="A176" s="1" t="s">
        <v>10</v>
      </c>
      <c r="B176" s="32"/>
      <c r="C176" s="6" t="n">
        <v>0.0388</v>
      </c>
    </row>
    <row r="177" customFormat="false" ht="12" hidden="false" customHeight="false" outlineLevel="0" collapsed="false">
      <c r="A177" s="1" t="s">
        <v>11</v>
      </c>
      <c r="C177" s="7" t="n">
        <f aca="false">ROUND((+C172+C173)/(1-C176)+(C174+C175),4)-C172-C173</f>
        <v>0.2216</v>
      </c>
    </row>
    <row r="178" customFormat="false" ht="12.75" hidden="false" customHeight="false" outlineLevel="0" collapsed="false">
      <c r="A178" s="1" t="s">
        <v>34</v>
      </c>
      <c r="C178" s="8" t="n">
        <f aca="false">SUM(C177,C172:C173)</f>
        <v>4.5891</v>
      </c>
      <c r="D178" s="1" t="s">
        <v>65</v>
      </c>
    </row>
    <row r="179" customFormat="false" ht="12.75" hidden="false" customHeight="false" outlineLevel="0" collapsed="false"/>
    <row r="185" customFormat="false" ht="12" hidden="false" customHeight="false" outlineLevel="0" collapsed="false">
      <c r="A185" s="4" t="s">
        <v>66</v>
      </c>
    </row>
    <row r="186" customFormat="false" ht="12" hidden="false" customHeight="false" outlineLevel="0" collapsed="false">
      <c r="A186" s="1" t="s">
        <v>5</v>
      </c>
      <c r="B186" s="1" t="s">
        <v>67</v>
      </c>
      <c r="C186" s="5" t="n">
        <v>4.33</v>
      </c>
    </row>
    <row r="187" customFormat="false" ht="12" hidden="false" customHeight="false" outlineLevel="0" collapsed="false">
      <c r="A187" s="1" t="s">
        <v>7</v>
      </c>
      <c r="C187" s="5" t="n">
        <v>-0.01</v>
      </c>
    </row>
    <row r="188" customFormat="false" ht="12" hidden="false" customHeight="false" outlineLevel="0" collapsed="false">
      <c r="A188" s="1" t="s">
        <v>8</v>
      </c>
      <c r="C188" s="5" t="n">
        <v>0.0323</v>
      </c>
    </row>
    <row r="189" customFormat="false" ht="12" hidden="false" customHeight="false" outlineLevel="0" collapsed="false">
      <c r="A189" s="1" t="s">
        <v>9</v>
      </c>
      <c r="C189" s="5" t="n">
        <v>0.0094</v>
      </c>
    </row>
    <row r="190" customFormat="false" ht="12" hidden="false" customHeight="false" outlineLevel="0" collapsed="false">
      <c r="A190" s="1" t="s">
        <v>10</v>
      </c>
      <c r="C190" s="6" t="n">
        <v>0.0268</v>
      </c>
    </row>
    <row r="191" customFormat="false" ht="12" hidden="false" customHeight="false" outlineLevel="0" collapsed="false">
      <c r="A191" s="1" t="s">
        <v>11</v>
      </c>
      <c r="C191" s="7" t="n">
        <f aca="false">ROUND((+C186+C187)/(1-C190)+(C188+C189),4)-C186-C187</f>
        <v>0.1607</v>
      </c>
    </row>
    <row r="192" customFormat="false" ht="12.75" hidden="false" customHeight="false" outlineLevel="0" collapsed="false">
      <c r="A192" s="1" t="s">
        <v>34</v>
      </c>
      <c r="C192" s="8" t="n">
        <f aca="false">SUM(C191,C186:C187)</f>
        <v>4.4807</v>
      </c>
      <c r="D192" s="1" t="s">
        <v>0</v>
      </c>
    </row>
    <row r="193" customFormat="false" ht="12.75" hidden="false" customHeight="false" outlineLevel="0" collapsed="false"/>
    <row r="195" customFormat="false" ht="12" hidden="false" customHeight="false" outlineLevel="0" collapsed="false">
      <c r="A195" s="4" t="s">
        <v>68</v>
      </c>
    </row>
    <row r="196" customFormat="false" ht="12" hidden="false" customHeight="false" outlineLevel="0" collapsed="false">
      <c r="A196" s="1" t="s">
        <v>5</v>
      </c>
      <c r="B196" s="1" t="s">
        <v>69</v>
      </c>
      <c r="C196" s="5" t="n">
        <v>4.35</v>
      </c>
    </row>
    <row r="197" customFormat="false" ht="12" hidden="false" customHeight="false" outlineLevel="0" collapsed="false">
      <c r="A197" s="1" t="s">
        <v>7</v>
      </c>
      <c r="C197" s="5" t="n">
        <v>0.0075</v>
      </c>
    </row>
    <row r="198" customFormat="false" ht="12" hidden="false" customHeight="false" outlineLevel="0" collapsed="false">
      <c r="A198" s="1" t="s">
        <v>8</v>
      </c>
      <c r="C198" s="5" t="n">
        <v>0.021</v>
      </c>
    </row>
    <row r="199" customFormat="false" ht="12" hidden="false" customHeight="false" outlineLevel="0" collapsed="false">
      <c r="A199" s="1" t="s">
        <v>9</v>
      </c>
      <c r="C199" s="5" t="n">
        <f aca="false">0.0022+0.0072</f>
        <v>0.0094</v>
      </c>
    </row>
    <row r="200" customFormat="false" ht="12" hidden="false" customHeight="false" outlineLevel="0" collapsed="false">
      <c r="A200" s="1" t="s">
        <v>10</v>
      </c>
      <c r="C200" s="6" t="n">
        <v>0.026</v>
      </c>
    </row>
    <row r="201" customFormat="false" ht="12" hidden="false" customHeight="false" outlineLevel="0" collapsed="false">
      <c r="A201" s="1" t="s">
        <v>11</v>
      </c>
      <c r="C201" s="7" t="n">
        <f aca="false">ROUND((+C196+C197)/(1-C200)-(C196+C197)+C198+C199,4)</f>
        <v>0.1467</v>
      </c>
    </row>
    <row r="202" customFormat="false" ht="12.75" hidden="false" customHeight="false" outlineLevel="0" collapsed="false">
      <c r="A202" s="1" t="s">
        <v>34</v>
      </c>
      <c r="C202" s="8" t="n">
        <f aca="false">SUM(C201,C196:C197)</f>
        <v>4.5042</v>
      </c>
      <c r="D202" s="1" t="s">
        <v>70</v>
      </c>
    </row>
    <row r="203" customFormat="false" ht="12.7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1"/>
  <sheetViews>
    <sheetView showFormulas="false" showGridLines="true" showRowColHeaders="true" showZeros="true" rightToLeft="false" tabSelected="true" showOutlineSymbols="true" defaultGridColor="true" view="normal" topLeftCell="A8" colorId="64" zoomScale="100" zoomScaleNormal="100" zoomScalePageLayoutView="100" workbookViewId="0">
      <selection pane="topLeft" activeCell="P20" activeCellId="0" sqref="P2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9" width="9.99"/>
    <col collapsed="false" customWidth="false" hidden="false" outlineLevel="0" max="2" min="2" style="29" width="9.14"/>
    <col collapsed="false" customWidth="true" hidden="false" outlineLevel="0" max="3" min="3" style="29" width="10.56"/>
    <col collapsed="false" customWidth="true" hidden="false" outlineLevel="0" max="4" min="4" style="29" width="9.28"/>
    <col collapsed="false" customWidth="true" hidden="false" outlineLevel="0" max="5" min="5" style="29" width="9.56"/>
    <col collapsed="false" customWidth="true" hidden="false" outlineLevel="0" max="6" min="6" style="35" width="12.42"/>
    <col collapsed="false" customWidth="true" hidden="false" outlineLevel="0" max="7" min="7" style="35" width="13.99"/>
    <col collapsed="false" customWidth="true" hidden="false" outlineLevel="0" max="8" min="8" style="29" width="10.71"/>
    <col collapsed="false" customWidth="true" hidden="false" outlineLevel="0" max="9" min="9" style="29" width="7.7"/>
    <col collapsed="false" customWidth="false" hidden="true" outlineLevel="0" max="13" min="10" style="29" width="9.14"/>
    <col collapsed="false" customWidth="false" hidden="true" outlineLevel="0" max="14" min="14" style="36" width="9.14"/>
    <col collapsed="false" customWidth="false" hidden="true" outlineLevel="0" max="15" min="15" style="29" width="9.14"/>
    <col collapsed="false" customWidth="true" hidden="false" outlineLevel="0" max="16" min="16" style="29" width="11.7"/>
    <col collapsed="false" customWidth="true" hidden="false" outlineLevel="0" max="17" min="17" style="29" width="9.41"/>
    <col collapsed="false" customWidth="true" hidden="false" outlineLevel="0" max="18" min="18" style="29" width="12.28"/>
    <col collapsed="false" customWidth="true" hidden="false" outlineLevel="0" max="19" min="19" style="29" width="10.71"/>
    <col collapsed="false" customWidth="true" hidden="false" outlineLevel="0" max="20" min="20" style="29" width="11.85"/>
    <col collapsed="false" customWidth="true" hidden="false" outlineLevel="0" max="21" min="21" style="37" width="14.85"/>
    <col collapsed="false" customWidth="true" hidden="false" outlineLevel="0" max="22" min="22" style="35" width="42.28"/>
    <col collapsed="false" customWidth="false" hidden="false" outlineLevel="0" max="24" min="23" style="37" width="9.14"/>
    <col collapsed="false" customWidth="true" hidden="false" outlineLevel="0" max="25" min="25" style="29" width="12.42"/>
    <col collapsed="false" customWidth="false" hidden="false" outlineLevel="0" max="257" min="26" style="29" width="9.14"/>
  </cols>
  <sheetData>
    <row r="1" customFormat="false" ht="12.75" hidden="false" customHeight="false" outlineLevel="0" collapsed="false">
      <c r="A1" s="38" t="s">
        <v>71</v>
      </c>
      <c r="B1" s="39"/>
      <c r="C1" s="39"/>
      <c r="D1" s="40"/>
      <c r="E1" s="40"/>
      <c r="F1" s="41"/>
      <c r="G1" s="41"/>
      <c r="H1" s="39" t="s">
        <v>72</v>
      </c>
      <c r="I1" s="42" t="n">
        <v>31</v>
      </c>
      <c r="J1" s="43"/>
      <c r="K1" s="44"/>
      <c r="L1" s="44"/>
      <c r="M1" s="44"/>
      <c r="N1" s="45"/>
      <c r="O1" s="44"/>
      <c r="P1" s="46"/>
      <c r="Q1" s="47"/>
      <c r="R1" s="48"/>
      <c r="S1" s="48"/>
      <c r="T1" s="48"/>
      <c r="U1" s="49"/>
      <c r="V1" s="50"/>
      <c r="W1" s="51"/>
      <c r="X1" s="51"/>
    </row>
    <row r="2" customFormat="false" ht="12.75" hidden="false" customHeight="false" outlineLevel="0" collapsed="false">
      <c r="A2" s="41" t="s">
        <v>73</v>
      </c>
      <c r="B2" s="41"/>
      <c r="C2" s="41"/>
      <c r="D2" s="40"/>
      <c r="E2" s="40"/>
      <c r="F2" s="41"/>
      <c r="G2" s="41"/>
      <c r="H2" s="39"/>
      <c r="I2" s="42"/>
      <c r="J2" s="43"/>
      <c r="K2" s="44"/>
      <c r="L2" s="44"/>
      <c r="M2" s="44"/>
      <c r="N2" s="45"/>
      <c r="O2" s="44"/>
      <c r="P2" s="46"/>
      <c r="Q2" s="47"/>
      <c r="R2" s="48"/>
      <c r="S2" s="48"/>
      <c r="T2" s="48"/>
      <c r="U2" s="49"/>
      <c r="V2" s="50"/>
      <c r="W2" s="51"/>
      <c r="X2" s="51"/>
    </row>
    <row r="3" customFormat="false" ht="12.75" hidden="false" customHeight="false" outlineLevel="0" collapsed="false">
      <c r="A3" s="41" t="s">
        <v>74</v>
      </c>
      <c r="B3" s="41"/>
      <c r="C3" s="41"/>
      <c r="D3" s="40"/>
      <c r="E3" s="40"/>
      <c r="F3" s="52" t="s">
        <v>0</v>
      </c>
      <c r="G3" s="41" t="s">
        <v>0</v>
      </c>
      <c r="H3" s="47" t="s">
        <v>0</v>
      </c>
      <c r="I3" s="53"/>
      <c r="J3" s="54" t="s">
        <v>0</v>
      </c>
      <c r="K3" s="44"/>
      <c r="L3" s="54" t="s">
        <v>0</v>
      </c>
      <c r="M3" s="44"/>
      <c r="N3" s="45"/>
      <c r="O3" s="54" t="s">
        <v>0</v>
      </c>
      <c r="P3" s="46"/>
      <c r="Q3" s="47"/>
      <c r="R3" s="48"/>
      <c r="S3" s="48"/>
      <c r="T3" s="48"/>
      <c r="U3" s="49"/>
      <c r="V3" s="50"/>
      <c r="W3" s="51"/>
      <c r="X3" s="51"/>
    </row>
    <row r="4" customFormat="false" ht="12.75" hidden="false" customHeight="false" outlineLevel="0" collapsed="false">
      <c r="A4" s="41"/>
      <c r="B4" s="39"/>
      <c r="C4" s="39"/>
      <c r="D4" s="40"/>
      <c r="E4" s="40"/>
      <c r="F4" s="55"/>
      <c r="G4" s="41"/>
      <c r="H4" s="55"/>
      <c r="I4" s="53"/>
      <c r="J4" s="55"/>
      <c r="K4" s="44"/>
      <c r="L4" s="55"/>
      <c r="M4" s="47"/>
      <c r="N4" s="45"/>
      <c r="O4" s="47"/>
      <c r="P4" s="46"/>
      <c r="Q4" s="47"/>
      <c r="R4" s="48"/>
      <c r="S4" s="56"/>
      <c r="T4" s="56"/>
      <c r="U4" s="57"/>
      <c r="V4" s="50"/>
      <c r="W4" s="51"/>
      <c r="X4" s="51"/>
    </row>
    <row r="5" customFormat="false" ht="12.75" hidden="false" customHeight="false" outlineLevel="0" collapsed="false">
      <c r="A5" s="41" t="s">
        <v>75</v>
      </c>
      <c r="B5" s="39"/>
      <c r="C5" s="41"/>
      <c r="D5" s="40"/>
      <c r="E5" s="40"/>
      <c r="F5" s="55"/>
      <c r="G5" s="41"/>
      <c r="H5" s="55"/>
      <c r="I5" s="53"/>
      <c r="J5" s="55"/>
      <c r="K5" s="44"/>
      <c r="L5" s="55"/>
      <c r="M5" s="47"/>
      <c r="N5" s="45"/>
      <c r="O5" s="47"/>
      <c r="P5" s="46"/>
      <c r="Q5" s="47"/>
      <c r="R5" s="48"/>
      <c r="S5" s="56"/>
      <c r="T5" s="56"/>
      <c r="U5" s="57"/>
      <c r="V5" s="50"/>
      <c r="W5" s="51"/>
      <c r="X5" s="51"/>
    </row>
    <row r="6" customFormat="false" ht="12.75" hidden="false" customHeight="false" outlineLevel="0" collapsed="false">
      <c r="A6" s="41"/>
      <c r="B6" s="39" t="s">
        <v>76</v>
      </c>
      <c r="C6" s="39"/>
      <c r="D6" s="40"/>
      <c r="E6" s="40"/>
      <c r="F6" s="55"/>
      <c r="G6" s="41"/>
      <c r="H6" s="55"/>
      <c r="I6" s="53"/>
      <c r="J6" s="55"/>
      <c r="K6" s="44"/>
      <c r="L6" s="55"/>
      <c r="M6" s="47"/>
      <c r="N6" s="45"/>
      <c r="O6" s="47"/>
      <c r="P6" s="46"/>
      <c r="Q6" s="47"/>
      <c r="R6" s="48"/>
      <c r="S6" s="56"/>
      <c r="T6" s="56"/>
      <c r="U6" s="57"/>
      <c r="V6" s="50"/>
      <c r="W6" s="51"/>
      <c r="X6" s="51"/>
    </row>
    <row r="7" customFormat="false" ht="12.75" hidden="false" customHeight="false" outlineLevel="0" collapsed="false">
      <c r="A7" s="41"/>
      <c r="B7" s="39"/>
      <c r="C7" s="39"/>
      <c r="D7" s="40"/>
      <c r="E7" s="40"/>
      <c r="F7" s="55"/>
      <c r="G7" s="41"/>
      <c r="H7" s="55"/>
      <c r="I7" s="53"/>
      <c r="J7" s="55"/>
      <c r="K7" s="44"/>
      <c r="L7" s="55"/>
      <c r="M7" s="47"/>
      <c r="N7" s="45"/>
      <c r="O7" s="47"/>
      <c r="P7" s="46"/>
      <c r="Q7" s="47"/>
      <c r="R7" s="48"/>
      <c r="S7" s="56"/>
      <c r="T7" s="56"/>
      <c r="U7" s="57"/>
      <c r="V7" s="50"/>
      <c r="W7" s="51"/>
      <c r="X7" s="51"/>
    </row>
    <row r="8" customFormat="false" ht="12.75" hidden="false" customHeight="false" outlineLevel="0" collapsed="false">
      <c r="A8" s="41"/>
      <c r="B8" s="39"/>
      <c r="C8" s="39"/>
      <c r="D8" s="40"/>
      <c r="E8" s="40"/>
      <c r="F8" s="55"/>
      <c r="G8" s="41"/>
      <c r="H8" s="55"/>
      <c r="I8" s="53"/>
      <c r="J8" s="55"/>
      <c r="K8" s="44"/>
      <c r="L8" s="55"/>
      <c r="M8" s="47"/>
      <c r="N8" s="45"/>
      <c r="O8" s="47"/>
      <c r="P8" s="46"/>
      <c r="Q8" s="47"/>
      <c r="R8" s="48"/>
      <c r="S8" s="56"/>
      <c r="T8" s="56"/>
      <c r="U8" s="57"/>
      <c r="V8" s="50"/>
      <c r="W8" s="51"/>
      <c r="X8" s="51"/>
    </row>
    <row r="9" customFormat="false" ht="12.75" hidden="false" customHeight="false" outlineLevel="0" collapsed="false">
      <c r="A9" s="41"/>
      <c r="B9" s="39"/>
      <c r="C9" s="39"/>
      <c r="D9" s="40"/>
      <c r="E9" s="40"/>
      <c r="F9" s="55"/>
      <c r="G9" s="41"/>
      <c r="H9" s="55"/>
      <c r="I9" s="53"/>
      <c r="J9" s="55"/>
      <c r="K9" s="44"/>
      <c r="L9" s="55"/>
      <c r="M9" s="47"/>
      <c r="N9" s="45"/>
      <c r="O9" s="47"/>
      <c r="P9" s="46"/>
      <c r="Q9" s="47"/>
      <c r="R9" s="48"/>
      <c r="S9" s="56"/>
      <c r="T9" s="56"/>
      <c r="U9" s="57"/>
      <c r="V9" s="50"/>
      <c r="W9" s="51"/>
      <c r="X9" s="51"/>
    </row>
    <row r="10" customFormat="false" ht="12.75" hidden="false" customHeight="false" outlineLevel="0" collapsed="false">
      <c r="A10" s="41"/>
      <c r="B10" s="39"/>
      <c r="C10" s="39"/>
      <c r="D10" s="40"/>
      <c r="E10" s="40"/>
      <c r="F10" s="55"/>
      <c r="G10" s="41"/>
      <c r="H10" s="55"/>
      <c r="I10" s="53"/>
      <c r="J10" s="55"/>
      <c r="K10" s="44"/>
      <c r="L10" s="55"/>
      <c r="M10" s="47"/>
      <c r="N10" s="45"/>
      <c r="O10" s="47"/>
      <c r="P10" s="46"/>
      <c r="Q10" s="47"/>
      <c r="R10" s="48"/>
      <c r="S10" s="56"/>
      <c r="T10" s="56"/>
      <c r="U10" s="57"/>
      <c r="V10" s="50"/>
      <c r="W10" s="51"/>
      <c r="X10" s="51"/>
    </row>
    <row r="11" customFormat="false" ht="12.75" hidden="false" customHeight="false" outlineLevel="0" collapsed="false">
      <c r="A11" s="58" t="s">
        <v>77</v>
      </c>
      <c r="B11" s="59" t="s">
        <v>78</v>
      </c>
      <c r="C11" s="59" t="s">
        <v>79</v>
      </c>
      <c r="D11" s="60" t="s">
        <v>80</v>
      </c>
      <c r="E11" s="60"/>
      <c r="F11" s="58" t="s">
        <v>81</v>
      </c>
      <c r="G11" s="58" t="s">
        <v>82</v>
      </c>
      <c r="H11" s="59" t="s">
        <v>83</v>
      </c>
      <c r="I11" s="61" t="s">
        <v>84</v>
      </c>
      <c r="J11" s="59" t="s">
        <v>85</v>
      </c>
      <c r="K11" s="59" t="s">
        <v>86</v>
      </c>
      <c r="L11" s="59" t="s">
        <v>87</v>
      </c>
      <c r="M11" s="59" t="s">
        <v>88</v>
      </c>
      <c r="N11" s="62" t="s">
        <v>89</v>
      </c>
      <c r="O11" s="59" t="s">
        <v>90</v>
      </c>
      <c r="P11" s="63" t="s">
        <v>91</v>
      </c>
      <c r="Q11" s="59" t="s">
        <v>92</v>
      </c>
      <c r="R11" s="58" t="s">
        <v>93</v>
      </c>
      <c r="S11" s="64" t="s">
        <v>94</v>
      </c>
      <c r="T11" s="64" t="s">
        <v>95</v>
      </c>
      <c r="U11" s="65" t="s">
        <v>96</v>
      </c>
      <c r="V11" s="66" t="e">
        <f aca="false">+#REF!</f>
        <v>#REF!</v>
      </c>
      <c r="W11" s="67"/>
      <c r="X11" s="67"/>
    </row>
    <row r="12" customFormat="false" ht="12.75" hidden="false" customHeight="false" outlineLevel="0" collapsed="false">
      <c r="A12" s="68" t="s">
        <v>97</v>
      </c>
      <c r="B12" s="69" t="s">
        <v>98</v>
      </c>
      <c r="C12" s="69" t="s">
        <v>99</v>
      </c>
      <c r="D12" s="70" t="n">
        <v>36800</v>
      </c>
      <c r="E12" s="70" t="s">
        <v>100</v>
      </c>
      <c r="F12" s="68" t="s">
        <v>101</v>
      </c>
      <c r="G12" s="68" t="s">
        <v>102</v>
      </c>
      <c r="H12" s="69" t="s">
        <v>103</v>
      </c>
      <c r="I12" s="71" t="n">
        <f aca="false">3.145/I$1</f>
        <v>0.101451612903226</v>
      </c>
      <c r="J12" s="72" t="n">
        <v>0.0132</v>
      </c>
      <c r="K12" s="72" t="n">
        <v>0.0022</v>
      </c>
      <c r="L12" s="72" t="n">
        <v>0</v>
      </c>
      <c r="M12" s="72" t="n">
        <v>0</v>
      </c>
      <c r="N12" s="73" t="n">
        <v>0.02116</v>
      </c>
      <c r="O12" s="72" t="n">
        <f aca="false">SUM(I12:M12)</f>
        <v>0.116851612903226</v>
      </c>
      <c r="P12" s="74" t="n">
        <v>38070</v>
      </c>
      <c r="Q12" s="69" t="n">
        <v>51479</v>
      </c>
      <c r="R12" s="68"/>
      <c r="S12" s="75" t="n">
        <f aca="false">I12*I$1*Q12</f>
        <v>161901.455</v>
      </c>
      <c r="T12" s="75"/>
      <c r="U12" s="76" t="s">
        <v>104</v>
      </c>
      <c r="V12" s="68"/>
      <c r="W12" s="77"/>
      <c r="X12" s="77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  <c r="IQ12" s="78"/>
      <c r="IR12" s="78"/>
      <c r="IS12" s="78"/>
      <c r="IT12" s="78"/>
      <c r="IU12" s="78"/>
      <c r="IV12" s="78"/>
      <c r="IW12" s="78"/>
    </row>
    <row r="14" customFormat="false" ht="12.75" hidden="false" customHeight="false" outlineLevel="0" collapsed="false">
      <c r="A14" s="41"/>
      <c r="B14" s="39"/>
      <c r="C14" s="39"/>
      <c r="D14" s="40"/>
      <c r="E14" s="40"/>
      <c r="F14" s="41"/>
      <c r="G14" s="41"/>
      <c r="H14" s="39"/>
      <c r="I14" s="53"/>
      <c r="J14" s="44"/>
      <c r="K14" s="44"/>
      <c r="L14" s="44"/>
      <c r="M14" s="44"/>
      <c r="N14" s="45"/>
      <c r="O14" s="44"/>
      <c r="P14" s="46"/>
      <c r="Q14" s="39"/>
      <c r="R14" s="41"/>
      <c r="S14" s="79"/>
      <c r="T14" s="79"/>
      <c r="U14" s="80"/>
      <c r="V14" s="41"/>
      <c r="W14" s="67"/>
      <c r="X14" s="67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  <c r="DK14" s="81"/>
      <c r="DL14" s="81"/>
      <c r="DM14" s="81"/>
      <c r="DN14" s="81"/>
      <c r="DO14" s="81"/>
      <c r="DP14" s="81"/>
      <c r="DQ14" s="81"/>
      <c r="DR14" s="81"/>
      <c r="DS14" s="81"/>
      <c r="DT14" s="81"/>
      <c r="DU14" s="81"/>
      <c r="DV14" s="81"/>
      <c r="DW14" s="81"/>
      <c r="DX14" s="81"/>
      <c r="DY14" s="81"/>
      <c r="DZ14" s="81"/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81"/>
      <c r="FE14" s="81"/>
      <c r="FF14" s="81"/>
      <c r="FG14" s="81"/>
      <c r="FH14" s="81"/>
      <c r="FI14" s="81"/>
      <c r="FJ14" s="81"/>
      <c r="FK14" s="81"/>
      <c r="FL14" s="81"/>
      <c r="FM14" s="81"/>
      <c r="FN14" s="81"/>
      <c r="FO14" s="81"/>
      <c r="FP14" s="81"/>
      <c r="FQ14" s="81"/>
      <c r="FR14" s="81"/>
      <c r="FS14" s="81"/>
      <c r="FT14" s="81"/>
      <c r="FU14" s="81"/>
      <c r="FV14" s="81"/>
      <c r="FW14" s="81"/>
      <c r="FX14" s="81"/>
      <c r="FY14" s="81"/>
      <c r="FZ14" s="81"/>
      <c r="GA14" s="81"/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  <c r="GT14" s="81"/>
      <c r="GU14" s="81"/>
      <c r="GV14" s="81"/>
      <c r="GW14" s="81"/>
      <c r="GX14" s="81"/>
      <c r="GY14" s="81"/>
      <c r="GZ14" s="81"/>
      <c r="HA14" s="81"/>
      <c r="HB14" s="81"/>
      <c r="HC14" s="81"/>
      <c r="HD14" s="81"/>
      <c r="HE14" s="81"/>
      <c r="HF14" s="81"/>
      <c r="HG14" s="81"/>
      <c r="HH14" s="81"/>
      <c r="HI14" s="81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1"/>
      <c r="IF14" s="81"/>
      <c r="IG14" s="81"/>
      <c r="IH14" s="81"/>
      <c r="II14" s="81"/>
      <c r="IJ14" s="81"/>
      <c r="IK14" s="81"/>
      <c r="IL14" s="81"/>
      <c r="IM14" s="81"/>
      <c r="IN14" s="81"/>
      <c r="IO14" s="81"/>
      <c r="IP14" s="81"/>
      <c r="IQ14" s="81"/>
      <c r="IR14" s="81"/>
      <c r="IS14" s="81"/>
      <c r="IT14" s="81"/>
      <c r="IU14" s="81"/>
      <c r="IV14" s="81"/>
      <c r="IW14" s="81"/>
    </row>
    <row r="15" customFormat="false" ht="12.75" hidden="false" customHeight="false" outlineLevel="0" collapsed="false">
      <c r="A15" s="41"/>
      <c r="B15" s="39"/>
      <c r="C15" s="39"/>
      <c r="D15" s="40"/>
      <c r="E15" s="40"/>
      <c r="F15" s="41"/>
      <c r="G15" s="41"/>
      <c r="H15" s="39"/>
      <c r="I15" s="53"/>
      <c r="J15" s="44"/>
      <c r="K15" s="82"/>
      <c r="L15" s="44"/>
      <c r="M15" s="44"/>
      <c r="N15" s="45"/>
      <c r="O15" s="44"/>
      <c r="P15" s="46"/>
      <c r="Q15" s="47" t="n">
        <f aca="false">SUM(Q12:Q13)</f>
        <v>51479</v>
      </c>
      <c r="R15" s="39"/>
      <c r="S15" s="79" t="n">
        <f aca="false">SUM(S12:S14)</f>
        <v>161901.455</v>
      </c>
      <c r="T15" s="79"/>
      <c r="U15" s="80"/>
      <c r="V15" s="41"/>
      <c r="W15" s="67"/>
      <c r="X15" s="67"/>
    </row>
    <row r="16" customFormat="false" ht="12.75" hidden="false" customHeight="false" outlineLevel="0" collapsed="false">
      <c r="A16" s="58" t="s">
        <v>77</v>
      </c>
      <c r="B16" s="59" t="s">
        <v>78</v>
      </c>
      <c r="C16" s="59" t="s">
        <v>79</v>
      </c>
      <c r="D16" s="60" t="s">
        <v>80</v>
      </c>
      <c r="E16" s="60"/>
      <c r="F16" s="58" t="s">
        <v>81</v>
      </c>
      <c r="G16" s="58" t="s">
        <v>82</v>
      </c>
      <c r="H16" s="59" t="s">
        <v>83</v>
      </c>
      <c r="I16" s="61" t="s">
        <v>84</v>
      </c>
      <c r="J16" s="59" t="s">
        <v>85</v>
      </c>
      <c r="K16" s="59" t="s">
        <v>86</v>
      </c>
      <c r="L16" s="59" t="s">
        <v>87</v>
      </c>
      <c r="M16" s="59" t="s">
        <v>88</v>
      </c>
      <c r="N16" s="62" t="s">
        <v>89</v>
      </c>
      <c r="O16" s="59" t="s">
        <v>90</v>
      </c>
      <c r="P16" s="63" t="s">
        <v>91</v>
      </c>
      <c r="Q16" s="59" t="s">
        <v>92</v>
      </c>
      <c r="R16" s="58" t="s">
        <v>93</v>
      </c>
      <c r="S16" s="64" t="s">
        <v>94</v>
      </c>
      <c r="T16" s="64" t="s">
        <v>95</v>
      </c>
      <c r="U16" s="65" t="s">
        <v>96</v>
      </c>
      <c r="V16" s="66" t="e">
        <f aca="false">+#REF!</f>
        <v>#REF!</v>
      </c>
      <c r="W16" s="67"/>
      <c r="X16" s="67"/>
    </row>
    <row r="17" customFormat="false" ht="12.75" hidden="false" customHeight="false" outlineLevel="0" collapsed="false">
      <c r="A17" s="68" t="s">
        <v>97</v>
      </c>
      <c r="B17" s="69" t="s">
        <v>2</v>
      </c>
      <c r="C17" s="69" t="s">
        <v>99</v>
      </c>
      <c r="D17" s="70" t="n">
        <v>36800</v>
      </c>
      <c r="E17" s="70" t="s">
        <v>100</v>
      </c>
      <c r="F17" s="68" t="s">
        <v>17</v>
      </c>
      <c r="G17" s="68" t="s">
        <v>105</v>
      </c>
      <c r="H17" s="69" t="s">
        <v>106</v>
      </c>
      <c r="I17" s="71" t="n">
        <f aca="false">5.17/+I$1</f>
        <v>0.166774193548387</v>
      </c>
      <c r="J17" s="72" t="n">
        <v>0.0763</v>
      </c>
      <c r="K17" s="72" t="n">
        <v>0.0022</v>
      </c>
      <c r="L17" s="72" t="n">
        <v>0.0072</v>
      </c>
      <c r="M17" s="72" t="n">
        <v>0</v>
      </c>
      <c r="N17" s="73" t="n">
        <v>0.0279</v>
      </c>
      <c r="O17" s="72" t="n">
        <f aca="false">SUM(I17:M17)</f>
        <v>0.252474193548387</v>
      </c>
      <c r="P17" s="74" t="n">
        <v>47</v>
      </c>
      <c r="Q17" s="69" t="n">
        <v>2683</v>
      </c>
      <c r="R17" s="68"/>
      <c r="S17" s="75" t="n">
        <f aca="false">I17*I$1*Q17</f>
        <v>13871.11</v>
      </c>
      <c r="T17" s="75"/>
      <c r="U17" s="76"/>
      <c r="V17" s="68"/>
      <c r="W17" s="77"/>
      <c r="X17" s="77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  <c r="IQ17" s="78"/>
      <c r="IR17" s="78"/>
      <c r="IS17" s="78"/>
      <c r="IT17" s="78"/>
      <c r="IU17" s="78"/>
      <c r="IV17" s="78"/>
      <c r="IW17" s="78"/>
    </row>
    <row r="18" customFormat="false" ht="12.75" hidden="false" customHeight="false" outlineLevel="0" collapsed="false">
      <c r="A18" s="68" t="s">
        <v>97</v>
      </c>
      <c r="B18" s="69" t="s">
        <v>2</v>
      </c>
      <c r="C18" s="69" t="s">
        <v>99</v>
      </c>
      <c r="D18" s="70" t="n">
        <v>36800</v>
      </c>
      <c r="E18" s="70" t="s">
        <v>100</v>
      </c>
      <c r="F18" s="68" t="s">
        <v>17</v>
      </c>
      <c r="G18" s="68" t="s">
        <v>107</v>
      </c>
      <c r="H18" s="69" t="s">
        <v>106</v>
      </c>
      <c r="I18" s="71" t="n">
        <f aca="false">5.17/+I$1</f>
        <v>0.166774193548387</v>
      </c>
      <c r="J18" s="72" t="n">
        <v>0.0763</v>
      </c>
      <c r="K18" s="72" t="n">
        <v>0.0022</v>
      </c>
      <c r="L18" s="72" t="n">
        <v>0.0072</v>
      </c>
      <c r="M18" s="72" t="n">
        <v>0</v>
      </c>
      <c r="N18" s="73" t="n">
        <v>0.0279</v>
      </c>
      <c r="O18" s="72" t="n">
        <f aca="false">SUM(I18:M18)</f>
        <v>0.252474193548387</v>
      </c>
      <c r="P18" s="74" t="n">
        <v>47</v>
      </c>
      <c r="Q18" s="69" t="n">
        <v>2914</v>
      </c>
      <c r="R18" s="68"/>
      <c r="S18" s="75" t="n">
        <f aca="false">I18*I$1*Q18</f>
        <v>15065.38</v>
      </c>
      <c r="T18" s="75"/>
      <c r="U18" s="76"/>
      <c r="V18" s="68"/>
      <c r="W18" s="77"/>
      <c r="X18" s="77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  <c r="IQ18" s="78"/>
      <c r="IR18" s="78"/>
      <c r="IS18" s="78"/>
      <c r="IT18" s="78"/>
      <c r="IU18" s="78"/>
      <c r="IV18" s="78"/>
      <c r="IW18" s="78"/>
    </row>
    <row r="19" customFormat="false" ht="12.75" hidden="false" customHeight="false" outlineLevel="0" collapsed="false">
      <c r="A19" s="68" t="s">
        <v>97</v>
      </c>
      <c r="B19" s="69" t="s">
        <v>2</v>
      </c>
      <c r="C19" s="69" t="s">
        <v>99</v>
      </c>
      <c r="D19" s="70" t="n">
        <v>36800</v>
      </c>
      <c r="E19" s="70" t="s">
        <v>100</v>
      </c>
      <c r="F19" s="68" t="s">
        <v>17</v>
      </c>
      <c r="G19" s="68" t="s">
        <v>108</v>
      </c>
      <c r="H19" s="69" t="s">
        <v>106</v>
      </c>
      <c r="I19" s="71" t="n">
        <f aca="false">5.17/+I$1</f>
        <v>0.166774193548387</v>
      </c>
      <c r="J19" s="72" t="n">
        <v>0.0763</v>
      </c>
      <c r="K19" s="72" t="n">
        <v>0.0022</v>
      </c>
      <c r="L19" s="72" t="n">
        <v>0.0072</v>
      </c>
      <c r="M19" s="72" t="n">
        <v>0</v>
      </c>
      <c r="N19" s="73" t="n">
        <v>0.0279</v>
      </c>
      <c r="O19" s="72" t="n">
        <f aca="false">SUM(I19:M19)</f>
        <v>0.252474193548387</v>
      </c>
      <c r="P19" s="74" t="n">
        <v>47</v>
      </c>
      <c r="Q19" s="69" t="n">
        <v>6450</v>
      </c>
      <c r="R19" s="68"/>
      <c r="S19" s="75" t="n">
        <f aca="false">I19*I$1*Q19</f>
        <v>33346.5</v>
      </c>
      <c r="T19" s="75"/>
      <c r="U19" s="76"/>
      <c r="V19" s="68"/>
      <c r="W19" s="77"/>
      <c r="X19" s="77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  <c r="IQ19" s="78"/>
      <c r="IR19" s="78"/>
      <c r="IS19" s="78"/>
      <c r="IT19" s="78"/>
      <c r="IU19" s="78"/>
      <c r="IV19" s="78"/>
      <c r="IW19" s="78"/>
    </row>
    <row r="20" customFormat="false" ht="12.75" hidden="false" customHeight="false" outlineLevel="0" collapsed="false">
      <c r="A20" s="68" t="s">
        <v>97</v>
      </c>
      <c r="B20" s="69" t="s">
        <v>2</v>
      </c>
      <c r="C20" s="69" t="s">
        <v>99</v>
      </c>
      <c r="D20" s="70" t="n">
        <v>36800</v>
      </c>
      <c r="E20" s="70" t="s">
        <v>100</v>
      </c>
      <c r="F20" s="68" t="s">
        <v>6</v>
      </c>
      <c r="G20" s="68" t="s">
        <v>108</v>
      </c>
      <c r="H20" s="69" t="s">
        <v>106</v>
      </c>
      <c r="I20" s="71" t="n">
        <f aca="false">5.17/+I$1</f>
        <v>0.166774193548387</v>
      </c>
      <c r="J20" s="72" t="n">
        <v>0.0763</v>
      </c>
      <c r="K20" s="72" t="n">
        <v>0.0022</v>
      </c>
      <c r="L20" s="72" t="n">
        <v>0.0072</v>
      </c>
      <c r="M20" s="72" t="n">
        <v>0</v>
      </c>
      <c r="N20" s="73" t="n">
        <v>0.0279</v>
      </c>
      <c r="O20" s="72" t="n">
        <f aca="false">SUM(I20:M20)</f>
        <v>0.252474193548387</v>
      </c>
      <c r="P20" s="74" t="n">
        <v>47</v>
      </c>
      <c r="Q20" s="69" t="n">
        <f aca="false">5711+4212</f>
        <v>9923</v>
      </c>
      <c r="R20" s="68"/>
      <c r="S20" s="75" t="n">
        <f aca="false">I20*I$1*Q20</f>
        <v>51301.91</v>
      </c>
      <c r="T20" s="75"/>
      <c r="U20" s="76"/>
      <c r="V20" s="68"/>
      <c r="W20" s="77"/>
      <c r="X20" s="77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78"/>
      <c r="IF20" s="78"/>
      <c r="IG20" s="78"/>
      <c r="IH20" s="78"/>
      <c r="II20" s="78"/>
      <c r="IJ20" s="78"/>
      <c r="IK20" s="78"/>
      <c r="IL20" s="78"/>
      <c r="IM20" s="78"/>
      <c r="IN20" s="78"/>
      <c r="IO20" s="78"/>
      <c r="IP20" s="78"/>
      <c r="IQ20" s="78"/>
      <c r="IR20" s="78"/>
      <c r="IS20" s="78"/>
      <c r="IT20" s="78"/>
      <c r="IU20" s="78"/>
      <c r="IV20" s="78"/>
      <c r="IW20" s="78"/>
    </row>
    <row r="21" customFormat="false" ht="12.75" hidden="false" customHeight="false" outlineLevel="0" collapsed="false">
      <c r="A21" s="68" t="s">
        <v>97</v>
      </c>
      <c r="B21" s="69" t="s">
        <v>2</v>
      </c>
      <c r="C21" s="69" t="s">
        <v>99</v>
      </c>
      <c r="D21" s="70" t="n">
        <v>36770</v>
      </c>
      <c r="E21" s="70" t="n">
        <v>36829</v>
      </c>
      <c r="F21" s="68" t="s">
        <v>17</v>
      </c>
      <c r="G21" s="68" t="s">
        <v>108</v>
      </c>
      <c r="H21" s="69" t="s">
        <v>106</v>
      </c>
      <c r="I21" s="71" t="n">
        <f aca="false">5.17/+I$1</f>
        <v>0.166774193548387</v>
      </c>
      <c r="J21" s="72" t="n">
        <v>0.0763</v>
      </c>
      <c r="K21" s="72" t="n">
        <v>0.0022</v>
      </c>
      <c r="L21" s="72" t="n">
        <v>0.0072</v>
      </c>
      <c r="M21" s="72" t="n">
        <v>0</v>
      </c>
      <c r="N21" s="73" t="n">
        <v>0.0279</v>
      </c>
      <c r="O21" s="72" t="n">
        <f aca="false">SUM(I21:M21)</f>
        <v>0.252474193548387</v>
      </c>
      <c r="P21" s="74" t="n">
        <v>21881</v>
      </c>
      <c r="Q21" s="69" t="n">
        <v>4599</v>
      </c>
      <c r="R21" s="68"/>
      <c r="S21" s="75" t="n">
        <f aca="false">I21*I$1*Q21</f>
        <v>23776.83</v>
      </c>
      <c r="T21" s="75"/>
      <c r="U21" s="76"/>
      <c r="V21" s="68"/>
      <c r="W21" s="77"/>
      <c r="X21" s="77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  <c r="GA21" s="78"/>
      <c r="GB21" s="78"/>
      <c r="GC21" s="78"/>
      <c r="GD21" s="78"/>
      <c r="GE21" s="78"/>
      <c r="GF21" s="78"/>
      <c r="GG21" s="78"/>
      <c r="GH21" s="78"/>
      <c r="GI21" s="78"/>
      <c r="GJ21" s="78"/>
      <c r="GK21" s="78"/>
      <c r="GL21" s="78"/>
      <c r="GM21" s="78"/>
      <c r="GN21" s="78"/>
      <c r="GO21" s="78"/>
      <c r="GP21" s="78"/>
      <c r="GQ21" s="78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8"/>
      <c r="HO21" s="78"/>
      <c r="HP21" s="78"/>
      <c r="HQ21" s="78"/>
      <c r="HR21" s="78"/>
      <c r="HS21" s="78"/>
      <c r="HT21" s="78"/>
      <c r="HU21" s="78"/>
      <c r="HV21" s="78"/>
      <c r="HW21" s="78"/>
      <c r="HX21" s="78"/>
      <c r="HY21" s="78"/>
      <c r="HZ21" s="78"/>
      <c r="IA21" s="78"/>
      <c r="IB21" s="78"/>
      <c r="IC21" s="78"/>
      <c r="ID21" s="78"/>
      <c r="IE21" s="78"/>
      <c r="IF21" s="78"/>
      <c r="IG21" s="78"/>
      <c r="IH21" s="78"/>
      <c r="II21" s="78"/>
      <c r="IJ21" s="78"/>
      <c r="IK21" s="78"/>
      <c r="IL21" s="78"/>
      <c r="IM21" s="78"/>
      <c r="IN21" s="78"/>
      <c r="IO21" s="78"/>
      <c r="IP21" s="78"/>
      <c r="IQ21" s="78"/>
      <c r="IR21" s="78"/>
      <c r="IS21" s="78"/>
      <c r="IT21" s="78"/>
      <c r="IU21" s="78"/>
      <c r="IV21" s="78"/>
      <c r="IW21" s="78"/>
    </row>
    <row r="22" customFormat="false" ht="12.75" hidden="false" customHeight="false" outlineLevel="0" collapsed="false">
      <c r="A22" s="68" t="s">
        <v>97</v>
      </c>
      <c r="B22" s="69" t="s">
        <v>2</v>
      </c>
      <c r="C22" s="69" t="s">
        <v>99</v>
      </c>
      <c r="D22" s="70" t="n">
        <v>36770</v>
      </c>
      <c r="E22" s="70" t="n">
        <v>36830</v>
      </c>
      <c r="F22" s="68" t="s">
        <v>17</v>
      </c>
      <c r="G22" s="68" t="s">
        <v>108</v>
      </c>
      <c r="H22" s="69" t="s">
        <v>106</v>
      </c>
      <c r="I22" s="71" t="n">
        <f aca="false">5.17/+I$1</f>
        <v>0.166774193548387</v>
      </c>
      <c r="J22" s="72"/>
      <c r="K22" s="72"/>
      <c r="L22" s="72"/>
      <c r="M22" s="72"/>
      <c r="N22" s="73"/>
      <c r="O22" s="72"/>
      <c r="P22" s="74" t="n">
        <v>21882</v>
      </c>
      <c r="Q22" s="69" t="n">
        <v>518</v>
      </c>
      <c r="R22" s="68"/>
      <c r="S22" s="75" t="n">
        <f aca="false">I22*Q22</f>
        <v>86.3890322580645</v>
      </c>
      <c r="T22" s="75"/>
      <c r="U22" s="76"/>
      <c r="V22" s="68"/>
      <c r="W22" s="77"/>
      <c r="X22" s="77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8"/>
      <c r="BM22" s="78"/>
      <c r="BN22" s="78"/>
      <c r="BO22" s="78"/>
      <c r="BP22" s="78"/>
      <c r="BQ22" s="78"/>
      <c r="BR22" s="78"/>
      <c r="BS22" s="78"/>
      <c r="BT22" s="78"/>
      <c r="BU22" s="78"/>
      <c r="BV22" s="78"/>
      <c r="BW22" s="78"/>
      <c r="BX22" s="78"/>
      <c r="BY22" s="78"/>
      <c r="BZ22" s="78"/>
      <c r="CA22" s="78"/>
      <c r="CB22" s="78"/>
      <c r="CC22" s="78"/>
      <c r="CD22" s="78"/>
      <c r="CE22" s="78"/>
      <c r="CF22" s="78"/>
      <c r="CG22" s="78"/>
      <c r="CH22" s="78"/>
      <c r="CI22" s="78"/>
      <c r="CJ22" s="78"/>
      <c r="CK22" s="78"/>
      <c r="CL22" s="78"/>
      <c r="CM22" s="78"/>
      <c r="CN22" s="78"/>
      <c r="CO22" s="78"/>
      <c r="CP22" s="78"/>
      <c r="CQ22" s="78"/>
      <c r="CR22" s="78"/>
      <c r="CS22" s="78"/>
      <c r="CT22" s="78"/>
      <c r="CU22" s="78"/>
      <c r="CV22" s="78"/>
      <c r="CW22" s="78"/>
      <c r="CX22" s="78"/>
      <c r="CY22" s="78"/>
      <c r="CZ22" s="78"/>
      <c r="DA22" s="78"/>
      <c r="DB22" s="78"/>
      <c r="DC22" s="78"/>
      <c r="DD22" s="78"/>
      <c r="DE22" s="78"/>
      <c r="DF22" s="78"/>
      <c r="DG22" s="78"/>
      <c r="DH22" s="78"/>
      <c r="DI22" s="78"/>
      <c r="DJ22" s="78"/>
      <c r="DK22" s="78"/>
      <c r="DL22" s="78"/>
      <c r="DM22" s="78"/>
      <c r="DN22" s="78"/>
      <c r="DO22" s="78"/>
      <c r="DP22" s="78"/>
      <c r="DQ22" s="78"/>
      <c r="DR22" s="78"/>
      <c r="DS22" s="78"/>
      <c r="DT22" s="78"/>
      <c r="DU22" s="78"/>
      <c r="DV22" s="78"/>
      <c r="DW22" s="78"/>
      <c r="DX22" s="78"/>
      <c r="DY22" s="78"/>
      <c r="DZ22" s="78"/>
      <c r="EA22" s="78"/>
      <c r="EB22" s="78"/>
      <c r="EC22" s="78"/>
      <c r="ED22" s="78"/>
      <c r="EE22" s="78"/>
      <c r="EF22" s="78"/>
      <c r="EG22" s="78"/>
      <c r="EH22" s="78"/>
      <c r="EI22" s="78"/>
      <c r="EJ22" s="78"/>
      <c r="EK22" s="78"/>
      <c r="EL22" s="78"/>
      <c r="EM22" s="78"/>
      <c r="EN22" s="78"/>
      <c r="EO22" s="78"/>
      <c r="EP22" s="78"/>
      <c r="EQ22" s="78"/>
      <c r="ER22" s="78"/>
      <c r="ES22" s="78"/>
      <c r="ET22" s="78"/>
      <c r="EU22" s="78"/>
      <c r="EV22" s="78"/>
      <c r="EW22" s="78"/>
      <c r="EX22" s="78"/>
      <c r="EY22" s="78"/>
      <c r="EZ22" s="78"/>
      <c r="FA22" s="78"/>
      <c r="FB22" s="78"/>
      <c r="FC22" s="78"/>
      <c r="FD22" s="78"/>
      <c r="FE22" s="78"/>
      <c r="FF22" s="78"/>
      <c r="FG22" s="78"/>
      <c r="FH22" s="78"/>
      <c r="FI22" s="78"/>
      <c r="FJ22" s="78"/>
      <c r="FK22" s="78"/>
      <c r="FL22" s="78"/>
      <c r="FM22" s="78"/>
      <c r="FN22" s="78"/>
      <c r="FO22" s="78"/>
      <c r="FP22" s="78"/>
      <c r="FQ22" s="78"/>
      <c r="FR22" s="78"/>
      <c r="FS22" s="78"/>
      <c r="FT22" s="78"/>
      <c r="FU22" s="78"/>
      <c r="FV22" s="78"/>
      <c r="FW22" s="78"/>
      <c r="FX22" s="78"/>
      <c r="FY22" s="78"/>
      <c r="FZ22" s="78"/>
      <c r="GA22" s="78"/>
      <c r="GB22" s="78"/>
      <c r="GC22" s="78"/>
      <c r="GD22" s="78"/>
      <c r="GE22" s="78"/>
      <c r="GF22" s="78"/>
      <c r="GG22" s="78"/>
      <c r="GH22" s="78"/>
      <c r="GI22" s="78"/>
      <c r="GJ22" s="78"/>
      <c r="GK22" s="78"/>
      <c r="GL22" s="78"/>
      <c r="GM22" s="78"/>
      <c r="GN22" s="78"/>
      <c r="GO22" s="78"/>
      <c r="GP22" s="78"/>
      <c r="GQ22" s="78"/>
      <c r="GR22" s="78"/>
      <c r="GS22" s="78"/>
      <c r="GT22" s="78"/>
      <c r="GU22" s="78"/>
      <c r="GV22" s="78"/>
      <c r="GW22" s="78"/>
      <c r="GX22" s="78"/>
      <c r="GY22" s="78"/>
      <c r="GZ22" s="78"/>
      <c r="HA22" s="78"/>
      <c r="HB22" s="78"/>
      <c r="HC22" s="78"/>
      <c r="HD22" s="78"/>
      <c r="HE22" s="78"/>
      <c r="HF22" s="78"/>
      <c r="HG22" s="78"/>
      <c r="HH22" s="78"/>
      <c r="HI22" s="78"/>
      <c r="HJ22" s="78"/>
      <c r="HK22" s="78"/>
      <c r="HL22" s="78"/>
      <c r="HM22" s="78"/>
      <c r="HN22" s="78"/>
      <c r="HO22" s="78"/>
      <c r="HP22" s="78"/>
      <c r="HQ22" s="78"/>
      <c r="HR22" s="78"/>
      <c r="HS22" s="78"/>
      <c r="HT22" s="78"/>
      <c r="HU22" s="78"/>
      <c r="HV22" s="78"/>
      <c r="HW22" s="78"/>
      <c r="HX22" s="78"/>
      <c r="HY22" s="78"/>
      <c r="HZ22" s="78"/>
      <c r="IA22" s="78"/>
      <c r="IB22" s="78"/>
      <c r="IC22" s="78"/>
      <c r="ID22" s="78"/>
      <c r="IE22" s="78"/>
      <c r="IF22" s="78"/>
      <c r="IG22" s="78"/>
      <c r="IH22" s="78"/>
      <c r="II22" s="78"/>
      <c r="IJ22" s="78"/>
      <c r="IK22" s="78"/>
      <c r="IL22" s="78"/>
      <c r="IM22" s="78"/>
      <c r="IN22" s="78"/>
      <c r="IO22" s="78"/>
      <c r="IP22" s="78"/>
      <c r="IQ22" s="78"/>
      <c r="IR22" s="78"/>
      <c r="IS22" s="78"/>
      <c r="IT22" s="78"/>
      <c r="IU22" s="78"/>
      <c r="IV22" s="78"/>
      <c r="IW22" s="78"/>
    </row>
    <row r="23" customFormat="false" ht="12.75" hidden="false" customHeight="false" outlineLevel="0" collapsed="false">
      <c r="A23" s="68"/>
      <c r="B23" s="69"/>
      <c r="C23" s="69"/>
      <c r="D23" s="70"/>
      <c r="E23" s="70"/>
      <c r="F23" s="68"/>
      <c r="G23" s="68"/>
      <c r="H23" s="69"/>
      <c r="I23" s="71"/>
      <c r="J23" s="72"/>
      <c r="K23" s="83"/>
      <c r="L23" s="72"/>
      <c r="M23" s="72"/>
      <c r="N23" s="73"/>
      <c r="O23" s="72"/>
      <c r="P23" s="74"/>
      <c r="Q23" s="84"/>
      <c r="R23" s="69"/>
      <c r="S23" s="75"/>
      <c r="T23" s="75"/>
      <c r="U23" s="76"/>
      <c r="V23" s="68"/>
      <c r="W23" s="77"/>
      <c r="X23" s="77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  <c r="AO23" s="85"/>
      <c r="AP23" s="85"/>
      <c r="AQ23" s="85"/>
      <c r="AR23" s="85"/>
      <c r="AS23" s="85"/>
      <c r="AT23" s="85"/>
      <c r="AU23" s="85"/>
      <c r="AV23" s="85"/>
      <c r="AW23" s="85"/>
      <c r="AX23" s="85"/>
      <c r="AY23" s="85"/>
      <c r="AZ23" s="85"/>
      <c r="BA23" s="85"/>
      <c r="BB23" s="85"/>
      <c r="BC23" s="85"/>
      <c r="BD23" s="85"/>
      <c r="BE23" s="85"/>
      <c r="BF23" s="85"/>
      <c r="BG23" s="85"/>
      <c r="BH23" s="85"/>
      <c r="BI23" s="85"/>
      <c r="BJ23" s="85"/>
      <c r="BK23" s="85"/>
      <c r="BL23" s="85"/>
      <c r="BM23" s="85"/>
      <c r="BN23" s="85"/>
      <c r="BO23" s="85"/>
      <c r="BP23" s="85"/>
      <c r="BQ23" s="85"/>
      <c r="BR23" s="85"/>
      <c r="BS23" s="85"/>
      <c r="BT23" s="85"/>
      <c r="BU23" s="85"/>
      <c r="BV23" s="85"/>
      <c r="BW23" s="85"/>
      <c r="BX23" s="85"/>
      <c r="BY23" s="85"/>
      <c r="BZ23" s="85"/>
      <c r="CA23" s="85"/>
      <c r="CB23" s="85"/>
      <c r="CC23" s="85"/>
      <c r="CD23" s="85"/>
      <c r="CE23" s="85"/>
      <c r="CF23" s="85"/>
      <c r="CG23" s="85"/>
      <c r="CH23" s="85"/>
      <c r="CI23" s="85"/>
      <c r="CJ23" s="85"/>
      <c r="CK23" s="85"/>
      <c r="CL23" s="85"/>
      <c r="CM23" s="85"/>
      <c r="CN23" s="85"/>
      <c r="CO23" s="85"/>
      <c r="CP23" s="85"/>
      <c r="CQ23" s="85"/>
      <c r="CR23" s="85"/>
      <c r="CS23" s="85"/>
      <c r="CT23" s="85"/>
      <c r="CU23" s="85"/>
      <c r="CV23" s="85"/>
      <c r="CW23" s="85"/>
      <c r="CX23" s="85"/>
      <c r="CY23" s="85"/>
      <c r="CZ23" s="85"/>
      <c r="DA23" s="85"/>
      <c r="DB23" s="85"/>
      <c r="DC23" s="85"/>
      <c r="DD23" s="85"/>
      <c r="DE23" s="85"/>
      <c r="DF23" s="85"/>
      <c r="DG23" s="85"/>
      <c r="DH23" s="85"/>
      <c r="DI23" s="85"/>
      <c r="DJ23" s="85"/>
      <c r="DK23" s="85"/>
      <c r="DL23" s="85"/>
      <c r="DM23" s="85"/>
      <c r="DN23" s="85"/>
      <c r="DO23" s="85"/>
      <c r="DP23" s="85"/>
      <c r="DQ23" s="85"/>
      <c r="DR23" s="85"/>
      <c r="DS23" s="85"/>
      <c r="DT23" s="85"/>
      <c r="DU23" s="85"/>
      <c r="DV23" s="85"/>
      <c r="DW23" s="85"/>
      <c r="DX23" s="85"/>
      <c r="DY23" s="85"/>
      <c r="DZ23" s="85"/>
      <c r="EA23" s="85"/>
      <c r="EB23" s="85"/>
      <c r="EC23" s="85"/>
      <c r="ED23" s="85"/>
      <c r="EE23" s="85"/>
      <c r="EF23" s="85"/>
      <c r="EG23" s="85"/>
      <c r="EH23" s="85"/>
      <c r="EI23" s="85"/>
      <c r="EJ23" s="85"/>
      <c r="EK23" s="85"/>
      <c r="EL23" s="85"/>
      <c r="EM23" s="85"/>
      <c r="EN23" s="85"/>
      <c r="EO23" s="85"/>
      <c r="EP23" s="85"/>
      <c r="EQ23" s="85"/>
      <c r="ER23" s="85"/>
      <c r="ES23" s="85"/>
      <c r="ET23" s="85"/>
      <c r="EU23" s="85"/>
      <c r="EV23" s="85"/>
      <c r="EW23" s="85"/>
      <c r="EX23" s="85"/>
      <c r="EY23" s="85"/>
      <c r="EZ23" s="85"/>
      <c r="FA23" s="85"/>
      <c r="FB23" s="85"/>
      <c r="FC23" s="85"/>
      <c r="FD23" s="85"/>
      <c r="FE23" s="85"/>
      <c r="FF23" s="85"/>
      <c r="FG23" s="85"/>
      <c r="FH23" s="85"/>
      <c r="FI23" s="85"/>
      <c r="FJ23" s="85"/>
      <c r="FK23" s="85"/>
      <c r="FL23" s="85"/>
      <c r="FM23" s="85"/>
      <c r="FN23" s="85"/>
      <c r="FO23" s="85"/>
      <c r="FP23" s="85"/>
      <c r="FQ23" s="85"/>
      <c r="FR23" s="85"/>
      <c r="FS23" s="85"/>
      <c r="FT23" s="85"/>
      <c r="FU23" s="85"/>
      <c r="FV23" s="85"/>
      <c r="FW23" s="85"/>
      <c r="FX23" s="85"/>
      <c r="FY23" s="85"/>
      <c r="FZ23" s="85"/>
      <c r="GA23" s="85"/>
      <c r="GB23" s="85"/>
      <c r="GC23" s="85"/>
      <c r="GD23" s="85"/>
      <c r="GE23" s="85"/>
      <c r="GF23" s="85"/>
      <c r="GG23" s="85"/>
      <c r="GH23" s="85"/>
      <c r="GI23" s="85"/>
      <c r="GJ23" s="85"/>
      <c r="GK23" s="85"/>
      <c r="GL23" s="85"/>
      <c r="GM23" s="85"/>
      <c r="GN23" s="85"/>
      <c r="GO23" s="85"/>
      <c r="GP23" s="85"/>
      <c r="GQ23" s="85"/>
      <c r="GR23" s="85"/>
      <c r="GS23" s="85"/>
      <c r="GT23" s="85"/>
      <c r="GU23" s="85"/>
      <c r="GV23" s="85"/>
      <c r="GW23" s="85"/>
      <c r="GX23" s="85"/>
      <c r="GY23" s="85"/>
      <c r="GZ23" s="85"/>
      <c r="HA23" s="85"/>
      <c r="HB23" s="85"/>
      <c r="HC23" s="85"/>
      <c r="HD23" s="85"/>
      <c r="HE23" s="85"/>
      <c r="HF23" s="85"/>
      <c r="HG23" s="85"/>
      <c r="HH23" s="85"/>
      <c r="HI23" s="85"/>
      <c r="HJ23" s="85"/>
      <c r="HK23" s="85"/>
      <c r="HL23" s="85"/>
      <c r="HM23" s="85"/>
      <c r="HN23" s="85"/>
      <c r="HO23" s="85"/>
      <c r="HP23" s="85"/>
      <c r="HQ23" s="85"/>
      <c r="HR23" s="85"/>
      <c r="HS23" s="85"/>
      <c r="HT23" s="85"/>
      <c r="HU23" s="85"/>
      <c r="HV23" s="85"/>
      <c r="HW23" s="85"/>
      <c r="HX23" s="85"/>
      <c r="HY23" s="85"/>
      <c r="HZ23" s="85"/>
      <c r="IA23" s="85"/>
      <c r="IB23" s="85"/>
      <c r="IC23" s="85"/>
      <c r="ID23" s="85"/>
      <c r="IE23" s="85"/>
      <c r="IF23" s="85"/>
      <c r="IG23" s="85"/>
      <c r="IH23" s="85"/>
      <c r="II23" s="85"/>
      <c r="IJ23" s="85"/>
      <c r="IK23" s="85"/>
      <c r="IL23" s="85"/>
      <c r="IM23" s="85"/>
      <c r="IN23" s="85"/>
      <c r="IO23" s="85"/>
      <c r="IP23" s="85"/>
      <c r="IQ23" s="85"/>
      <c r="IR23" s="85"/>
      <c r="IS23" s="85"/>
      <c r="IT23" s="85"/>
      <c r="IU23" s="85"/>
      <c r="IV23" s="85"/>
      <c r="IW23" s="85"/>
    </row>
    <row r="24" customFormat="false" ht="12.75" hidden="false" customHeight="false" outlineLevel="0" collapsed="false">
      <c r="A24" s="41"/>
      <c r="B24" s="39"/>
      <c r="C24" s="39"/>
      <c r="D24" s="40"/>
      <c r="E24" s="40"/>
      <c r="F24" s="41"/>
      <c r="G24" s="41"/>
      <c r="H24" s="39"/>
      <c r="I24" s="53"/>
      <c r="J24" s="44"/>
      <c r="K24" s="82"/>
      <c r="L24" s="44"/>
      <c r="M24" s="44"/>
      <c r="N24" s="86"/>
      <c r="O24" s="44"/>
      <c r="P24" s="46"/>
      <c r="Q24" s="39"/>
      <c r="R24" s="39"/>
      <c r="S24" s="87" t="n">
        <f aca="false">SUM(S17:S23)</f>
        <v>137448.119032258</v>
      </c>
      <c r="V24" s="41"/>
      <c r="W24" s="88"/>
      <c r="X24" s="88"/>
    </row>
    <row r="25" customFormat="false" ht="12.75" hidden="false" customHeight="false" outlineLevel="0" collapsed="false">
      <c r="A25" s="58" t="s">
        <v>77</v>
      </c>
      <c r="B25" s="59" t="s">
        <v>78</v>
      </c>
      <c r="C25" s="59" t="s">
        <v>79</v>
      </c>
      <c r="D25" s="60" t="s">
        <v>80</v>
      </c>
      <c r="E25" s="60"/>
      <c r="F25" s="58" t="s">
        <v>81</v>
      </c>
      <c r="G25" s="58" t="s">
        <v>82</v>
      </c>
      <c r="H25" s="59" t="s">
        <v>83</v>
      </c>
      <c r="I25" s="61" t="s">
        <v>84</v>
      </c>
      <c r="J25" s="59" t="s">
        <v>85</v>
      </c>
      <c r="K25" s="59" t="s">
        <v>86</v>
      </c>
      <c r="L25" s="59" t="s">
        <v>87</v>
      </c>
      <c r="M25" s="59" t="s">
        <v>88</v>
      </c>
      <c r="N25" s="62" t="s">
        <v>89</v>
      </c>
      <c r="O25" s="59" t="s">
        <v>90</v>
      </c>
      <c r="P25" s="63" t="s">
        <v>91</v>
      </c>
      <c r="Q25" s="59" t="s">
        <v>92</v>
      </c>
      <c r="R25" s="58" t="s">
        <v>93</v>
      </c>
      <c r="S25" s="64" t="s">
        <v>94</v>
      </c>
      <c r="T25" s="64" t="s">
        <v>95</v>
      </c>
      <c r="U25" s="65" t="s">
        <v>96</v>
      </c>
      <c r="V25" s="66" t="n">
        <f aca="false">+V12</f>
        <v>0</v>
      </c>
      <c r="W25" s="67"/>
      <c r="X25" s="67"/>
    </row>
    <row r="26" customFormat="false" ht="12.75" hidden="false" customHeight="false" outlineLevel="0" collapsed="false">
      <c r="A26" s="68" t="s">
        <v>97</v>
      </c>
      <c r="B26" s="69" t="s">
        <v>109</v>
      </c>
      <c r="C26" s="69" t="s">
        <v>99</v>
      </c>
      <c r="D26" s="70" t="n">
        <v>36800</v>
      </c>
      <c r="E26" s="70" t="n">
        <v>36830</v>
      </c>
      <c r="F26" s="68" t="s">
        <v>110</v>
      </c>
      <c r="G26" s="68" t="s">
        <v>111</v>
      </c>
      <c r="H26" s="69" t="s">
        <v>31</v>
      </c>
      <c r="I26" s="71" t="s">
        <v>112</v>
      </c>
      <c r="J26" s="72" t="n">
        <v>0</v>
      </c>
      <c r="K26" s="72" t="n">
        <v>0.0022</v>
      </c>
      <c r="L26" s="72" t="n">
        <v>0</v>
      </c>
      <c r="M26" s="72" t="n">
        <v>0</v>
      </c>
      <c r="N26" s="73" t="n">
        <v>0</v>
      </c>
      <c r="O26" s="72" t="n">
        <f aca="false">SUM(I26:M26)</f>
        <v>0.0022</v>
      </c>
      <c r="P26" s="74" t="n">
        <v>830015</v>
      </c>
      <c r="Q26" s="69" t="n">
        <v>13239</v>
      </c>
      <c r="R26" s="68" t="s">
        <v>113</v>
      </c>
      <c r="S26" s="75" t="e">
        <f aca="false">I26*I$1*Q26</f>
        <v>#VALUE!</v>
      </c>
      <c r="T26" s="75"/>
      <c r="U26" s="76" t="s">
        <v>114</v>
      </c>
      <c r="V26" s="68"/>
      <c r="W26" s="77"/>
      <c r="X26" s="77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  <c r="BM26" s="78"/>
      <c r="BN26" s="78"/>
      <c r="BO26" s="78"/>
      <c r="BP26" s="78"/>
      <c r="BQ26" s="78"/>
      <c r="BR26" s="78"/>
      <c r="BS26" s="78"/>
      <c r="BT26" s="78"/>
      <c r="BU26" s="78"/>
      <c r="BV26" s="78"/>
      <c r="BW26" s="78"/>
      <c r="BX26" s="78"/>
      <c r="BY26" s="78"/>
      <c r="BZ26" s="78"/>
      <c r="CA26" s="78"/>
      <c r="CB26" s="78"/>
      <c r="CC26" s="78"/>
      <c r="CD26" s="78"/>
      <c r="CE26" s="78"/>
      <c r="CF26" s="78"/>
      <c r="CG26" s="78"/>
      <c r="CH26" s="78"/>
      <c r="CI26" s="78"/>
      <c r="CJ26" s="78"/>
      <c r="CK26" s="78"/>
      <c r="CL26" s="78"/>
      <c r="CM26" s="78"/>
      <c r="CN26" s="78"/>
      <c r="CO26" s="78"/>
      <c r="CP26" s="78"/>
      <c r="CQ26" s="78"/>
      <c r="CR26" s="78"/>
      <c r="CS26" s="78"/>
      <c r="CT26" s="78"/>
      <c r="CU26" s="78"/>
      <c r="CV26" s="78"/>
      <c r="CW26" s="78"/>
      <c r="CX26" s="78"/>
      <c r="CY26" s="78"/>
      <c r="CZ26" s="78"/>
      <c r="DA26" s="78"/>
      <c r="DB26" s="78"/>
      <c r="DC26" s="78"/>
      <c r="DD26" s="78"/>
      <c r="DE26" s="78"/>
      <c r="DF26" s="78"/>
      <c r="DG26" s="78"/>
      <c r="DH26" s="78"/>
      <c r="DI26" s="78"/>
      <c r="DJ26" s="78"/>
      <c r="DK26" s="78"/>
      <c r="DL26" s="78"/>
      <c r="DM26" s="78"/>
      <c r="DN26" s="78"/>
      <c r="DO26" s="78"/>
      <c r="DP26" s="78"/>
      <c r="DQ26" s="78"/>
      <c r="DR26" s="78"/>
      <c r="DS26" s="78"/>
      <c r="DT26" s="78"/>
      <c r="DU26" s="78"/>
      <c r="DV26" s="78"/>
      <c r="DW26" s="78"/>
      <c r="DX26" s="78"/>
      <c r="DY26" s="78"/>
      <c r="DZ26" s="78"/>
      <c r="EA26" s="78"/>
      <c r="EB26" s="78"/>
      <c r="EC26" s="78"/>
      <c r="ED26" s="78"/>
      <c r="EE26" s="78"/>
      <c r="EF26" s="78"/>
      <c r="EG26" s="78"/>
      <c r="EH26" s="78"/>
      <c r="EI26" s="78"/>
      <c r="EJ26" s="78"/>
      <c r="EK26" s="78"/>
      <c r="EL26" s="78"/>
      <c r="EM26" s="78"/>
      <c r="EN26" s="78"/>
      <c r="EO26" s="78"/>
      <c r="EP26" s="78"/>
      <c r="EQ26" s="78"/>
      <c r="ER26" s="78"/>
      <c r="ES26" s="78"/>
      <c r="ET26" s="78"/>
      <c r="EU26" s="78"/>
      <c r="EV26" s="78"/>
      <c r="EW26" s="78"/>
      <c r="EX26" s="78"/>
      <c r="EY26" s="78"/>
      <c r="EZ26" s="78"/>
      <c r="FA26" s="78"/>
      <c r="FB26" s="78"/>
      <c r="FC26" s="78"/>
      <c r="FD26" s="78"/>
      <c r="FE26" s="78"/>
      <c r="FF26" s="78"/>
      <c r="FG26" s="78"/>
      <c r="FH26" s="78"/>
      <c r="FI26" s="78"/>
      <c r="FJ26" s="78"/>
      <c r="FK26" s="78"/>
      <c r="FL26" s="78"/>
      <c r="FM26" s="78"/>
      <c r="FN26" s="78"/>
      <c r="FO26" s="78"/>
      <c r="FP26" s="78"/>
      <c r="FQ26" s="78"/>
      <c r="FR26" s="78"/>
      <c r="FS26" s="78"/>
      <c r="FT26" s="78"/>
      <c r="FU26" s="78"/>
      <c r="FV26" s="78"/>
      <c r="FW26" s="78"/>
      <c r="FX26" s="78"/>
      <c r="FY26" s="78"/>
      <c r="FZ26" s="78"/>
      <c r="GA26" s="78"/>
      <c r="GB26" s="78"/>
      <c r="GC26" s="78"/>
      <c r="GD26" s="78"/>
      <c r="GE26" s="78"/>
      <c r="GF26" s="78"/>
      <c r="GG26" s="78"/>
      <c r="GH26" s="78"/>
      <c r="GI26" s="78"/>
      <c r="GJ26" s="78"/>
      <c r="GK26" s="78"/>
      <c r="GL26" s="78"/>
      <c r="GM26" s="78"/>
      <c r="GN26" s="78"/>
      <c r="GO26" s="78"/>
      <c r="GP26" s="78"/>
      <c r="GQ26" s="78"/>
      <c r="GR26" s="78"/>
      <c r="GS26" s="78"/>
      <c r="GT26" s="78"/>
      <c r="GU26" s="78"/>
      <c r="GV26" s="78"/>
      <c r="GW26" s="78"/>
      <c r="GX26" s="78"/>
      <c r="GY26" s="78"/>
      <c r="GZ26" s="78"/>
      <c r="HA26" s="78"/>
      <c r="HB26" s="78"/>
      <c r="HC26" s="78"/>
      <c r="HD26" s="78"/>
      <c r="HE26" s="78"/>
      <c r="HF26" s="78"/>
      <c r="HG26" s="78"/>
      <c r="HH26" s="78"/>
      <c r="HI26" s="78"/>
      <c r="HJ26" s="78"/>
      <c r="HK26" s="78"/>
      <c r="HL26" s="78"/>
      <c r="HM26" s="78"/>
      <c r="HN26" s="78"/>
      <c r="HO26" s="78"/>
      <c r="HP26" s="78"/>
      <c r="HQ26" s="78"/>
      <c r="HR26" s="78"/>
      <c r="HS26" s="78"/>
      <c r="HT26" s="78"/>
      <c r="HU26" s="78"/>
      <c r="HV26" s="78"/>
      <c r="HW26" s="78"/>
      <c r="HX26" s="78"/>
      <c r="HY26" s="78"/>
      <c r="HZ26" s="78"/>
      <c r="IA26" s="78"/>
      <c r="IB26" s="78"/>
      <c r="IC26" s="78"/>
      <c r="ID26" s="78"/>
      <c r="IE26" s="78"/>
      <c r="IF26" s="78"/>
      <c r="IG26" s="78"/>
      <c r="IH26" s="78"/>
      <c r="II26" s="78"/>
      <c r="IJ26" s="78"/>
      <c r="IK26" s="78"/>
      <c r="IL26" s="78"/>
      <c r="IM26" s="78"/>
      <c r="IN26" s="78"/>
      <c r="IO26" s="78"/>
      <c r="IP26" s="78"/>
      <c r="IQ26" s="78"/>
      <c r="IR26" s="78"/>
      <c r="IS26" s="78"/>
      <c r="IT26" s="78"/>
      <c r="IU26" s="78"/>
      <c r="IV26" s="78"/>
      <c r="IW26" s="78"/>
    </row>
    <row r="27" customFormat="false" ht="12.75" hidden="false" customHeight="false" outlineLevel="0" collapsed="false">
      <c r="A27" s="41"/>
      <c r="B27" s="39"/>
      <c r="C27" s="39"/>
      <c r="D27" s="40" t="s">
        <v>0</v>
      </c>
      <c r="E27" s="40"/>
      <c r="F27" s="41"/>
      <c r="G27" s="41"/>
      <c r="H27" s="39"/>
      <c r="I27" s="53"/>
      <c r="J27" s="44"/>
      <c r="K27" s="82"/>
      <c r="L27" s="44"/>
      <c r="M27" s="44"/>
      <c r="N27" s="45"/>
      <c r="O27" s="44"/>
      <c r="P27" s="89"/>
      <c r="Q27" s="90" t="n">
        <f aca="false">SUM(Q26)</f>
        <v>13239</v>
      </c>
      <c r="R27" s="91"/>
      <c r="S27" s="48" t="e">
        <f aca="false">SUM(S26)</f>
        <v>#VALUE!</v>
      </c>
      <c r="T27" s="48"/>
      <c r="U27" s="49"/>
      <c r="V27" s="50"/>
      <c r="W27" s="51"/>
      <c r="X27" s="51"/>
    </row>
    <row r="28" customFormat="false" ht="11.25" hidden="false" customHeight="true" outlineLevel="0" collapsed="false">
      <c r="A28" s="58" t="s">
        <v>77</v>
      </c>
      <c r="B28" s="59" t="s">
        <v>78</v>
      </c>
      <c r="C28" s="59" t="s">
        <v>79</v>
      </c>
      <c r="D28" s="60" t="s">
        <v>80</v>
      </c>
      <c r="E28" s="60"/>
      <c r="F28" s="58" t="s">
        <v>81</v>
      </c>
      <c r="G28" s="58" t="s">
        <v>82</v>
      </c>
      <c r="H28" s="59" t="s">
        <v>83</v>
      </c>
      <c r="I28" s="61" t="s">
        <v>84</v>
      </c>
      <c r="J28" s="59" t="s">
        <v>85</v>
      </c>
      <c r="K28" s="59" t="s">
        <v>86</v>
      </c>
      <c r="L28" s="59" t="s">
        <v>87</v>
      </c>
      <c r="M28" s="59" t="s">
        <v>88</v>
      </c>
      <c r="N28" s="62" t="s">
        <v>89</v>
      </c>
      <c r="O28" s="59" t="s">
        <v>90</v>
      </c>
      <c r="P28" s="63" t="s">
        <v>91</v>
      </c>
      <c r="Q28" s="59" t="s">
        <v>92</v>
      </c>
      <c r="R28" s="58" t="s">
        <v>93</v>
      </c>
      <c r="S28" s="64" t="s">
        <v>94</v>
      </c>
      <c r="T28" s="64" t="s">
        <v>95</v>
      </c>
      <c r="U28" s="65" t="s">
        <v>96</v>
      </c>
      <c r="V28" s="66" t="e">
        <f aca="false">+#REF!</f>
        <v>#REF!</v>
      </c>
      <c r="W28" s="67"/>
      <c r="X28" s="67"/>
    </row>
    <row r="29" customFormat="false" ht="12.75" hidden="false" customHeight="false" outlineLevel="0" collapsed="false">
      <c r="A29" s="92" t="s">
        <v>97</v>
      </c>
      <c r="B29" s="93" t="s">
        <v>46</v>
      </c>
      <c r="C29" s="93" t="s">
        <v>99</v>
      </c>
      <c r="D29" s="94" t="n">
        <v>36800</v>
      </c>
      <c r="E29" s="94" t="s">
        <v>100</v>
      </c>
      <c r="F29" s="95" t="s">
        <v>115</v>
      </c>
      <c r="G29" s="95" t="s">
        <v>116</v>
      </c>
      <c r="H29" s="93" t="s">
        <v>117</v>
      </c>
      <c r="I29" s="96" t="n">
        <f aca="false">7.5654/I$1</f>
        <v>0.244045161290323</v>
      </c>
      <c r="J29" s="97" t="n">
        <v>0</v>
      </c>
      <c r="K29" s="97" t="n">
        <v>0.0022</v>
      </c>
      <c r="L29" s="97" t="n">
        <v>0</v>
      </c>
      <c r="M29" s="97" t="n">
        <v>0</v>
      </c>
      <c r="N29" s="98" t="n">
        <v>0</v>
      </c>
      <c r="O29" s="97" t="n">
        <f aca="false">SUM(I29:M29)</f>
        <v>0.246245161290323</v>
      </c>
      <c r="P29" s="99" t="n">
        <v>0.6507</v>
      </c>
      <c r="Q29" s="100" t="n">
        <v>543</v>
      </c>
      <c r="R29" s="92"/>
      <c r="S29" s="101" t="n">
        <f aca="false">I29*I$1*Q29</f>
        <v>4108.0122</v>
      </c>
      <c r="T29" s="101"/>
      <c r="U29" s="102" t="n">
        <v>418411</v>
      </c>
      <c r="V29" s="92"/>
      <c r="W29" s="103"/>
      <c r="X29" s="103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  <c r="AN29" s="104"/>
      <c r="AO29" s="104"/>
      <c r="AP29" s="104"/>
      <c r="AQ29" s="104"/>
      <c r="AR29" s="104"/>
      <c r="AS29" s="104"/>
      <c r="AT29" s="104"/>
      <c r="AU29" s="104"/>
      <c r="AV29" s="104"/>
      <c r="AW29" s="104"/>
      <c r="AX29" s="104"/>
      <c r="AY29" s="104"/>
      <c r="AZ29" s="104"/>
      <c r="BA29" s="104"/>
      <c r="BB29" s="104"/>
      <c r="BC29" s="104"/>
      <c r="BD29" s="104"/>
      <c r="BE29" s="104"/>
      <c r="BF29" s="104"/>
      <c r="BG29" s="104"/>
      <c r="BH29" s="104"/>
      <c r="BI29" s="104"/>
      <c r="BJ29" s="104"/>
      <c r="BK29" s="104"/>
      <c r="BL29" s="104"/>
      <c r="BM29" s="104"/>
      <c r="BN29" s="104"/>
      <c r="BO29" s="104"/>
      <c r="BP29" s="104"/>
      <c r="BQ29" s="104"/>
      <c r="BR29" s="104"/>
      <c r="BS29" s="104"/>
      <c r="BT29" s="104"/>
      <c r="BU29" s="104"/>
      <c r="BV29" s="104"/>
      <c r="BW29" s="104"/>
      <c r="BX29" s="104"/>
      <c r="BY29" s="104"/>
      <c r="BZ29" s="104"/>
      <c r="CA29" s="104"/>
      <c r="CB29" s="104"/>
      <c r="CC29" s="104"/>
      <c r="CD29" s="104"/>
      <c r="CE29" s="104"/>
      <c r="CF29" s="104"/>
      <c r="CG29" s="104"/>
      <c r="CH29" s="104"/>
      <c r="CI29" s="104"/>
      <c r="CJ29" s="104"/>
      <c r="CK29" s="104"/>
      <c r="CL29" s="104"/>
      <c r="CM29" s="104"/>
      <c r="CN29" s="104"/>
      <c r="CO29" s="104"/>
      <c r="CP29" s="104"/>
      <c r="CQ29" s="104"/>
      <c r="CR29" s="104"/>
      <c r="CS29" s="104"/>
      <c r="CT29" s="104"/>
      <c r="CU29" s="104"/>
      <c r="CV29" s="104"/>
      <c r="CW29" s="104"/>
      <c r="CX29" s="104"/>
      <c r="CY29" s="104"/>
      <c r="CZ29" s="104"/>
      <c r="DA29" s="104"/>
      <c r="DB29" s="104"/>
      <c r="DC29" s="104"/>
      <c r="DD29" s="104"/>
      <c r="DE29" s="104"/>
      <c r="DF29" s="104"/>
      <c r="DG29" s="104"/>
      <c r="DH29" s="104"/>
      <c r="DI29" s="104"/>
      <c r="DJ29" s="104"/>
      <c r="DK29" s="104"/>
      <c r="DL29" s="104"/>
      <c r="DM29" s="104"/>
      <c r="DN29" s="104"/>
      <c r="DO29" s="104"/>
      <c r="DP29" s="104"/>
      <c r="DQ29" s="104"/>
      <c r="DR29" s="104"/>
      <c r="DS29" s="104"/>
      <c r="DT29" s="104"/>
      <c r="DU29" s="104"/>
      <c r="DV29" s="104"/>
      <c r="DW29" s="104"/>
      <c r="DX29" s="104"/>
      <c r="DY29" s="104"/>
      <c r="DZ29" s="104"/>
      <c r="EA29" s="104"/>
      <c r="EB29" s="104"/>
      <c r="EC29" s="104"/>
      <c r="ED29" s="104"/>
      <c r="EE29" s="104"/>
      <c r="EF29" s="104"/>
      <c r="EG29" s="104"/>
      <c r="EH29" s="104"/>
      <c r="EI29" s="104"/>
      <c r="EJ29" s="104"/>
      <c r="EK29" s="104"/>
      <c r="EL29" s="104"/>
      <c r="EM29" s="104"/>
      <c r="EN29" s="104"/>
      <c r="EO29" s="104"/>
      <c r="EP29" s="104"/>
      <c r="EQ29" s="104"/>
      <c r="ER29" s="104"/>
      <c r="ES29" s="104"/>
      <c r="ET29" s="104"/>
      <c r="EU29" s="104"/>
      <c r="EV29" s="104"/>
      <c r="EW29" s="104"/>
      <c r="EX29" s="104"/>
      <c r="EY29" s="104"/>
      <c r="EZ29" s="104"/>
      <c r="FA29" s="104"/>
      <c r="FB29" s="104"/>
      <c r="FC29" s="104"/>
      <c r="FD29" s="104"/>
      <c r="FE29" s="104"/>
      <c r="FF29" s="104"/>
      <c r="FG29" s="104"/>
      <c r="FH29" s="104"/>
      <c r="FI29" s="104"/>
      <c r="FJ29" s="104"/>
      <c r="FK29" s="104"/>
      <c r="FL29" s="104"/>
      <c r="FM29" s="104"/>
      <c r="FN29" s="104"/>
      <c r="FO29" s="104"/>
      <c r="FP29" s="104"/>
      <c r="FQ29" s="104"/>
      <c r="FR29" s="104"/>
      <c r="FS29" s="104"/>
      <c r="FT29" s="104"/>
      <c r="FU29" s="104"/>
      <c r="FV29" s="104"/>
      <c r="FW29" s="104"/>
      <c r="FX29" s="104"/>
      <c r="FY29" s="104"/>
      <c r="FZ29" s="104"/>
      <c r="GA29" s="104"/>
      <c r="GB29" s="104"/>
      <c r="GC29" s="104"/>
      <c r="GD29" s="104"/>
      <c r="GE29" s="104"/>
      <c r="GF29" s="104"/>
      <c r="GG29" s="104"/>
      <c r="GH29" s="104"/>
      <c r="GI29" s="104"/>
      <c r="GJ29" s="104"/>
      <c r="GK29" s="104"/>
      <c r="GL29" s="104"/>
      <c r="GM29" s="104"/>
      <c r="GN29" s="104"/>
      <c r="GO29" s="104"/>
      <c r="GP29" s="104"/>
      <c r="GQ29" s="104"/>
      <c r="GR29" s="104"/>
      <c r="GS29" s="104"/>
      <c r="GT29" s="104"/>
      <c r="GU29" s="104"/>
      <c r="GV29" s="104"/>
      <c r="GW29" s="104"/>
      <c r="GX29" s="104"/>
      <c r="GY29" s="104"/>
      <c r="GZ29" s="104"/>
      <c r="HA29" s="104"/>
      <c r="HB29" s="104"/>
      <c r="HC29" s="104"/>
      <c r="HD29" s="104"/>
      <c r="HE29" s="104"/>
      <c r="HF29" s="104"/>
      <c r="HG29" s="104"/>
      <c r="HH29" s="104"/>
      <c r="HI29" s="104"/>
      <c r="HJ29" s="104"/>
      <c r="HK29" s="104"/>
      <c r="HL29" s="104"/>
      <c r="HM29" s="104"/>
      <c r="HN29" s="104"/>
      <c r="HO29" s="104"/>
      <c r="HP29" s="104"/>
      <c r="HQ29" s="104"/>
      <c r="HR29" s="104"/>
      <c r="HS29" s="104"/>
      <c r="HT29" s="104"/>
      <c r="HU29" s="104"/>
      <c r="HV29" s="104"/>
      <c r="HW29" s="104"/>
      <c r="HX29" s="104"/>
      <c r="HY29" s="104"/>
      <c r="HZ29" s="104"/>
      <c r="IA29" s="104"/>
      <c r="IB29" s="104"/>
      <c r="IC29" s="104"/>
      <c r="ID29" s="104"/>
      <c r="IE29" s="104"/>
      <c r="IF29" s="104"/>
      <c r="IG29" s="104"/>
      <c r="IH29" s="104"/>
      <c r="II29" s="104"/>
      <c r="IJ29" s="104"/>
      <c r="IK29" s="104"/>
      <c r="IL29" s="104"/>
      <c r="IM29" s="104"/>
      <c r="IN29" s="104"/>
      <c r="IO29" s="104"/>
      <c r="IP29" s="104"/>
      <c r="IQ29" s="104"/>
      <c r="IR29" s="104"/>
      <c r="IS29" s="104"/>
      <c r="IT29" s="104"/>
      <c r="IU29" s="104"/>
      <c r="IV29" s="104"/>
      <c r="IW29" s="104"/>
    </row>
    <row r="30" customFormat="false" ht="12.75" hidden="false" customHeight="false" outlineLevel="0" collapsed="false">
      <c r="A30" s="92" t="s">
        <v>97</v>
      </c>
      <c r="B30" s="93" t="s">
        <v>46</v>
      </c>
      <c r="C30" s="93" t="s">
        <v>99</v>
      </c>
      <c r="D30" s="94" t="n">
        <v>36800</v>
      </c>
      <c r="E30" s="94" t="s">
        <v>100</v>
      </c>
      <c r="F30" s="95" t="s">
        <v>118</v>
      </c>
      <c r="G30" s="95" t="s">
        <v>116</v>
      </c>
      <c r="H30" s="93" t="s">
        <v>117</v>
      </c>
      <c r="I30" s="96" t="n">
        <f aca="false">+I29</f>
        <v>0.244045161290323</v>
      </c>
      <c r="J30" s="97" t="n">
        <v>0</v>
      </c>
      <c r="K30" s="97" t="n">
        <v>0.0022</v>
      </c>
      <c r="L30" s="97" t="n">
        <v>0</v>
      </c>
      <c r="M30" s="97" t="n">
        <v>0</v>
      </c>
      <c r="N30" s="98" t="n">
        <v>0</v>
      </c>
      <c r="O30" s="97" t="n">
        <f aca="false">SUM(I30:M30)</f>
        <v>0.246245161290323</v>
      </c>
      <c r="P30" s="99" t="n">
        <v>0.6507</v>
      </c>
      <c r="Q30" s="100" t="n">
        <v>13</v>
      </c>
      <c r="R30" s="92"/>
      <c r="S30" s="101" t="n">
        <f aca="false">I30*I$1*Q30</f>
        <v>98.3502</v>
      </c>
      <c r="T30" s="101"/>
      <c r="U30" s="102" t="n">
        <v>418411</v>
      </c>
      <c r="V30" s="92"/>
      <c r="W30" s="103"/>
      <c r="X30" s="103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  <c r="AL30" s="104"/>
      <c r="AM30" s="104"/>
      <c r="AN30" s="104"/>
      <c r="AO30" s="104"/>
      <c r="AP30" s="104"/>
      <c r="AQ30" s="104"/>
      <c r="AR30" s="104"/>
      <c r="AS30" s="104"/>
      <c r="AT30" s="104"/>
      <c r="AU30" s="104"/>
      <c r="AV30" s="104"/>
      <c r="AW30" s="104"/>
      <c r="AX30" s="104"/>
      <c r="AY30" s="104"/>
      <c r="AZ30" s="104"/>
      <c r="BA30" s="104"/>
      <c r="BB30" s="104"/>
      <c r="BC30" s="104"/>
      <c r="BD30" s="104"/>
      <c r="BE30" s="104"/>
      <c r="BF30" s="104"/>
      <c r="BG30" s="104"/>
      <c r="BH30" s="104"/>
      <c r="BI30" s="104"/>
      <c r="BJ30" s="104"/>
      <c r="BK30" s="104"/>
      <c r="BL30" s="104"/>
      <c r="BM30" s="104"/>
      <c r="BN30" s="104"/>
      <c r="BO30" s="104"/>
      <c r="BP30" s="104"/>
      <c r="BQ30" s="104"/>
      <c r="BR30" s="104"/>
      <c r="BS30" s="104"/>
      <c r="BT30" s="104"/>
      <c r="BU30" s="104"/>
      <c r="BV30" s="104"/>
      <c r="BW30" s="104"/>
      <c r="BX30" s="104"/>
      <c r="BY30" s="104"/>
      <c r="BZ30" s="104"/>
      <c r="CA30" s="104"/>
      <c r="CB30" s="104"/>
      <c r="CC30" s="104"/>
      <c r="CD30" s="104"/>
      <c r="CE30" s="104"/>
      <c r="CF30" s="104"/>
      <c r="CG30" s="104"/>
      <c r="CH30" s="104"/>
      <c r="CI30" s="104"/>
      <c r="CJ30" s="104"/>
      <c r="CK30" s="104"/>
      <c r="CL30" s="104"/>
      <c r="CM30" s="104"/>
      <c r="CN30" s="104"/>
      <c r="CO30" s="104"/>
      <c r="CP30" s="104"/>
      <c r="CQ30" s="104"/>
      <c r="CR30" s="104"/>
      <c r="CS30" s="104"/>
      <c r="CT30" s="104"/>
      <c r="CU30" s="104"/>
      <c r="CV30" s="104"/>
      <c r="CW30" s="104"/>
      <c r="CX30" s="104"/>
      <c r="CY30" s="104"/>
      <c r="CZ30" s="104"/>
      <c r="DA30" s="104"/>
      <c r="DB30" s="104"/>
      <c r="DC30" s="104"/>
      <c r="DD30" s="104"/>
      <c r="DE30" s="104"/>
      <c r="DF30" s="104"/>
      <c r="DG30" s="104"/>
      <c r="DH30" s="104"/>
      <c r="DI30" s="104"/>
      <c r="DJ30" s="104"/>
      <c r="DK30" s="104"/>
      <c r="DL30" s="104"/>
      <c r="DM30" s="104"/>
      <c r="DN30" s="104"/>
      <c r="DO30" s="104"/>
      <c r="DP30" s="104"/>
      <c r="DQ30" s="104"/>
      <c r="DR30" s="104"/>
      <c r="DS30" s="104"/>
      <c r="DT30" s="104"/>
      <c r="DU30" s="104"/>
      <c r="DV30" s="104"/>
      <c r="DW30" s="104"/>
      <c r="DX30" s="104"/>
      <c r="DY30" s="104"/>
      <c r="DZ30" s="104"/>
      <c r="EA30" s="104"/>
      <c r="EB30" s="104"/>
      <c r="EC30" s="104"/>
      <c r="ED30" s="104"/>
      <c r="EE30" s="104"/>
      <c r="EF30" s="104"/>
      <c r="EG30" s="104"/>
      <c r="EH30" s="104"/>
      <c r="EI30" s="104"/>
      <c r="EJ30" s="104"/>
      <c r="EK30" s="104"/>
      <c r="EL30" s="104"/>
      <c r="EM30" s="104"/>
      <c r="EN30" s="104"/>
      <c r="EO30" s="104"/>
      <c r="EP30" s="104"/>
      <c r="EQ30" s="104"/>
      <c r="ER30" s="104"/>
      <c r="ES30" s="104"/>
      <c r="ET30" s="104"/>
      <c r="EU30" s="104"/>
      <c r="EV30" s="104"/>
      <c r="EW30" s="104"/>
      <c r="EX30" s="104"/>
      <c r="EY30" s="104"/>
      <c r="EZ30" s="104"/>
      <c r="FA30" s="104"/>
      <c r="FB30" s="104"/>
      <c r="FC30" s="104"/>
      <c r="FD30" s="104"/>
      <c r="FE30" s="104"/>
      <c r="FF30" s="104"/>
      <c r="FG30" s="104"/>
      <c r="FH30" s="104"/>
      <c r="FI30" s="104"/>
      <c r="FJ30" s="104"/>
      <c r="FK30" s="104"/>
      <c r="FL30" s="104"/>
      <c r="FM30" s="104"/>
      <c r="FN30" s="104"/>
      <c r="FO30" s="104"/>
      <c r="FP30" s="104"/>
      <c r="FQ30" s="104"/>
      <c r="FR30" s="104"/>
      <c r="FS30" s="104"/>
      <c r="FT30" s="104"/>
      <c r="FU30" s="104"/>
      <c r="FV30" s="104"/>
      <c r="FW30" s="104"/>
      <c r="FX30" s="104"/>
      <c r="FY30" s="104"/>
      <c r="FZ30" s="104"/>
      <c r="GA30" s="104"/>
      <c r="GB30" s="104"/>
      <c r="GC30" s="104"/>
      <c r="GD30" s="104"/>
      <c r="GE30" s="104"/>
      <c r="GF30" s="104"/>
      <c r="GG30" s="104"/>
      <c r="GH30" s="104"/>
      <c r="GI30" s="104"/>
      <c r="GJ30" s="104"/>
      <c r="GK30" s="104"/>
      <c r="GL30" s="104"/>
      <c r="GM30" s="104"/>
      <c r="GN30" s="104"/>
      <c r="GO30" s="104"/>
      <c r="GP30" s="104"/>
      <c r="GQ30" s="104"/>
      <c r="GR30" s="104"/>
      <c r="GS30" s="104"/>
      <c r="GT30" s="104"/>
      <c r="GU30" s="104"/>
      <c r="GV30" s="104"/>
      <c r="GW30" s="104"/>
      <c r="GX30" s="104"/>
      <c r="GY30" s="104"/>
      <c r="GZ30" s="104"/>
      <c r="HA30" s="104"/>
      <c r="HB30" s="104"/>
      <c r="HC30" s="104"/>
      <c r="HD30" s="104"/>
      <c r="HE30" s="104"/>
      <c r="HF30" s="104"/>
      <c r="HG30" s="104"/>
      <c r="HH30" s="104"/>
      <c r="HI30" s="104"/>
      <c r="HJ30" s="104"/>
      <c r="HK30" s="104"/>
      <c r="HL30" s="104"/>
      <c r="HM30" s="104"/>
      <c r="HN30" s="104"/>
      <c r="HO30" s="104"/>
      <c r="HP30" s="104"/>
      <c r="HQ30" s="104"/>
      <c r="HR30" s="104"/>
      <c r="HS30" s="104"/>
      <c r="HT30" s="104"/>
      <c r="HU30" s="104"/>
      <c r="HV30" s="104"/>
      <c r="HW30" s="104"/>
      <c r="HX30" s="104"/>
      <c r="HY30" s="104"/>
      <c r="HZ30" s="104"/>
      <c r="IA30" s="104"/>
      <c r="IB30" s="104"/>
      <c r="IC30" s="104"/>
      <c r="ID30" s="104"/>
      <c r="IE30" s="104"/>
      <c r="IF30" s="104"/>
      <c r="IG30" s="104"/>
      <c r="IH30" s="104"/>
      <c r="II30" s="104"/>
      <c r="IJ30" s="104"/>
      <c r="IK30" s="104"/>
      <c r="IL30" s="104"/>
      <c r="IM30" s="104"/>
      <c r="IN30" s="104"/>
      <c r="IO30" s="104"/>
      <c r="IP30" s="104"/>
      <c r="IQ30" s="104"/>
      <c r="IR30" s="104"/>
      <c r="IS30" s="104"/>
      <c r="IT30" s="104"/>
      <c r="IU30" s="104"/>
      <c r="IV30" s="104"/>
      <c r="IW30" s="104"/>
    </row>
    <row r="31" customFormat="false" ht="12.75" hidden="false" customHeight="false" outlineLevel="0" collapsed="false">
      <c r="A31" s="41"/>
      <c r="B31" s="39"/>
      <c r="C31" s="39"/>
      <c r="D31" s="40"/>
      <c r="E31" s="40"/>
      <c r="F31" s="41"/>
      <c r="G31" s="41"/>
      <c r="H31" s="39"/>
      <c r="I31" s="53"/>
      <c r="J31" s="44"/>
      <c r="K31" s="44"/>
      <c r="L31" s="44"/>
      <c r="M31" s="44"/>
      <c r="N31" s="45"/>
      <c r="O31" s="44"/>
      <c r="P31" s="105" t="s">
        <v>119</v>
      </c>
      <c r="Q31" s="39"/>
      <c r="R31" s="41"/>
      <c r="S31" s="79"/>
      <c r="T31" s="79"/>
      <c r="U31" s="80"/>
      <c r="V31" s="41"/>
      <c r="W31" s="67"/>
      <c r="X31" s="67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  <c r="BH31" s="81"/>
      <c r="BI31" s="81"/>
      <c r="BJ31" s="81"/>
      <c r="BK31" s="81"/>
      <c r="BL31" s="81"/>
      <c r="BM31" s="81"/>
      <c r="BN31" s="81"/>
      <c r="BO31" s="81"/>
      <c r="BP31" s="81"/>
      <c r="BQ31" s="81"/>
      <c r="BR31" s="81"/>
      <c r="BS31" s="81"/>
      <c r="BT31" s="81"/>
      <c r="BU31" s="81"/>
      <c r="BV31" s="81"/>
      <c r="BW31" s="81"/>
      <c r="BX31" s="81"/>
      <c r="BY31" s="81"/>
      <c r="BZ31" s="81"/>
      <c r="CA31" s="81"/>
      <c r="CB31" s="81"/>
      <c r="CC31" s="81"/>
      <c r="CD31" s="81"/>
      <c r="CE31" s="81"/>
      <c r="CF31" s="81"/>
      <c r="CG31" s="81"/>
      <c r="CH31" s="81"/>
      <c r="CI31" s="81"/>
      <c r="CJ31" s="81"/>
      <c r="CK31" s="81"/>
      <c r="CL31" s="81"/>
      <c r="CM31" s="81"/>
      <c r="CN31" s="81"/>
      <c r="CO31" s="81"/>
      <c r="CP31" s="81"/>
      <c r="CQ31" s="81"/>
      <c r="CR31" s="81"/>
      <c r="CS31" s="81"/>
      <c r="CT31" s="81"/>
      <c r="CU31" s="81"/>
      <c r="CV31" s="81"/>
      <c r="CW31" s="81"/>
      <c r="CX31" s="81"/>
      <c r="CY31" s="81"/>
      <c r="CZ31" s="81"/>
      <c r="DA31" s="81"/>
      <c r="DB31" s="81"/>
      <c r="DC31" s="81"/>
      <c r="DD31" s="81"/>
      <c r="DE31" s="81"/>
      <c r="DF31" s="81"/>
      <c r="DG31" s="81"/>
      <c r="DH31" s="81"/>
      <c r="DI31" s="81"/>
      <c r="DJ31" s="81"/>
      <c r="DK31" s="81"/>
      <c r="DL31" s="81"/>
      <c r="DM31" s="81"/>
      <c r="DN31" s="81"/>
      <c r="DO31" s="81"/>
      <c r="DP31" s="81"/>
      <c r="DQ31" s="81"/>
      <c r="DR31" s="81"/>
      <c r="DS31" s="81"/>
      <c r="DT31" s="81"/>
      <c r="DU31" s="81"/>
      <c r="DV31" s="81"/>
      <c r="DW31" s="81"/>
      <c r="DX31" s="81"/>
      <c r="DY31" s="81"/>
      <c r="DZ31" s="81"/>
      <c r="EA31" s="81"/>
      <c r="EB31" s="81"/>
      <c r="EC31" s="81"/>
      <c r="ED31" s="81"/>
      <c r="EE31" s="81"/>
      <c r="EF31" s="81"/>
      <c r="EG31" s="81"/>
      <c r="EH31" s="81"/>
      <c r="EI31" s="81"/>
      <c r="EJ31" s="81"/>
      <c r="EK31" s="81"/>
      <c r="EL31" s="81"/>
      <c r="EM31" s="81"/>
      <c r="EN31" s="81"/>
      <c r="EO31" s="81"/>
      <c r="EP31" s="81"/>
      <c r="EQ31" s="81"/>
      <c r="ER31" s="81"/>
      <c r="ES31" s="81"/>
      <c r="ET31" s="81"/>
      <c r="EU31" s="81"/>
      <c r="EV31" s="81"/>
      <c r="EW31" s="81"/>
      <c r="EX31" s="81"/>
      <c r="EY31" s="81"/>
      <c r="EZ31" s="81"/>
      <c r="FA31" s="81"/>
      <c r="FB31" s="81"/>
      <c r="FC31" s="81"/>
      <c r="FD31" s="81"/>
      <c r="FE31" s="81"/>
      <c r="FF31" s="81"/>
      <c r="FG31" s="81"/>
      <c r="FH31" s="81"/>
      <c r="FI31" s="81"/>
      <c r="FJ31" s="81"/>
      <c r="FK31" s="81"/>
      <c r="FL31" s="81"/>
      <c r="FM31" s="81"/>
      <c r="FN31" s="81"/>
      <c r="FO31" s="81"/>
      <c r="FP31" s="81"/>
      <c r="FQ31" s="81"/>
      <c r="FR31" s="81"/>
      <c r="FS31" s="81"/>
      <c r="FT31" s="81"/>
      <c r="FU31" s="81"/>
      <c r="FV31" s="81"/>
      <c r="FW31" s="81"/>
      <c r="FX31" s="81"/>
      <c r="FY31" s="81"/>
      <c r="FZ31" s="81"/>
      <c r="GA31" s="81"/>
      <c r="GB31" s="81"/>
      <c r="GC31" s="81"/>
      <c r="GD31" s="81"/>
      <c r="GE31" s="81"/>
      <c r="GF31" s="81"/>
      <c r="GG31" s="81"/>
      <c r="GH31" s="81"/>
      <c r="GI31" s="81"/>
      <c r="GJ31" s="81"/>
      <c r="GK31" s="81"/>
      <c r="GL31" s="81"/>
      <c r="GM31" s="81"/>
      <c r="GN31" s="81"/>
      <c r="GO31" s="81"/>
      <c r="GP31" s="81"/>
      <c r="GQ31" s="81"/>
      <c r="GR31" s="81"/>
      <c r="GS31" s="81"/>
      <c r="GT31" s="81"/>
      <c r="GU31" s="81"/>
      <c r="GV31" s="81"/>
      <c r="GW31" s="81"/>
      <c r="GX31" s="81"/>
      <c r="GY31" s="81"/>
      <c r="GZ31" s="81"/>
      <c r="HA31" s="81"/>
      <c r="HB31" s="81"/>
      <c r="HC31" s="81"/>
      <c r="HD31" s="81"/>
      <c r="HE31" s="81"/>
      <c r="HF31" s="81"/>
      <c r="HG31" s="81"/>
      <c r="HH31" s="81"/>
      <c r="HI31" s="81"/>
      <c r="HJ31" s="81"/>
      <c r="HK31" s="81"/>
      <c r="HL31" s="81"/>
      <c r="HM31" s="81"/>
      <c r="HN31" s="81"/>
      <c r="HO31" s="81"/>
      <c r="HP31" s="81"/>
      <c r="HQ31" s="81"/>
      <c r="HR31" s="81"/>
      <c r="HS31" s="81"/>
      <c r="HT31" s="81"/>
      <c r="HU31" s="81"/>
      <c r="HV31" s="81"/>
      <c r="HW31" s="81"/>
      <c r="HX31" s="81"/>
      <c r="HY31" s="81"/>
      <c r="HZ31" s="81"/>
      <c r="IA31" s="81"/>
      <c r="IB31" s="81"/>
      <c r="IC31" s="81"/>
      <c r="ID31" s="81"/>
      <c r="IE31" s="81"/>
      <c r="IF31" s="81"/>
      <c r="IG31" s="81"/>
      <c r="IH31" s="81"/>
      <c r="II31" s="81"/>
      <c r="IJ31" s="81"/>
      <c r="IK31" s="81"/>
      <c r="IL31" s="81"/>
      <c r="IM31" s="81"/>
      <c r="IN31" s="81"/>
      <c r="IO31" s="81"/>
      <c r="IP31" s="81"/>
      <c r="IQ31" s="81"/>
      <c r="IR31" s="81"/>
      <c r="IS31" s="81"/>
      <c r="IT31" s="81"/>
      <c r="IU31" s="81"/>
      <c r="IV31" s="81"/>
      <c r="IW31" s="81"/>
    </row>
    <row r="32" customFormat="false" ht="12.75" hidden="false" customHeight="false" outlineLevel="0" collapsed="false">
      <c r="A32" s="41"/>
      <c r="B32" s="39"/>
      <c r="C32" s="39"/>
      <c r="D32" s="40"/>
      <c r="E32" s="40"/>
      <c r="F32" s="41"/>
      <c r="G32" s="41"/>
      <c r="H32" s="39"/>
      <c r="I32" s="53"/>
      <c r="J32" s="44"/>
      <c r="K32" s="44"/>
      <c r="L32" s="44"/>
      <c r="M32" s="44"/>
      <c r="N32" s="45"/>
      <c r="O32" s="44"/>
      <c r="P32" s="105"/>
      <c r="Q32" s="39"/>
      <c r="R32" s="41"/>
      <c r="S32" s="79"/>
      <c r="T32" s="79"/>
      <c r="U32" s="80"/>
      <c r="V32" s="41"/>
      <c r="W32" s="67"/>
      <c r="X32" s="67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81"/>
      <c r="BD32" s="81"/>
      <c r="BE32" s="81"/>
      <c r="BF32" s="81"/>
      <c r="BG32" s="81"/>
      <c r="BH32" s="81"/>
      <c r="BI32" s="81"/>
      <c r="BJ32" s="81"/>
      <c r="BK32" s="81"/>
      <c r="BL32" s="81"/>
      <c r="BM32" s="81"/>
      <c r="BN32" s="81"/>
      <c r="BO32" s="81"/>
      <c r="BP32" s="81"/>
      <c r="BQ32" s="81"/>
      <c r="BR32" s="81"/>
      <c r="BS32" s="81"/>
      <c r="BT32" s="81"/>
      <c r="BU32" s="81"/>
      <c r="BV32" s="81"/>
      <c r="BW32" s="81"/>
      <c r="BX32" s="81"/>
      <c r="BY32" s="81"/>
      <c r="BZ32" s="81"/>
      <c r="CA32" s="81"/>
      <c r="CB32" s="81"/>
      <c r="CC32" s="81"/>
      <c r="CD32" s="81"/>
      <c r="CE32" s="81"/>
      <c r="CF32" s="81"/>
      <c r="CG32" s="81"/>
      <c r="CH32" s="81"/>
      <c r="CI32" s="81"/>
      <c r="CJ32" s="81"/>
      <c r="CK32" s="81"/>
      <c r="CL32" s="81"/>
      <c r="CM32" s="81"/>
      <c r="CN32" s="81"/>
      <c r="CO32" s="81"/>
      <c r="CP32" s="81"/>
      <c r="CQ32" s="81"/>
      <c r="CR32" s="81"/>
      <c r="CS32" s="81"/>
      <c r="CT32" s="81"/>
      <c r="CU32" s="81"/>
      <c r="CV32" s="81"/>
      <c r="CW32" s="81"/>
      <c r="CX32" s="81"/>
      <c r="CY32" s="81"/>
      <c r="CZ32" s="81"/>
      <c r="DA32" s="81"/>
      <c r="DB32" s="81"/>
      <c r="DC32" s="81"/>
      <c r="DD32" s="81"/>
      <c r="DE32" s="81"/>
      <c r="DF32" s="81"/>
      <c r="DG32" s="81"/>
      <c r="DH32" s="81"/>
      <c r="DI32" s="81"/>
      <c r="DJ32" s="81"/>
      <c r="DK32" s="81"/>
      <c r="DL32" s="81"/>
      <c r="DM32" s="81"/>
      <c r="DN32" s="81"/>
      <c r="DO32" s="81"/>
      <c r="DP32" s="81"/>
      <c r="DQ32" s="81"/>
      <c r="DR32" s="81"/>
      <c r="DS32" s="81"/>
      <c r="DT32" s="81"/>
      <c r="DU32" s="81"/>
      <c r="DV32" s="81"/>
      <c r="DW32" s="81"/>
      <c r="DX32" s="81"/>
      <c r="DY32" s="81"/>
      <c r="DZ32" s="81"/>
      <c r="EA32" s="81"/>
      <c r="EB32" s="81"/>
      <c r="EC32" s="81"/>
      <c r="ED32" s="81"/>
      <c r="EE32" s="81"/>
      <c r="EF32" s="81"/>
      <c r="EG32" s="81"/>
      <c r="EH32" s="81"/>
      <c r="EI32" s="81"/>
      <c r="EJ32" s="81"/>
      <c r="EK32" s="81"/>
      <c r="EL32" s="81"/>
      <c r="EM32" s="81"/>
      <c r="EN32" s="81"/>
      <c r="EO32" s="81"/>
      <c r="EP32" s="81"/>
      <c r="EQ32" s="81"/>
      <c r="ER32" s="81"/>
      <c r="ES32" s="81"/>
      <c r="ET32" s="81"/>
      <c r="EU32" s="81"/>
      <c r="EV32" s="81"/>
      <c r="EW32" s="81"/>
      <c r="EX32" s="81"/>
      <c r="EY32" s="81"/>
      <c r="EZ32" s="81"/>
      <c r="FA32" s="81"/>
      <c r="FB32" s="81"/>
      <c r="FC32" s="81"/>
      <c r="FD32" s="81"/>
      <c r="FE32" s="81"/>
      <c r="FF32" s="81"/>
      <c r="FG32" s="81"/>
      <c r="FH32" s="81"/>
      <c r="FI32" s="81"/>
      <c r="FJ32" s="81"/>
      <c r="FK32" s="81"/>
      <c r="FL32" s="81"/>
      <c r="FM32" s="81"/>
      <c r="FN32" s="81"/>
      <c r="FO32" s="81"/>
      <c r="FP32" s="81"/>
      <c r="FQ32" s="81"/>
      <c r="FR32" s="81"/>
      <c r="FS32" s="81"/>
      <c r="FT32" s="81"/>
      <c r="FU32" s="81"/>
      <c r="FV32" s="81"/>
      <c r="FW32" s="81"/>
      <c r="FX32" s="81"/>
      <c r="FY32" s="81"/>
      <c r="FZ32" s="81"/>
      <c r="GA32" s="81"/>
      <c r="GB32" s="81"/>
      <c r="GC32" s="81"/>
      <c r="GD32" s="81"/>
      <c r="GE32" s="81"/>
      <c r="GF32" s="81"/>
      <c r="GG32" s="81"/>
      <c r="GH32" s="81"/>
      <c r="GI32" s="81"/>
      <c r="GJ32" s="81"/>
      <c r="GK32" s="81"/>
      <c r="GL32" s="81"/>
      <c r="GM32" s="81"/>
      <c r="GN32" s="81"/>
      <c r="GO32" s="81"/>
      <c r="GP32" s="81"/>
      <c r="GQ32" s="81"/>
      <c r="GR32" s="81"/>
      <c r="GS32" s="81"/>
      <c r="GT32" s="81"/>
      <c r="GU32" s="81"/>
      <c r="GV32" s="81"/>
      <c r="GW32" s="81"/>
      <c r="GX32" s="81"/>
      <c r="GY32" s="81"/>
      <c r="GZ32" s="81"/>
      <c r="HA32" s="81"/>
      <c r="HB32" s="81"/>
      <c r="HC32" s="81"/>
      <c r="HD32" s="81"/>
      <c r="HE32" s="81"/>
      <c r="HF32" s="81"/>
      <c r="HG32" s="81"/>
      <c r="HH32" s="81"/>
      <c r="HI32" s="81"/>
      <c r="HJ32" s="81"/>
      <c r="HK32" s="81"/>
      <c r="HL32" s="81"/>
      <c r="HM32" s="81"/>
      <c r="HN32" s="81"/>
      <c r="HO32" s="81"/>
      <c r="HP32" s="81"/>
      <c r="HQ32" s="81"/>
      <c r="HR32" s="81"/>
      <c r="HS32" s="81"/>
      <c r="HT32" s="81"/>
      <c r="HU32" s="81"/>
      <c r="HV32" s="81"/>
      <c r="HW32" s="81"/>
      <c r="HX32" s="81"/>
      <c r="HY32" s="81"/>
      <c r="HZ32" s="81"/>
      <c r="IA32" s="81"/>
      <c r="IB32" s="81"/>
      <c r="IC32" s="81"/>
      <c r="ID32" s="81"/>
      <c r="IE32" s="81"/>
      <c r="IF32" s="81"/>
      <c r="IG32" s="81"/>
      <c r="IH32" s="81"/>
      <c r="II32" s="81"/>
      <c r="IJ32" s="81"/>
      <c r="IK32" s="81"/>
      <c r="IL32" s="81"/>
      <c r="IM32" s="81"/>
      <c r="IN32" s="81"/>
      <c r="IO32" s="81"/>
      <c r="IP32" s="81"/>
      <c r="IQ32" s="81"/>
      <c r="IR32" s="81"/>
      <c r="IS32" s="81"/>
      <c r="IT32" s="81"/>
      <c r="IU32" s="81"/>
      <c r="IV32" s="81"/>
      <c r="IW32" s="81"/>
    </row>
    <row r="33" customFormat="false" ht="12.75" hidden="false" customHeight="false" outlineLevel="0" collapsed="false">
      <c r="A33" s="92" t="s">
        <v>97</v>
      </c>
      <c r="B33" s="93" t="s">
        <v>46</v>
      </c>
      <c r="C33" s="93" t="s">
        <v>99</v>
      </c>
      <c r="D33" s="94" t="n">
        <v>36800</v>
      </c>
      <c r="E33" s="94" t="s">
        <v>100</v>
      </c>
      <c r="F33" s="95" t="s">
        <v>120</v>
      </c>
      <c r="G33" s="95" t="s">
        <v>121</v>
      </c>
      <c r="H33" s="93" t="s">
        <v>117</v>
      </c>
      <c r="I33" s="96" t="n">
        <f aca="false">7.5654/I$1</f>
        <v>0.244045161290323</v>
      </c>
      <c r="J33" s="97" t="n">
        <v>0</v>
      </c>
      <c r="K33" s="97" t="n">
        <v>0.0022</v>
      </c>
      <c r="L33" s="97" t="n">
        <v>0</v>
      </c>
      <c r="M33" s="97" t="n">
        <v>0</v>
      </c>
      <c r="N33" s="98" t="n">
        <v>0</v>
      </c>
      <c r="O33" s="97" t="n">
        <f aca="false">SUM(I33:M33)</f>
        <v>0.246245161290323</v>
      </c>
      <c r="P33" s="99" t="n">
        <v>0.3924</v>
      </c>
      <c r="Q33" s="106" t="n">
        <v>6108</v>
      </c>
      <c r="R33" s="92"/>
      <c r="S33" s="101" t="n">
        <f aca="false">I33*I$1*Q33</f>
        <v>46209.4632</v>
      </c>
      <c r="T33" s="101"/>
      <c r="U33" s="102" t="n">
        <v>418413</v>
      </c>
      <c r="V33" s="92"/>
      <c r="W33" s="103"/>
      <c r="X33" s="103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104"/>
      <c r="AM33" s="104"/>
      <c r="AN33" s="104"/>
      <c r="AO33" s="104"/>
      <c r="AP33" s="104"/>
      <c r="AQ33" s="104"/>
      <c r="AR33" s="104"/>
      <c r="AS33" s="104"/>
      <c r="AT33" s="104"/>
      <c r="AU33" s="104"/>
      <c r="AV33" s="104"/>
      <c r="AW33" s="104"/>
      <c r="AX33" s="104"/>
      <c r="AY33" s="104"/>
      <c r="AZ33" s="104"/>
      <c r="BA33" s="104"/>
      <c r="BB33" s="104"/>
      <c r="BC33" s="104"/>
      <c r="BD33" s="104"/>
      <c r="BE33" s="104"/>
      <c r="BF33" s="104"/>
      <c r="BG33" s="104"/>
      <c r="BH33" s="104"/>
      <c r="BI33" s="104"/>
      <c r="BJ33" s="104"/>
      <c r="BK33" s="104"/>
      <c r="BL33" s="104"/>
      <c r="BM33" s="104"/>
      <c r="BN33" s="104"/>
      <c r="BO33" s="104"/>
      <c r="BP33" s="104"/>
      <c r="BQ33" s="104"/>
      <c r="BR33" s="104"/>
      <c r="BS33" s="104"/>
      <c r="BT33" s="104"/>
      <c r="BU33" s="104"/>
      <c r="BV33" s="104"/>
      <c r="BW33" s="104"/>
      <c r="BX33" s="104"/>
      <c r="BY33" s="104"/>
      <c r="BZ33" s="104"/>
      <c r="CA33" s="104"/>
      <c r="CB33" s="104"/>
      <c r="CC33" s="104"/>
      <c r="CD33" s="104"/>
      <c r="CE33" s="104"/>
      <c r="CF33" s="104"/>
      <c r="CG33" s="104"/>
      <c r="CH33" s="104"/>
      <c r="CI33" s="104"/>
      <c r="CJ33" s="104"/>
      <c r="CK33" s="104"/>
      <c r="CL33" s="104"/>
      <c r="CM33" s="104"/>
      <c r="CN33" s="104"/>
      <c r="CO33" s="104"/>
      <c r="CP33" s="104"/>
      <c r="CQ33" s="104"/>
      <c r="CR33" s="104"/>
      <c r="CS33" s="104"/>
      <c r="CT33" s="104"/>
      <c r="CU33" s="104"/>
      <c r="CV33" s="104"/>
      <c r="CW33" s="104"/>
      <c r="CX33" s="104"/>
      <c r="CY33" s="104"/>
      <c r="CZ33" s="104"/>
      <c r="DA33" s="104"/>
      <c r="DB33" s="104"/>
      <c r="DC33" s="104"/>
      <c r="DD33" s="104"/>
      <c r="DE33" s="104"/>
      <c r="DF33" s="104"/>
      <c r="DG33" s="104"/>
      <c r="DH33" s="104"/>
      <c r="DI33" s="104"/>
      <c r="DJ33" s="104"/>
      <c r="DK33" s="104"/>
      <c r="DL33" s="104"/>
      <c r="DM33" s="104"/>
      <c r="DN33" s="104"/>
      <c r="DO33" s="104"/>
      <c r="DP33" s="104"/>
      <c r="DQ33" s="104"/>
      <c r="DR33" s="104"/>
      <c r="DS33" s="104"/>
      <c r="DT33" s="104"/>
      <c r="DU33" s="104"/>
      <c r="DV33" s="104"/>
      <c r="DW33" s="104"/>
      <c r="DX33" s="104"/>
      <c r="DY33" s="104"/>
      <c r="DZ33" s="104"/>
      <c r="EA33" s="104"/>
      <c r="EB33" s="104"/>
      <c r="EC33" s="104"/>
      <c r="ED33" s="104"/>
      <c r="EE33" s="104"/>
      <c r="EF33" s="104"/>
      <c r="EG33" s="104"/>
      <c r="EH33" s="104"/>
      <c r="EI33" s="104"/>
      <c r="EJ33" s="104"/>
      <c r="EK33" s="104"/>
      <c r="EL33" s="104"/>
      <c r="EM33" s="104"/>
      <c r="EN33" s="104"/>
      <c r="EO33" s="104"/>
      <c r="EP33" s="104"/>
      <c r="EQ33" s="104"/>
      <c r="ER33" s="104"/>
      <c r="ES33" s="104"/>
      <c r="ET33" s="104"/>
      <c r="EU33" s="104"/>
      <c r="EV33" s="104"/>
      <c r="EW33" s="104"/>
      <c r="EX33" s="104"/>
      <c r="EY33" s="104"/>
      <c r="EZ33" s="104"/>
      <c r="FA33" s="104"/>
      <c r="FB33" s="104"/>
      <c r="FC33" s="104"/>
      <c r="FD33" s="104"/>
      <c r="FE33" s="104"/>
      <c r="FF33" s="104"/>
      <c r="FG33" s="104"/>
      <c r="FH33" s="104"/>
      <c r="FI33" s="104"/>
      <c r="FJ33" s="104"/>
      <c r="FK33" s="104"/>
      <c r="FL33" s="104"/>
      <c r="FM33" s="104"/>
      <c r="FN33" s="104"/>
      <c r="FO33" s="104"/>
      <c r="FP33" s="104"/>
      <c r="FQ33" s="104"/>
      <c r="FR33" s="104"/>
      <c r="FS33" s="104"/>
      <c r="FT33" s="104"/>
      <c r="FU33" s="104"/>
      <c r="FV33" s="104"/>
      <c r="FW33" s="104"/>
      <c r="FX33" s="104"/>
      <c r="FY33" s="104"/>
      <c r="FZ33" s="104"/>
      <c r="GA33" s="104"/>
      <c r="GB33" s="104"/>
      <c r="GC33" s="104"/>
      <c r="GD33" s="104"/>
      <c r="GE33" s="104"/>
      <c r="GF33" s="104"/>
      <c r="GG33" s="104"/>
      <c r="GH33" s="104"/>
      <c r="GI33" s="104"/>
      <c r="GJ33" s="104"/>
      <c r="GK33" s="104"/>
      <c r="GL33" s="104"/>
      <c r="GM33" s="104"/>
      <c r="GN33" s="104"/>
      <c r="GO33" s="104"/>
      <c r="GP33" s="104"/>
      <c r="GQ33" s="104"/>
      <c r="GR33" s="104"/>
      <c r="GS33" s="104"/>
      <c r="GT33" s="104"/>
      <c r="GU33" s="104"/>
      <c r="GV33" s="104"/>
      <c r="GW33" s="104"/>
      <c r="GX33" s="104"/>
      <c r="GY33" s="104"/>
      <c r="GZ33" s="104"/>
      <c r="HA33" s="104"/>
      <c r="HB33" s="104"/>
      <c r="HC33" s="104"/>
      <c r="HD33" s="104"/>
      <c r="HE33" s="104"/>
      <c r="HF33" s="104"/>
      <c r="HG33" s="104"/>
      <c r="HH33" s="104"/>
      <c r="HI33" s="104"/>
      <c r="HJ33" s="104"/>
      <c r="HK33" s="104"/>
      <c r="HL33" s="104"/>
      <c r="HM33" s="104"/>
      <c r="HN33" s="104"/>
      <c r="HO33" s="104"/>
      <c r="HP33" s="104"/>
      <c r="HQ33" s="104"/>
      <c r="HR33" s="104"/>
      <c r="HS33" s="104"/>
      <c r="HT33" s="104"/>
      <c r="HU33" s="104"/>
      <c r="HV33" s="104"/>
      <c r="HW33" s="104"/>
      <c r="HX33" s="104"/>
      <c r="HY33" s="104"/>
      <c r="HZ33" s="104"/>
      <c r="IA33" s="104"/>
      <c r="IB33" s="104"/>
      <c r="IC33" s="104"/>
      <c r="ID33" s="104"/>
      <c r="IE33" s="104"/>
      <c r="IF33" s="104"/>
      <c r="IG33" s="104"/>
      <c r="IH33" s="104"/>
      <c r="II33" s="104"/>
      <c r="IJ33" s="104"/>
      <c r="IK33" s="104"/>
      <c r="IL33" s="104"/>
      <c r="IM33" s="104"/>
      <c r="IN33" s="104"/>
      <c r="IO33" s="104"/>
      <c r="IP33" s="104"/>
      <c r="IQ33" s="104"/>
      <c r="IR33" s="104"/>
      <c r="IS33" s="104"/>
      <c r="IT33" s="104"/>
      <c r="IU33" s="104"/>
      <c r="IV33" s="104"/>
      <c r="IW33" s="104"/>
    </row>
    <row r="34" customFormat="false" ht="12.75" hidden="false" customHeight="false" outlineLevel="0" collapsed="false">
      <c r="A34" s="92" t="s">
        <v>97</v>
      </c>
      <c r="B34" s="93" t="s">
        <v>46</v>
      </c>
      <c r="C34" s="93" t="s">
        <v>99</v>
      </c>
      <c r="D34" s="94" t="n">
        <v>36800</v>
      </c>
      <c r="E34" s="94" t="s">
        <v>100</v>
      </c>
      <c r="F34" s="95" t="s">
        <v>122</v>
      </c>
      <c r="G34" s="95" t="s">
        <v>121</v>
      </c>
      <c r="H34" s="93" t="s">
        <v>117</v>
      </c>
      <c r="I34" s="96" t="n">
        <f aca="false">7.5654/I$1</f>
        <v>0.244045161290323</v>
      </c>
      <c r="J34" s="97" t="n">
        <v>0</v>
      </c>
      <c r="K34" s="97" t="n">
        <v>0.0022</v>
      </c>
      <c r="L34" s="97" t="n">
        <v>0</v>
      </c>
      <c r="M34" s="97" t="n">
        <v>0</v>
      </c>
      <c r="N34" s="98" t="n">
        <v>0</v>
      </c>
      <c r="O34" s="97" t="n">
        <f aca="false">SUM(I34:M34)</f>
        <v>0.246245161290323</v>
      </c>
      <c r="P34" s="99" t="n">
        <f aca="false">+P33</f>
        <v>0.3924</v>
      </c>
      <c r="Q34" s="100" t="n">
        <v>8982</v>
      </c>
      <c r="R34" s="92"/>
      <c r="S34" s="101" t="n">
        <f aca="false">I34*I$1*Q34</f>
        <v>67952.4228</v>
      </c>
      <c r="T34" s="101"/>
      <c r="U34" s="102" t="n">
        <v>418413</v>
      </c>
      <c r="V34" s="92"/>
      <c r="W34" s="103"/>
      <c r="X34" s="103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  <c r="BM34" s="104"/>
      <c r="BN34" s="104"/>
      <c r="BO34" s="104"/>
      <c r="BP34" s="104"/>
      <c r="BQ34" s="104"/>
      <c r="BR34" s="104"/>
      <c r="BS34" s="104"/>
      <c r="BT34" s="104"/>
      <c r="BU34" s="104"/>
      <c r="BV34" s="104"/>
      <c r="BW34" s="104"/>
      <c r="BX34" s="104"/>
      <c r="BY34" s="104"/>
      <c r="BZ34" s="104"/>
      <c r="CA34" s="104"/>
      <c r="CB34" s="104"/>
      <c r="CC34" s="104"/>
      <c r="CD34" s="104"/>
      <c r="CE34" s="104"/>
      <c r="CF34" s="104"/>
      <c r="CG34" s="104"/>
      <c r="CH34" s="104"/>
      <c r="CI34" s="104"/>
      <c r="CJ34" s="104"/>
      <c r="CK34" s="104"/>
      <c r="CL34" s="104"/>
      <c r="CM34" s="104"/>
      <c r="CN34" s="104"/>
      <c r="CO34" s="104"/>
      <c r="CP34" s="104"/>
      <c r="CQ34" s="104"/>
      <c r="CR34" s="104"/>
      <c r="CS34" s="104"/>
      <c r="CT34" s="104"/>
      <c r="CU34" s="104"/>
      <c r="CV34" s="104"/>
      <c r="CW34" s="104"/>
      <c r="CX34" s="104"/>
      <c r="CY34" s="104"/>
      <c r="CZ34" s="104"/>
      <c r="DA34" s="104"/>
      <c r="DB34" s="104"/>
      <c r="DC34" s="104"/>
      <c r="DD34" s="104"/>
      <c r="DE34" s="104"/>
      <c r="DF34" s="104"/>
      <c r="DG34" s="104"/>
      <c r="DH34" s="104"/>
      <c r="DI34" s="104"/>
      <c r="DJ34" s="104"/>
      <c r="DK34" s="104"/>
      <c r="DL34" s="104"/>
      <c r="DM34" s="104"/>
      <c r="DN34" s="104"/>
      <c r="DO34" s="104"/>
      <c r="DP34" s="104"/>
      <c r="DQ34" s="104"/>
      <c r="DR34" s="104"/>
      <c r="DS34" s="104"/>
      <c r="DT34" s="104"/>
      <c r="DU34" s="104"/>
      <c r="DV34" s="104"/>
      <c r="DW34" s="104"/>
      <c r="DX34" s="104"/>
      <c r="DY34" s="104"/>
      <c r="DZ34" s="104"/>
      <c r="EA34" s="104"/>
      <c r="EB34" s="104"/>
      <c r="EC34" s="104"/>
      <c r="ED34" s="104"/>
      <c r="EE34" s="104"/>
      <c r="EF34" s="104"/>
      <c r="EG34" s="104"/>
      <c r="EH34" s="104"/>
      <c r="EI34" s="104"/>
      <c r="EJ34" s="104"/>
      <c r="EK34" s="104"/>
      <c r="EL34" s="104"/>
      <c r="EM34" s="104"/>
      <c r="EN34" s="104"/>
      <c r="EO34" s="104"/>
      <c r="EP34" s="104"/>
      <c r="EQ34" s="104"/>
      <c r="ER34" s="104"/>
      <c r="ES34" s="104"/>
      <c r="ET34" s="104"/>
      <c r="EU34" s="104"/>
      <c r="EV34" s="104"/>
      <c r="EW34" s="104"/>
      <c r="EX34" s="104"/>
      <c r="EY34" s="104"/>
      <c r="EZ34" s="104"/>
      <c r="FA34" s="104"/>
      <c r="FB34" s="104"/>
      <c r="FC34" s="104"/>
      <c r="FD34" s="104"/>
      <c r="FE34" s="104"/>
      <c r="FF34" s="104"/>
      <c r="FG34" s="104"/>
      <c r="FH34" s="104"/>
      <c r="FI34" s="104"/>
      <c r="FJ34" s="104"/>
      <c r="FK34" s="104"/>
      <c r="FL34" s="104"/>
      <c r="FM34" s="104"/>
      <c r="FN34" s="104"/>
      <c r="FO34" s="104"/>
      <c r="FP34" s="104"/>
      <c r="FQ34" s="104"/>
      <c r="FR34" s="104"/>
      <c r="FS34" s="104"/>
      <c r="FT34" s="104"/>
      <c r="FU34" s="104"/>
      <c r="FV34" s="104"/>
      <c r="FW34" s="104"/>
      <c r="FX34" s="104"/>
      <c r="FY34" s="104"/>
      <c r="FZ34" s="104"/>
      <c r="GA34" s="104"/>
      <c r="GB34" s="104"/>
      <c r="GC34" s="104"/>
      <c r="GD34" s="104"/>
      <c r="GE34" s="104"/>
      <c r="GF34" s="104"/>
      <c r="GG34" s="104"/>
      <c r="GH34" s="104"/>
      <c r="GI34" s="104"/>
      <c r="GJ34" s="104"/>
      <c r="GK34" s="104"/>
      <c r="GL34" s="104"/>
      <c r="GM34" s="104"/>
      <c r="GN34" s="104"/>
      <c r="GO34" s="104"/>
      <c r="GP34" s="104"/>
      <c r="GQ34" s="104"/>
      <c r="GR34" s="104"/>
      <c r="GS34" s="104"/>
      <c r="GT34" s="104"/>
      <c r="GU34" s="104"/>
      <c r="GV34" s="104"/>
      <c r="GW34" s="104"/>
      <c r="GX34" s="104"/>
      <c r="GY34" s="104"/>
      <c r="GZ34" s="104"/>
      <c r="HA34" s="104"/>
      <c r="HB34" s="104"/>
      <c r="HC34" s="104"/>
      <c r="HD34" s="104"/>
      <c r="HE34" s="104"/>
      <c r="HF34" s="104"/>
      <c r="HG34" s="104"/>
      <c r="HH34" s="104"/>
      <c r="HI34" s="104"/>
      <c r="HJ34" s="104"/>
      <c r="HK34" s="104"/>
      <c r="HL34" s="104"/>
      <c r="HM34" s="104"/>
      <c r="HN34" s="104"/>
      <c r="HO34" s="104"/>
      <c r="HP34" s="104"/>
      <c r="HQ34" s="104"/>
      <c r="HR34" s="104"/>
      <c r="HS34" s="104"/>
      <c r="HT34" s="104"/>
      <c r="HU34" s="104"/>
      <c r="HV34" s="104"/>
      <c r="HW34" s="104"/>
      <c r="HX34" s="104"/>
      <c r="HY34" s="104"/>
      <c r="HZ34" s="104"/>
      <c r="IA34" s="104"/>
      <c r="IB34" s="104"/>
      <c r="IC34" s="104"/>
      <c r="ID34" s="104"/>
      <c r="IE34" s="104"/>
      <c r="IF34" s="104"/>
      <c r="IG34" s="104"/>
      <c r="IH34" s="104"/>
      <c r="II34" s="104"/>
      <c r="IJ34" s="104"/>
      <c r="IK34" s="104"/>
      <c r="IL34" s="104"/>
      <c r="IM34" s="104"/>
      <c r="IN34" s="104"/>
      <c r="IO34" s="104"/>
      <c r="IP34" s="104"/>
      <c r="IQ34" s="104"/>
      <c r="IR34" s="104"/>
      <c r="IS34" s="104"/>
      <c r="IT34" s="104"/>
      <c r="IU34" s="104"/>
      <c r="IV34" s="104"/>
      <c r="IW34" s="104"/>
    </row>
    <row r="35" customFormat="false" ht="12.75" hidden="false" customHeight="false" outlineLevel="0" collapsed="false">
      <c r="A35" s="92" t="s">
        <v>97</v>
      </c>
      <c r="B35" s="93" t="s">
        <v>46</v>
      </c>
      <c r="C35" s="93" t="s">
        <v>99</v>
      </c>
      <c r="D35" s="94" t="n">
        <v>36800</v>
      </c>
      <c r="E35" s="94" t="s">
        <v>100</v>
      </c>
      <c r="F35" s="95" t="s">
        <v>118</v>
      </c>
      <c r="G35" s="95" t="s">
        <v>121</v>
      </c>
      <c r="H35" s="93" t="s">
        <v>117</v>
      </c>
      <c r="I35" s="96" t="n">
        <f aca="false">7.5654/I$1</f>
        <v>0.244045161290323</v>
      </c>
      <c r="J35" s="97" t="n">
        <v>0</v>
      </c>
      <c r="K35" s="97" t="n">
        <v>0.0022</v>
      </c>
      <c r="L35" s="97" t="n">
        <v>0</v>
      </c>
      <c r="M35" s="97" t="n">
        <v>0</v>
      </c>
      <c r="N35" s="98" t="n">
        <v>0</v>
      </c>
      <c r="O35" s="97" t="n">
        <f aca="false">SUM(I35:M35)</f>
        <v>0.246245161290323</v>
      </c>
      <c r="P35" s="99" t="n">
        <f aca="false">+P34</f>
        <v>0.3924</v>
      </c>
      <c r="Q35" s="100" t="n">
        <v>20840</v>
      </c>
      <c r="R35" s="92"/>
      <c r="S35" s="101" t="n">
        <f aca="false">I35*I$1*Q35</f>
        <v>157662.936</v>
      </c>
      <c r="T35" s="101"/>
      <c r="U35" s="102" t="n">
        <v>418413</v>
      </c>
      <c r="V35" s="92"/>
      <c r="W35" s="103"/>
      <c r="X35" s="103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  <c r="AN35" s="104"/>
      <c r="AO35" s="104"/>
      <c r="AP35" s="104"/>
      <c r="AQ35" s="104"/>
      <c r="AR35" s="104"/>
      <c r="AS35" s="104"/>
      <c r="AT35" s="104"/>
      <c r="AU35" s="104"/>
      <c r="AV35" s="104"/>
      <c r="AW35" s="104"/>
      <c r="AX35" s="104"/>
      <c r="AY35" s="104"/>
      <c r="AZ35" s="104"/>
      <c r="BA35" s="104"/>
      <c r="BB35" s="104"/>
      <c r="BC35" s="104"/>
      <c r="BD35" s="104"/>
      <c r="BE35" s="104"/>
      <c r="BF35" s="104"/>
      <c r="BG35" s="104"/>
      <c r="BH35" s="104"/>
      <c r="BI35" s="104"/>
      <c r="BJ35" s="104"/>
      <c r="BK35" s="104"/>
      <c r="BL35" s="104"/>
      <c r="BM35" s="104"/>
      <c r="BN35" s="104"/>
      <c r="BO35" s="104"/>
      <c r="BP35" s="104"/>
      <c r="BQ35" s="104"/>
      <c r="BR35" s="104"/>
      <c r="BS35" s="104"/>
      <c r="BT35" s="104"/>
      <c r="BU35" s="104"/>
      <c r="BV35" s="104"/>
      <c r="BW35" s="104"/>
      <c r="BX35" s="104"/>
      <c r="BY35" s="104"/>
      <c r="BZ35" s="104"/>
      <c r="CA35" s="104"/>
      <c r="CB35" s="104"/>
      <c r="CC35" s="104"/>
      <c r="CD35" s="104"/>
      <c r="CE35" s="104"/>
      <c r="CF35" s="104"/>
      <c r="CG35" s="104"/>
      <c r="CH35" s="104"/>
      <c r="CI35" s="104"/>
      <c r="CJ35" s="104"/>
      <c r="CK35" s="104"/>
      <c r="CL35" s="104"/>
      <c r="CM35" s="104"/>
      <c r="CN35" s="104"/>
      <c r="CO35" s="104"/>
      <c r="CP35" s="104"/>
      <c r="CQ35" s="104"/>
      <c r="CR35" s="104"/>
      <c r="CS35" s="104"/>
      <c r="CT35" s="104"/>
      <c r="CU35" s="104"/>
      <c r="CV35" s="104"/>
      <c r="CW35" s="104"/>
      <c r="CX35" s="104"/>
      <c r="CY35" s="104"/>
      <c r="CZ35" s="104"/>
      <c r="DA35" s="104"/>
      <c r="DB35" s="104"/>
      <c r="DC35" s="104"/>
      <c r="DD35" s="104"/>
      <c r="DE35" s="104"/>
      <c r="DF35" s="104"/>
      <c r="DG35" s="104"/>
      <c r="DH35" s="104"/>
      <c r="DI35" s="104"/>
      <c r="DJ35" s="104"/>
      <c r="DK35" s="104"/>
      <c r="DL35" s="104"/>
      <c r="DM35" s="104"/>
      <c r="DN35" s="104"/>
      <c r="DO35" s="104"/>
      <c r="DP35" s="104"/>
      <c r="DQ35" s="104"/>
      <c r="DR35" s="104"/>
      <c r="DS35" s="104"/>
      <c r="DT35" s="104"/>
      <c r="DU35" s="104"/>
      <c r="DV35" s="104"/>
      <c r="DW35" s="104"/>
      <c r="DX35" s="104"/>
      <c r="DY35" s="104"/>
      <c r="DZ35" s="104"/>
      <c r="EA35" s="104"/>
      <c r="EB35" s="104"/>
      <c r="EC35" s="104"/>
      <c r="ED35" s="104"/>
      <c r="EE35" s="104"/>
      <c r="EF35" s="104"/>
      <c r="EG35" s="104"/>
      <c r="EH35" s="104"/>
      <c r="EI35" s="104"/>
      <c r="EJ35" s="104"/>
      <c r="EK35" s="104"/>
      <c r="EL35" s="104"/>
      <c r="EM35" s="104"/>
      <c r="EN35" s="104"/>
      <c r="EO35" s="104"/>
      <c r="EP35" s="104"/>
      <c r="EQ35" s="104"/>
      <c r="ER35" s="104"/>
      <c r="ES35" s="104"/>
      <c r="ET35" s="104"/>
      <c r="EU35" s="104"/>
      <c r="EV35" s="104"/>
      <c r="EW35" s="104"/>
      <c r="EX35" s="104"/>
      <c r="EY35" s="104"/>
      <c r="EZ35" s="104"/>
      <c r="FA35" s="104"/>
      <c r="FB35" s="104"/>
      <c r="FC35" s="104"/>
      <c r="FD35" s="104"/>
      <c r="FE35" s="104"/>
      <c r="FF35" s="104"/>
      <c r="FG35" s="104"/>
      <c r="FH35" s="104"/>
      <c r="FI35" s="104"/>
      <c r="FJ35" s="104"/>
      <c r="FK35" s="104"/>
      <c r="FL35" s="104"/>
      <c r="FM35" s="104"/>
      <c r="FN35" s="104"/>
      <c r="FO35" s="104"/>
      <c r="FP35" s="104"/>
      <c r="FQ35" s="104"/>
      <c r="FR35" s="104"/>
      <c r="FS35" s="104"/>
      <c r="FT35" s="104"/>
      <c r="FU35" s="104"/>
      <c r="FV35" s="104"/>
      <c r="FW35" s="104"/>
      <c r="FX35" s="104"/>
      <c r="FY35" s="104"/>
      <c r="FZ35" s="104"/>
      <c r="GA35" s="104"/>
      <c r="GB35" s="104"/>
      <c r="GC35" s="104"/>
      <c r="GD35" s="104"/>
      <c r="GE35" s="104"/>
      <c r="GF35" s="104"/>
      <c r="GG35" s="104"/>
      <c r="GH35" s="104"/>
      <c r="GI35" s="104"/>
      <c r="GJ35" s="104"/>
      <c r="GK35" s="104"/>
      <c r="GL35" s="104"/>
      <c r="GM35" s="104"/>
      <c r="GN35" s="104"/>
      <c r="GO35" s="104"/>
      <c r="GP35" s="104"/>
      <c r="GQ35" s="104"/>
      <c r="GR35" s="104"/>
      <c r="GS35" s="104"/>
      <c r="GT35" s="104"/>
      <c r="GU35" s="104"/>
      <c r="GV35" s="104"/>
      <c r="GW35" s="104"/>
      <c r="GX35" s="104"/>
      <c r="GY35" s="104"/>
      <c r="GZ35" s="104"/>
      <c r="HA35" s="104"/>
      <c r="HB35" s="104"/>
      <c r="HC35" s="104"/>
      <c r="HD35" s="104"/>
      <c r="HE35" s="104"/>
      <c r="HF35" s="104"/>
      <c r="HG35" s="104"/>
      <c r="HH35" s="104"/>
      <c r="HI35" s="104"/>
      <c r="HJ35" s="104"/>
      <c r="HK35" s="104"/>
      <c r="HL35" s="104"/>
      <c r="HM35" s="104"/>
      <c r="HN35" s="104"/>
      <c r="HO35" s="104"/>
      <c r="HP35" s="104"/>
      <c r="HQ35" s="104"/>
      <c r="HR35" s="104"/>
      <c r="HS35" s="104"/>
      <c r="HT35" s="104"/>
      <c r="HU35" s="104"/>
      <c r="HV35" s="104"/>
      <c r="HW35" s="104"/>
      <c r="HX35" s="104"/>
      <c r="HY35" s="104"/>
      <c r="HZ35" s="104"/>
      <c r="IA35" s="104"/>
      <c r="IB35" s="104"/>
      <c r="IC35" s="104"/>
      <c r="ID35" s="104"/>
      <c r="IE35" s="104"/>
      <c r="IF35" s="104"/>
      <c r="IG35" s="104"/>
      <c r="IH35" s="104"/>
      <c r="II35" s="104"/>
      <c r="IJ35" s="104"/>
      <c r="IK35" s="104"/>
      <c r="IL35" s="104"/>
      <c r="IM35" s="104"/>
      <c r="IN35" s="104"/>
      <c r="IO35" s="104"/>
      <c r="IP35" s="104"/>
      <c r="IQ35" s="104"/>
      <c r="IR35" s="104"/>
      <c r="IS35" s="104"/>
      <c r="IT35" s="104"/>
      <c r="IU35" s="104"/>
      <c r="IV35" s="104"/>
      <c r="IW35" s="104"/>
    </row>
    <row r="36" customFormat="false" ht="12.75" hidden="false" customHeight="false" outlineLevel="0" collapsed="false">
      <c r="A36" s="92" t="s">
        <v>97</v>
      </c>
      <c r="B36" s="93" t="s">
        <v>46</v>
      </c>
      <c r="C36" s="93" t="s">
        <v>99</v>
      </c>
      <c r="D36" s="94" t="n">
        <v>36800</v>
      </c>
      <c r="E36" s="94" t="s">
        <v>100</v>
      </c>
      <c r="F36" s="95" t="s">
        <v>120</v>
      </c>
      <c r="G36" s="95" t="s">
        <v>121</v>
      </c>
      <c r="H36" s="93" t="s">
        <v>123</v>
      </c>
      <c r="I36" s="96" t="n">
        <v>0</v>
      </c>
      <c r="J36" s="97" t="n">
        <v>0</v>
      </c>
      <c r="K36" s="97" t="n">
        <v>0.0022</v>
      </c>
      <c r="L36" s="97" t="n">
        <v>0</v>
      </c>
      <c r="M36" s="97" t="n">
        <v>0</v>
      </c>
      <c r="N36" s="98" t="n">
        <v>0</v>
      </c>
      <c r="O36" s="97" t="n">
        <f aca="false">SUM(I36:M36)</f>
        <v>0.0022</v>
      </c>
      <c r="P36" s="99" t="n">
        <f aca="false">+P35</f>
        <v>0.3924</v>
      </c>
      <c r="Q36" s="106" t="n">
        <v>-2708</v>
      </c>
      <c r="R36" s="92"/>
      <c r="S36" s="101" t="n">
        <f aca="false">I36*I$1*Q36</f>
        <v>-0</v>
      </c>
      <c r="T36" s="101"/>
      <c r="U36" s="102" t="n">
        <v>418413</v>
      </c>
      <c r="V36" s="92"/>
      <c r="W36" s="103"/>
      <c r="X36" s="103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  <c r="AK36" s="104"/>
      <c r="AL36" s="104"/>
      <c r="AM36" s="104"/>
      <c r="AN36" s="104"/>
      <c r="AO36" s="104"/>
      <c r="AP36" s="104"/>
      <c r="AQ36" s="104"/>
      <c r="AR36" s="104"/>
      <c r="AS36" s="104"/>
      <c r="AT36" s="104"/>
      <c r="AU36" s="104"/>
      <c r="AV36" s="104"/>
      <c r="AW36" s="104"/>
      <c r="AX36" s="104"/>
      <c r="AY36" s="104"/>
      <c r="AZ36" s="104"/>
      <c r="BA36" s="104"/>
      <c r="BB36" s="104"/>
      <c r="BC36" s="104"/>
      <c r="BD36" s="104"/>
      <c r="BE36" s="104"/>
      <c r="BF36" s="104"/>
      <c r="BG36" s="104"/>
      <c r="BH36" s="104"/>
      <c r="BI36" s="104"/>
      <c r="BJ36" s="104"/>
      <c r="BK36" s="104"/>
      <c r="BL36" s="104"/>
      <c r="BM36" s="104"/>
      <c r="BN36" s="104"/>
      <c r="BO36" s="104"/>
      <c r="BP36" s="104"/>
      <c r="BQ36" s="104"/>
      <c r="BR36" s="104"/>
      <c r="BS36" s="104"/>
      <c r="BT36" s="104"/>
      <c r="BU36" s="104"/>
      <c r="BV36" s="104"/>
      <c r="BW36" s="104"/>
      <c r="BX36" s="104"/>
      <c r="BY36" s="104"/>
      <c r="BZ36" s="104"/>
      <c r="CA36" s="104"/>
      <c r="CB36" s="104"/>
      <c r="CC36" s="104"/>
      <c r="CD36" s="104"/>
      <c r="CE36" s="104"/>
      <c r="CF36" s="104"/>
      <c r="CG36" s="104"/>
      <c r="CH36" s="104"/>
      <c r="CI36" s="104"/>
      <c r="CJ36" s="104"/>
      <c r="CK36" s="104"/>
      <c r="CL36" s="104"/>
      <c r="CM36" s="104"/>
      <c r="CN36" s="104"/>
      <c r="CO36" s="104"/>
      <c r="CP36" s="104"/>
      <c r="CQ36" s="104"/>
      <c r="CR36" s="104"/>
      <c r="CS36" s="104"/>
      <c r="CT36" s="104"/>
      <c r="CU36" s="104"/>
      <c r="CV36" s="104"/>
      <c r="CW36" s="104"/>
      <c r="CX36" s="104"/>
      <c r="CY36" s="104"/>
      <c r="CZ36" s="104"/>
      <c r="DA36" s="104"/>
      <c r="DB36" s="104"/>
      <c r="DC36" s="104"/>
      <c r="DD36" s="104"/>
      <c r="DE36" s="104"/>
      <c r="DF36" s="104"/>
      <c r="DG36" s="104"/>
      <c r="DH36" s="104"/>
      <c r="DI36" s="104"/>
      <c r="DJ36" s="104"/>
      <c r="DK36" s="104"/>
      <c r="DL36" s="104"/>
      <c r="DM36" s="104"/>
      <c r="DN36" s="104"/>
      <c r="DO36" s="104"/>
      <c r="DP36" s="104"/>
      <c r="DQ36" s="104"/>
      <c r="DR36" s="104"/>
      <c r="DS36" s="104"/>
      <c r="DT36" s="104"/>
      <c r="DU36" s="104"/>
      <c r="DV36" s="104"/>
      <c r="DW36" s="104"/>
      <c r="DX36" s="104"/>
      <c r="DY36" s="104"/>
      <c r="DZ36" s="104"/>
      <c r="EA36" s="104"/>
      <c r="EB36" s="104"/>
      <c r="EC36" s="104"/>
      <c r="ED36" s="104"/>
      <c r="EE36" s="104"/>
      <c r="EF36" s="104"/>
      <c r="EG36" s="104"/>
      <c r="EH36" s="104"/>
      <c r="EI36" s="104"/>
      <c r="EJ36" s="104"/>
      <c r="EK36" s="104"/>
      <c r="EL36" s="104"/>
      <c r="EM36" s="104"/>
      <c r="EN36" s="104"/>
      <c r="EO36" s="104"/>
      <c r="EP36" s="104"/>
      <c r="EQ36" s="104"/>
      <c r="ER36" s="104"/>
      <c r="ES36" s="104"/>
      <c r="ET36" s="104"/>
      <c r="EU36" s="104"/>
      <c r="EV36" s="104"/>
      <c r="EW36" s="104"/>
      <c r="EX36" s="104"/>
      <c r="EY36" s="104"/>
      <c r="EZ36" s="104"/>
      <c r="FA36" s="104"/>
      <c r="FB36" s="104"/>
      <c r="FC36" s="104"/>
      <c r="FD36" s="104"/>
      <c r="FE36" s="104"/>
      <c r="FF36" s="104"/>
      <c r="FG36" s="104"/>
      <c r="FH36" s="104"/>
      <c r="FI36" s="104"/>
      <c r="FJ36" s="104"/>
      <c r="FK36" s="104"/>
      <c r="FL36" s="104"/>
      <c r="FM36" s="104"/>
      <c r="FN36" s="104"/>
      <c r="FO36" s="104"/>
      <c r="FP36" s="104"/>
      <c r="FQ36" s="104"/>
      <c r="FR36" s="104"/>
      <c r="FS36" s="104"/>
      <c r="FT36" s="104"/>
      <c r="FU36" s="104"/>
      <c r="FV36" s="104"/>
      <c r="FW36" s="104"/>
      <c r="FX36" s="104"/>
      <c r="FY36" s="104"/>
      <c r="FZ36" s="104"/>
      <c r="GA36" s="104"/>
      <c r="GB36" s="104"/>
      <c r="GC36" s="104"/>
      <c r="GD36" s="104"/>
      <c r="GE36" s="104"/>
      <c r="GF36" s="104"/>
      <c r="GG36" s="104"/>
      <c r="GH36" s="104"/>
      <c r="GI36" s="104"/>
      <c r="GJ36" s="104"/>
      <c r="GK36" s="104"/>
      <c r="GL36" s="104"/>
      <c r="GM36" s="104"/>
      <c r="GN36" s="104"/>
      <c r="GO36" s="104"/>
      <c r="GP36" s="104"/>
      <c r="GQ36" s="104"/>
      <c r="GR36" s="104"/>
      <c r="GS36" s="104"/>
      <c r="GT36" s="104"/>
      <c r="GU36" s="104"/>
      <c r="GV36" s="104"/>
      <c r="GW36" s="104"/>
      <c r="GX36" s="104"/>
      <c r="GY36" s="104"/>
      <c r="GZ36" s="104"/>
      <c r="HA36" s="104"/>
      <c r="HB36" s="104"/>
      <c r="HC36" s="104"/>
      <c r="HD36" s="104"/>
      <c r="HE36" s="104"/>
      <c r="HF36" s="104"/>
      <c r="HG36" s="104"/>
      <c r="HH36" s="104"/>
      <c r="HI36" s="104"/>
      <c r="HJ36" s="104"/>
      <c r="HK36" s="104"/>
      <c r="HL36" s="104"/>
      <c r="HM36" s="104"/>
      <c r="HN36" s="104"/>
      <c r="HO36" s="104"/>
      <c r="HP36" s="104"/>
      <c r="HQ36" s="104"/>
      <c r="HR36" s="104"/>
      <c r="HS36" s="104"/>
      <c r="HT36" s="104"/>
      <c r="HU36" s="104"/>
      <c r="HV36" s="104"/>
      <c r="HW36" s="104"/>
      <c r="HX36" s="104"/>
      <c r="HY36" s="104"/>
      <c r="HZ36" s="104"/>
      <c r="IA36" s="104"/>
      <c r="IB36" s="104"/>
      <c r="IC36" s="104"/>
      <c r="ID36" s="104"/>
      <c r="IE36" s="104"/>
      <c r="IF36" s="104"/>
      <c r="IG36" s="104"/>
      <c r="IH36" s="104"/>
      <c r="II36" s="104"/>
      <c r="IJ36" s="104"/>
      <c r="IK36" s="104"/>
      <c r="IL36" s="104"/>
      <c r="IM36" s="104"/>
      <c r="IN36" s="104"/>
      <c r="IO36" s="104"/>
      <c r="IP36" s="104"/>
      <c r="IQ36" s="104"/>
      <c r="IR36" s="104"/>
      <c r="IS36" s="104"/>
      <c r="IT36" s="104"/>
      <c r="IU36" s="104"/>
      <c r="IV36" s="104"/>
      <c r="IW36" s="104"/>
    </row>
    <row r="37" customFormat="false" ht="12.75" hidden="false" customHeight="false" outlineLevel="0" collapsed="false">
      <c r="A37" s="92" t="s">
        <v>97</v>
      </c>
      <c r="B37" s="93" t="s">
        <v>46</v>
      </c>
      <c r="C37" s="93" t="s">
        <v>99</v>
      </c>
      <c r="D37" s="94" t="n">
        <v>36800</v>
      </c>
      <c r="E37" s="94" t="s">
        <v>100</v>
      </c>
      <c r="F37" s="95" t="s">
        <v>122</v>
      </c>
      <c r="G37" s="95" t="s">
        <v>121</v>
      </c>
      <c r="H37" s="93" t="s">
        <v>123</v>
      </c>
      <c r="I37" s="96" t="n">
        <v>0</v>
      </c>
      <c r="J37" s="97" t="n">
        <v>0</v>
      </c>
      <c r="K37" s="97" t="n">
        <v>0.0022</v>
      </c>
      <c r="L37" s="97" t="n">
        <v>0</v>
      </c>
      <c r="M37" s="97" t="n">
        <v>0</v>
      </c>
      <c r="N37" s="98" t="n">
        <v>0</v>
      </c>
      <c r="O37" s="97" t="n">
        <f aca="false">SUM(I37:M37)</f>
        <v>0.0022</v>
      </c>
      <c r="P37" s="99" t="n">
        <f aca="false">+P36</f>
        <v>0.3924</v>
      </c>
      <c r="Q37" s="100" t="n">
        <v>-3983</v>
      </c>
      <c r="R37" s="92"/>
      <c r="S37" s="101" t="n">
        <f aca="false">I37*I$1*Q37</f>
        <v>-0</v>
      </c>
      <c r="T37" s="101"/>
      <c r="U37" s="102" t="n">
        <v>418413</v>
      </c>
      <c r="V37" s="92"/>
      <c r="W37" s="103"/>
      <c r="X37" s="103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104"/>
      <c r="AK37" s="104"/>
      <c r="AL37" s="104"/>
      <c r="AM37" s="104"/>
      <c r="AN37" s="104"/>
      <c r="AO37" s="104"/>
      <c r="AP37" s="104"/>
      <c r="AQ37" s="104"/>
      <c r="AR37" s="104"/>
      <c r="AS37" s="104"/>
      <c r="AT37" s="104"/>
      <c r="AU37" s="104"/>
      <c r="AV37" s="104"/>
      <c r="AW37" s="104"/>
      <c r="AX37" s="104"/>
      <c r="AY37" s="104"/>
      <c r="AZ37" s="104"/>
      <c r="BA37" s="104"/>
      <c r="BB37" s="104"/>
      <c r="BC37" s="104"/>
      <c r="BD37" s="104"/>
      <c r="BE37" s="104"/>
      <c r="BF37" s="104"/>
      <c r="BG37" s="104"/>
      <c r="BH37" s="104"/>
      <c r="BI37" s="104"/>
      <c r="BJ37" s="104"/>
      <c r="BK37" s="104"/>
      <c r="BL37" s="104"/>
      <c r="BM37" s="104"/>
      <c r="BN37" s="104"/>
      <c r="BO37" s="104"/>
      <c r="BP37" s="104"/>
      <c r="BQ37" s="104"/>
      <c r="BR37" s="104"/>
      <c r="BS37" s="104"/>
      <c r="BT37" s="104"/>
      <c r="BU37" s="104"/>
      <c r="BV37" s="104"/>
      <c r="BW37" s="104"/>
      <c r="BX37" s="104"/>
      <c r="BY37" s="104"/>
      <c r="BZ37" s="104"/>
      <c r="CA37" s="104"/>
      <c r="CB37" s="104"/>
      <c r="CC37" s="104"/>
      <c r="CD37" s="104"/>
      <c r="CE37" s="104"/>
      <c r="CF37" s="104"/>
      <c r="CG37" s="104"/>
      <c r="CH37" s="104"/>
      <c r="CI37" s="104"/>
      <c r="CJ37" s="104"/>
      <c r="CK37" s="104"/>
      <c r="CL37" s="104"/>
      <c r="CM37" s="104"/>
      <c r="CN37" s="104"/>
      <c r="CO37" s="104"/>
      <c r="CP37" s="104"/>
      <c r="CQ37" s="104"/>
      <c r="CR37" s="104"/>
      <c r="CS37" s="104"/>
      <c r="CT37" s="104"/>
      <c r="CU37" s="104"/>
      <c r="CV37" s="104"/>
      <c r="CW37" s="104"/>
      <c r="CX37" s="104"/>
      <c r="CY37" s="104"/>
      <c r="CZ37" s="104"/>
      <c r="DA37" s="104"/>
      <c r="DB37" s="104"/>
      <c r="DC37" s="104"/>
      <c r="DD37" s="104"/>
      <c r="DE37" s="104"/>
      <c r="DF37" s="104"/>
      <c r="DG37" s="104"/>
      <c r="DH37" s="104"/>
      <c r="DI37" s="104"/>
      <c r="DJ37" s="104"/>
      <c r="DK37" s="104"/>
      <c r="DL37" s="104"/>
      <c r="DM37" s="104"/>
      <c r="DN37" s="104"/>
      <c r="DO37" s="104"/>
      <c r="DP37" s="104"/>
      <c r="DQ37" s="104"/>
      <c r="DR37" s="104"/>
      <c r="DS37" s="104"/>
      <c r="DT37" s="104"/>
      <c r="DU37" s="104"/>
      <c r="DV37" s="104"/>
      <c r="DW37" s="104"/>
      <c r="DX37" s="104"/>
      <c r="DY37" s="104"/>
      <c r="DZ37" s="104"/>
      <c r="EA37" s="104"/>
      <c r="EB37" s="104"/>
      <c r="EC37" s="104"/>
      <c r="ED37" s="104"/>
      <c r="EE37" s="104"/>
      <c r="EF37" s="104"/>
      <c r="EG37" s="104"/>
      <c r="EH37" s="104"/>
      <c r="EI37" s="104"/>
      <c r="EJ37" s="104"/>
      <c r="EK37" s="104"/>
      <c r="EL37" s="104"/>
      <c r="EM37" s="104"/>
      <c r="EN37" s="104"/>
      <c r="EO37" s="104"/>
      <c r="EP37" s="104"/>
      <c r="EQ37" s="104"/>
      <c r="ER37" s="104"/>
      <c r="ES37" s="104"/>
      <c r="ET37" s="104"/>
      <c r="EU37" s="104"/>
      <c r="EV37" s="104"/>
      <c r="EW37" s="104"/>
      <c r="EX37" s="104"/>
      <c r="EY37" s="104"/>
      <c r="EZ37" s="104"/>
      <c r="FA37" s="104"/>
      <c r="FB37" s="104"/>
      <c r="FC37" s="104"/>
      <c r="FD37" s="104"/>
      <c r="FE37" s="104"/>
      <c r="FF37" s="104"/>
      <c r="FG37" s="104"/>
      <c r="FH37" s="104"/>
      <c r="FI37" s="104"/>
      <c r="FJ37" s="104"/>
      <c r="FK37" s="104"/>
      <c r="FL37" s="104"/>
      <c r="FM37" s="104"/>
      <c r="FN37" s="104"/>
      <c r="FO37" s="104"/>
      <c r="FP37" s="104"/>
      <c r="FQ37" s="104"/>
      <c r="FR37" s="104"/>
      <c r="FS37" s="104"/>
      <c r="FT37" s="104"/>
      <c r="FU37" s="104"/>
      <c r="FV37" s="104"/>
      <c r="FW37" s="104"/>
      <c r="FX37" s="104"/>
      <c r="FY37" s="104"/>
      <c r="FZ37" s="104"/>
      <c r="GA37" s="104"/>
      <c r="GB37" s="104"/>
      <c r="GC37" s="104"/>
      <c r="GD37" s="104"/>
      <c r="GE37" s="104"/>
      <c r="GF37" s="104"/>
      <c r="GG37" s="104"/>
      <c r="GH37" s="104"/>
      <c r="GI37" s="104"/>
      <c r="GJ37" s="104"/>
      <c r="GK37" s="104"/>
      <c r="GL37" s="104"/>
      <c r="GM37" s="104"/>
      <c r="GN37" s="104"/>
      <c r="GO37" s="104"/>
      <c r="GP37" s="104"/>
      <c r="GQ37" s="104"/>
      <c r="GR37" s="104"/>
      <c r="GS37" s="104"/>
      <c r="GT37" s="104"/>
      <c r="GU37" s="104"/>
      <c r="GV37" s="104"/>
      <c r="GW37" s="104"/>
      <c r="GX37" s="104"/>
      <c r="GY37" s="104"/>
      <c r="GZ37" s="104"/>
      <c r="HA37" s="104"/>
      <c r="HB37" s="104"/>
      <c r="HC37" s="104"/>
      <c r="HD37" s="104"/>
      <c r="HE37" s="104"/>
      <c r="HF37" s="104"/>
      <c r="HG37" s="104"/>
      <c r="HH37" s="104"/>
      <c r="HI37" s="104"/>
      <c r="HJ37" s="104"/>
      <c r="HK37" s="104"/>
      <c r="HL37" s="104"/>
      <c r="HM37" s="104"/>
      <c r="HN37" s="104"/>
      <c r="HO37" s="104"/>
      <c r="HP37" s="104"/>
      <c r="HQ37" s="104"/>
      <c r="HR37" s="104"/>
      <c r="HS37" s="104"/>
      <c r="HT37" s="104"/>
      <c r="HU37" s="104"/>
      <c r="HV37" s="104"/>
      <c r="HW37" s="104"/>
      <c r="HX37" s="104"/>
      <c r="HY37" s="104"/>
      <c r="HZ37" s="104"/>
      <c r="IA37" s="104"/>
      <c r="IB37" s="104"/>
      <c r="IC37" s="104"/>
      <c r="ID37" s="104"/>
      <c r="IE37" s="104"/>
      <c r="IF37" s="104"/>
      <c r="IG37" s="104"/>
      <c r="IH37" s="104"/>
      <c r="II37" s="104"/>
      <c r="IJ37" s="104"/>
      <c r="IK37" s="104"/>
      <c r="IL37" s="104"/>
      <c r="IM37" s="104"/>
      <c r="IN37" s="104"/>
      <c r="IO37" s="104"/>
      <c r="IP37" s="104"/>
      <c r="IQ37" s="104"/>
      <c r="IR37" s="104"/>
      <c r="IS37" s="104"/>
      <c r="IT37" s="104"/>
      <c r="IU37" s="104"/>
      <c r="IV37" s="104"/>
      <c r="IW37" s="104"/>
    </row>
    <row r="38" customFormat="false" ht="12.75" hidden="false" customHeight="false" outlineLevel="0" collapsed="false">
      <c r="A38" s="92" t="s">
        <v>97</v>
      </c>
      <c r="B38" s="93" t="s">
        <v>46</v>
      </c>
      <c r="C38" s="93" t="s">
        <v>99</v>
      </c>
      <c r="D38" s="94" t="n">
        <v>36800</v>
      </c>
      <c r="E38" s="94" t="s">
        <v>100</v>
      </c>
      <c r="F38" s="95" t="s">
        <v>118</v>
      </c>
      <c r="G38" s="95" t="s">
        <v>121</v>
      </c>
      <c r="H38" s="93" t="s">
        <v>123</v>
      </c>
      <c r="I38" s="96" t="n">
        <v>0</v>
      </c>
      <c r="J38" s="97" t="n">
        <v>0</v>
      </c>
      <c r="K38" s="97" t="n">
        <v>0.0022</v>
      </c>
      <c r="L38" s="97" t="n">
        <v>0</v>
      </c>
      <c r="M38" s="97" t="n">
        <v>0</v>
      </c>
      <c r="N38" s="98" t="n">
        <v>0</v>
      </c>
      <c r="O38" s="97" t="n">
        <f aca="false">SUM(I38:M38)</f>
        <v>0.0022</v>
      </c>
      <c r="P38" s="99" t="n">
        <f aca="false">+P37</f>
        <v>0.3924</v>
      </c>
      <c r="Q38" s="100" t="n">
        <v>-9239</v>
      </c>
      <c r="R38" s="92"/>
      <c r="S38" s="101" t="n">
        <f aca="false">I38*I$1*Q38</f>
        <v>-0</v>
      </c>
      <c r="T38" s="101"/>
      <c r="U38" s="102" t="n">
        <v>418413</v>
      </c>
      <c r="V38" s="92"/>
      <c r="W38" s="103"/>
      <c r="X38" s="103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  <c r="AK38" s="104"/>
      <c r="AL38" s="104"/>
      <c r="AM38" s="104"/>
      <c r="AN38" s="104"/>
      <c r="AO38" s="104"/>
      <c r="AP38" s="104"/>
      <c r="AQ38" s="104"/>
      <c r="AR38" s="104"/>
      <c r="AS38" s="104"/>
      <c r="AT38" s="104"/>
      <c r="AU38" s="104"/>
      <c r="AV38" s="104"/>
      <c r="AW38" s="104"/>
      <c r="AX38" s="104"/>
      <c r="AY38" s="104"/>
      <c r="AZ38" s="104"/>
      <c r="BA38" s="104"/>
      <c r="BB38" s="104"/>
      <c r="BC38" s="104"/>
      <c r="BD38" s="104"/>
      <c r="BE38" s="104"/>
      <c r="BF38" s="104"/>
      <c r="BG38" s="104"/>
      <c r="BH38" s="104"/>
      <c r="BI38" s="104"/>
      <c r="BJ38" s="104"/>
      <c r="BK38" s="104"/>
      <c r="BL38" s="104"/>
      <c r="BM38" s="104"/>
      <c r="BN38" s="104"/>
      <c r="BO38" s="104"/>
      <c r="BP38" s="104"/>
      <c r="BQ38" s="104"/>
      <c r="BR38" s="104"/>
      <c r="BS38" s="104"/>
      <c r="BT38" s="104"/>
      <c r="BU38" s="104"/>
      <c r="BV38" s="104"/>
      <c r="BW38" s="104"/>
      <c r="BX38" s="104"/>
      <c r="BY38" s="104"/>
      <c r="BZ38" s="104"/>
      <c r="CA38" s="104"/>
      <c r="CB38" s="104"/>
      <c r="CC38" s="104"/>
      <c r="CD38" s="104"/>
      <c r="CE38" s="104"/>
      <c r="CF38" s="104"/>
      <c r="CG38" s="104"/>
      <c r="CH38" s="104"/>
      <c r="CI38" s="104"/>
      <c r="CJ38" s="104"/>
      <c r="CK38" s="104"/>
      <c r="CL38" s="104"/>
      <c r="CM38" s="104"/>
      <c r="CN38" s="104"/>
      <c r="CO38" s="104"/>
      <c r="CP38" s="104"/>
      <c r="CQ38" s="104"/>
      <c r="CR38" s="104"/>
      <c r="CS38" s="104"/>
      <c r="CT38" s="104"/>
      <c r="CU38" s="104"/>
      <c r="CV38" s="104"/>
      <c r="CW38" s="104"/>
      <c r="CX38" s="104"/>
      <c r="CY38" s="104"/>
      <c r="CZ38" s="104"/>
      <c r="DA38" s="104"/>
      <c r="DB38" s="104"/>
      <c r="DC38" s="104"/>
      <c r="DD38" s="104"/>
      <c r="DE38" s="104"/>
      <c r="DF38" s="104"/>
      <c r="DG38" s="104"/>
      <c r="DH38" s="104"/>
      <c r="DI38" s="104"/>
      <c r="DJ38" s="104"/>
      <c r="DK38" s="104"/>
      <c r="DL38" s="104"/>
      <c r="DM38" s="104"/>
      <c r="DN38" s="104"/>
      <c r="DO38" s="104"/>
      <c r="DP38" s="104"/>
      <c r="DQ38" s="104"/>
      <c r="DR38" s="104"/>
      <c r="DS38" s="104"/>
      <c r="DT38" s="104"/>
      <c r="DU38" s="104"/>
      <c r="DV38" s="104"/>
      <c r="DW38" s="104"/>
      <c r="DX38" s="104"/>
      <c r="DY38" s="104"/>
      <c r="DZ38" s="104"/>
      <c r="EA38" s="104"/>
      <c r="EB38" s="104"/>
      <c r="EC38" s="104"/>
      <c r="ED38" s="104"/>
      <c r="EE38" s="104"/>
      <c r="EF38" s="104"/>
      <c r="EG38" s="104"/>
      <c r="EH38" s="104"/>
      <c r="EI38" s="104"/>
      <c r="EJ38" s="104"/>
      <c r="EK38" s="104"/>
      <c r="EL38" s="104"/>
      <c r="EM38" s="104"/>
      <c r="EN38" s="104"/>
      <c r="EO38" s="104"/>
      <c r="EP38" s="104"/>
      <c r="EQ38" s="104"/>
      <c r="ER38" s="104"/>
      <c r="ES38" s="104"/>
      <c r="ET38" s="104"/>
      <c r="EU38" s="104"/>
      <c r="EV38" s="104"/>
      <c r="EW38" s="104"/>
      <c r="EX38" s="104"/>
      <c r="EY38" s="104"/>
      <c r="EZ38" s="104"/>
      <c r="FA38" s="104"/>
      <c r="FB38" s="104"/>
      <c r="FC38" s="104"/>
      <c r="FD38" s="104"/>
      <c r="FE38" s="104"/>
      <c r="FF38" s="104"/>
      <c r="FG38" s="104"/>
      <c r="FH38" s="104"/>
      <c r="FI38" s="104"/>
      <c r="FJ38" s="104"/>
      <c r="FK38" s="104"/>
      <c r="FL38" s="104"/>
      <c r="FM38" s="104"/>
      <c r="FN38" s="104"/>
      <c r="FO38" s="104"/>
      <c r="FP38" s="104"/>
      <c r="FQ38" s="104"/>
      <c r="FR38" s="104"/>
      <c r="FS38" s="104"/>
      <c r="FT38" s="104"/>
      <c r="FU38" s="104"/>
      <c r="FV38" s="104"/>
      <c r="FW38" s="104"/>
      <c r="FX38" s="104"/>
      <c r="FY38" s="104"/>
      <c r="FZ38" s="104"/>
      <c r="GA38" s="104"/>
      <c r="GB38" s="104"/>
      <c r="GC38" s="104"/>
      <c r="GD38" s="104"/>
      <c r="GE38" s="104"/>
      <c r="GF38" s="104"/>
      <c r="GG38" s="104"/>
      <c r="GH38" s="104"/>
      <c r="GI38" s="104"/>
      <c r="GJ38" s="104"/>
      <c r="GK38" s="104"/>
      <c r="GL38" s="104"/>
      <c r="GM38" s="104"/>
      <c r="GN38" s="104"/>
      <c r="GO38" s="104"/>
      <c r="GP38" s="104"/>
      <c r="GQ38" s="104"/>
      <c r="GR38" s="104"/>
      <c r="GS38" s="104"/>
      <c r="GT38" s="104"/>
      <c r="GU38" s="104"/>
      <c r="GV38" s="104"/>
      <c r="GW38" s="104"/>
      <c r="GX38" s="104"/>
      <c r="GY38" s="104"/>
      <c r="GZ38" s="104"/>
      <c r="HA38" s="104"/>
      <c r="HB38" s="104"/>
      <c r="HC38" s="104"/>
      <c r="HD38" s="104"/>
      <c r="HE38" s="104"/>
      <c r="HF38" s="104"/>
      <c r="HG38" s="104"/>
      <c r="HH38" s="104"/>
      <c r="HI38" s="104"/>
      <c r="HJ38" s="104"/>
      <c r="HK38" s="104"/>
      <c r="HL38" s="104"/>
      <c r="HM38" s="104"/>
      <c r="HN38" s="104"/>
      <c r="HO38" s="104"/>
      <c r="HP38" s="104"/>
      <c r="HQ38" s="104"/>
      <c r="HR38" s="104"/>
      <c r="HS38" s="104"/>
      <c r="HT38" s="104"/>
      <c r="HU38" s="104"/>
      <c r="HV38" s="104"/>
      <c r="HW38" s="104"/>
      <c r="HX38" s="104"/>
      <c r="HY38" s="104"/>
      <c r="HZ38" s="104"/>
      <c r="IA38" s="104"/>
      <c r="IB38" s="104"/>
      <c r="IC38" s="104"/>
      <c r="ID38" s="104"/>
      <c r="IE38" s="104"/>
      <c r="IF38" s="104"/>
      <c r="IG38" s="104"/>
      <c r="IH38" s="104"/>
      <c r="II38" s="104"/>
      <c r="IJ38" s="104"/>
      <c r="IK38" s="104"/>
      <c r="IL38" s="104"/>
      <c r="IM38" s="104"/>
      <c r="IN38" s="104"/>
      <c r="IO38" s="104"/>
      <c r="IP38" s="104"/>
      <c r="IQ38" s="104"/>
      <c r="IR38" s="104"/>
      <c r="IS38" s="104"/>
      <c r="IT38" s="104"/>
      <c r="IU38" s="104"/>
      <c r="IV38" s="104"/>
      <c r="IW38" s="104"/>
    </row>
    <row r="39" customFormat="false" ht="12.75" hidden="false" customHeight="false" outlineLevel="0" collapsed="false">
      <c r="A39" s="92" t="s">
        <v>97</v>
      </c>
      <c r="B39" s="93" t="s">
        <v>46</v>
      </c>
      <c r="C39" s="93" t="s">
        <v>99</v>
      </c>
      <c r="D39" s="94" t="n">
        <v>36800</v>
      </c>
      <c r="E39" s="94" t="s">
        <v>100</v>
      </c>
      <c r="F39" s="92" t="s">
        <v>124</v>
      </c>
      <c r="G39" s="92" t="s">
        <v>125</v>
      </c>
      <c r="H39" s="93" t="s">
        <v>117</v>
      </c>
      <c r="I39" s="96" t="n">
        <f aca="false">14.1875/30</f>
        <v>0.472916666666667</v>
      </c>
      <c r="J39" s="97" t="n">
        <v>0</v>
      </c>
      <c r="K39" s="97" t="n">
        <v>0.0022</v>
      </c>
      <c r="L39" s="97" t="n">
        <v>0</v>
      </c>
      <c r="M39" s="97" t="n">
        <v>0</v>
      </c>
      <c r="N39" s="98" t="n">
        <v>0</v>
      </c>
      <c r="O39" s="97" t="n">
        <f aca="false">SUM(I39:M39)</f>
        <v>0.475116666666667</v>
      </c>
      <c r="P39" s="107" t="n">
        <v>3.1212</v>
      </c>
      <c r="Q39" s="93" t="n">
        <v>14625</v>
      </c>
      <c r="R39" s="92"/>
      <c r="S39" s="101" t="n">
        <f aca="false">I39*I$1*Q39</f>
        <v>214408.59375</v>
      </c>
      <c r="T39" s="101"/>
      <c r="U39" s="102" t="n">
        <v>418415</v>
      </c>
      <c r="V39" s="92"/>
      <c r="W39" s="103"/>
      <c r="X39" s="103"/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J39" s="104"/>
      <c r="AK39" s="104"/>
      <c r="AL39" s="104"/>
      <c r="AM39" s="104"/>
      <c r="AN39" s="104"/>
      <c r="AO39" s="104"/>
      <c r="AP39" s="104"/>
      <c r="AQ39" s="104"/>
      <c r="AR39" s="104"/>
      <c r="AS39" s="104"/>
      <c r="AT39" s="104"/>
      <c r="AU39" s="104"/>
      <c r="AV39" s="104"/>
      <c r="AW39" s="104"/>
      <c r="AX39" s="104"/>
      <c r="AY39" s="104"/>
      <c r="AZ39" s="104"/>
      <c r="BA39" s="104"/>
      <c r="BB39" s="104"/>
      <c r="BC39" s="104"/>
      <c r="BD39" s="104"/>
      <c r="BE39" s="104"/>
      <c r="BF39" s="104"/>
      <c r="BG39" s="104"/>
      <c r="BH39" s="104"/>
      <c r="BI39" s="104"/>
      <c r="BJ39" s="104"/>
      <c r="BK39" s="104"/>
      <c r="BL39" s="104"/>
      <c r="BM39" s="104"/>
      <c r="BN39" s="104"/>
      <c r="BO39" s="104"/>
      <c r="BP39" s="104"/>
      <c r="BQ39" s="104"/>
      <c r="BR39" s="104"/>
      <c r="BS39" s="104"/>
      <c r="BT39" s="104"/>
      <c r="BU39" s="104"/>
      <c r="BV39" s="104"/>
      <c r="BW39" s="104"/>
      <c r="BX39" s="104"/>
      <c r="BY39" s="104"/>
      <c r="BZ39" s="104"/>
      <c r="CA39" s="104"/>
      <c r="CB39" s="104"/>
      <c r="CC39" s="104"/>
      <c r="CD39" s="104"/>
      <c r="CE39" s="104"/>
      <c r="CF39" s="104"/>
      <c r="CG39" s="104"/>
      <c r="CH39" s="104"/>
      <c r="CI39" s="104"/>
      <c r="CJ39" s="104"/>
      <c r="CK39" s="104"/>
      <c r="CL39" s="104"/>
      <c r="CM39" s="104"/>
      <c r="CN39" s="104"/>
      <c r="CO39" s="104"/>
      <c r="CP39" s="104"/>
      <c r="CQ39" s="104"/>
      <c r="CR39" s="104"/>
      <c r="CS39" s="104"/>
      <c r="CT39" s="104"/>
      <c r="CU39" s="104"/>
      <c r="CV39" s="104"/>
      <c r="CW39" s="104"/>
      <c r="CX39" s="104"/>
      <c r="CY39" s="104"/>
      <c r="CZ39" s="104"/>
      <c r="DA39" s="104"/>
      <c r="DB39" s="104"/>
      <c r="DC39" s="104"/>
      <c r="DD39" s="104"/>
      <c r="DE39" s="104"/>
      <c r="DF39" s="104"/>
      <c r="DG39" s="104"/>
      <c r="DH39" s="104"/>
      <c r="DI39" s="104"/>
      <c r="DJ39" s="104"/>
      <c r="DK39" s="104"/>
      <c r="DL39" s="104"/>
      <c r="DM39" s="104"/>
      <c r="DN39" s="104"/>
      <c r="DO39" s="104"/>
      <c r="DP39" s="104"/>
      <c r="DQ39" s="104"/>
      <c r="DR39" s="104"/>
      <c r="DS39" s="104"/>
      <c r="DT39" s="104"/>
      <c r="DU39" s="104"/>
      <c r="DV39" s="104"/>
      <c r="DW39" s="104"/>
      <c r="DX39" s="104"/>
      <c r="DY39" s="104"/>
      <c r="DZ39" s="104"/>
      <c r="EA39" s="104"/>
      <c r="EB39" s="104"/>
      <c r="EC39" s="104"/>
      <c r="ED39" s="104"/>
      <c r="EE39" s="104"/>
      <c r="EF39" s="104"/>
      <c r="EG39" s="104"/>
      <c r="EH39" s="104"/>
      <c r="EI39" s="104"/>
      <c r="EJ39" s="104"/>
      <c r="EK39" s="104"/>
      <c r="EL39" s="104"/>
      <c r="EM39" s="104"/>
      <c r="EN39" s="104"/>
      <c r="EO39" s="104"/>
      <c r="EP39" s="104"/>
      <c r="EQ39" s="104"/>
      <c r="ER39" s="104"/>
      <c r="ES39" s="104"/>
      <c r="ET39" s="104"/>
      <c r="EU39" s="104"/>
      <c r="EV39" s="104"/>
      <c r="EW39" s="104"/>
      <c r="EX39" s="104"/>
      <c r="EY39" s="104"/>
      <c r="EZ39" s="104"/>
      <c r="FA39" s="104"/>
      <c r="FB39" s="104"/>
      <c r="FC39" s="104"/>
      <c r="FD39" s="104"/>
      <c r="FE39" s="104"/>
      <c r="FF39" s="104"/>
      <c r="FG39" s="104"/>
      <c r="FH39" s="104"/>
      <c r="FI39" s="104"/>
      <c r="FJ39" s="104"/>
      <c r="FK39" s="104"/>
      <c r="FL39" s="104"/>
      <c r="FM39" s="104"/>
      <c r="FN39" s="104"/>
      <c r="FO39" s="104"/>
      <c r="FP39" s="104"/>
      <c r="FQ39" s="104"/>
      <c r="FR39" s="104"/>
      <c r="FS39" s="104"/>
      <c r="FT39" s="104"/>
      <c r="FU39" s="104"/>
      <c r="FV39" s="104"/>
      <c r="FW39" s="104"/>
      <c r="FX39" s="104"/>
      <c r="FY39" s="104"/>
      <c r="FZ39" s="104"/>
      <c r="GA39" s="104"/>
      <c r="GB39" s="104"/>
      <c r="GC39" s="104"/>
      <c r="GD39" s="104"/>
      <c r="GE39" s="104"/>
      <c r="GF39" s="104"/>
      <c r="GG39" s="104"/>
      <c r="GH39" s="104"/>
      <c r="GI39" s="104"/>
      <c r="GJ39" s="104"/>
      <c r="GK39" s="104"/>
      <c r="GL39" s="104"/>
      <c r="GM39" s="104"/>
      <c r="GN39" s="104"/>
      <c r="GO39" s="104"/>
      <c r="GP39" s="104"/>
      <c r="GQ39" s="104"/>
      <c r="GR39" s="104"/>
      <c r="GS39" s="104"/>
      <c r="GT39" s="104"/>
      <c r="GU39" s="104"/>
      <c r="GV39" s="104"/>
      <c r="GW39" s="104"/>
      <c r="GX39" s="104"/>
      <c r="GY39" s="104"/>
      <c r="GZ39" s="104"/>
      <c r="HA39" s="104"/>
      <c r="HB39" s="104"/>
      <c r="HC39" s="104"/>
      <c r="HD39" s="104"/>
      <c r="HE39" s="104"/>
      <c r="HF39" s="104"/>
      <c r="HG39" s="104"/>
      <c r="HH39" s="104"/>
      <c r="HI39" s="104"/>
      <c r="HJ39" s="104"/>
      <c r="HK39" s="104"/>
      <c r="HL39" s="104"/>
      <c r="HM39" s="104"/>
      <c r="HN39" s="104"/>
      <c r="HO39" s="104"/>
      <c r="HP39" s="104"/>
      <c r="HQ39" s="104"/>
      <c r="HR39" s="104"/>
      <c r="HS39" s="104"/>
      <c r="HT39" s="104"/>
      <c r="HU39" s="104"/>
      <c r="HV39" s="104"/>
      <c r="HW39" s="104"/>
      <c r="HX39" s="104"/>
      <c r="HY39" s="104"/>
      <c r="HZ39" s="104"/>
      <c r="IA39" s="104"/>
      <c r="IB39" s="104"/>
      <c r="IC39" s="104"/>
      <c r="ID39" s="104"/>
      <c r="IE39" s="104"/>
      <c r="IF39" s="104"/>
      <c r="IG39" s="104"/>
      <c r="IH39" s="104"/>
      <c r="II39" s="104"/>
      <c r="IJ39" s="104"/>
      <c r="IK39" s="104"/>
      <c r="IL39" s="104"/>
      <c r="IM39" s="104"/>
      <c r="IN39" s="104"/>
      <c r="IO39" s="104"/>
      <c r="IP39" s="104"/>
      <c r="IQ39" s="104"/>
      <c r="IR39" s="104"/>
      <c r="IS39" s="104"/>
      <c r="IT39" s="104"/>
      <c r="IU39" s="104"/>
      <c r="IV39" s="104"/>
      <c r="IW39" s="104"/>
    </row>
    <row r="40" customFormat="false" ht="12.75" hidden="false" customHeight="false" outlineLevel="0" collapsed="false">
      <c r="A40" s="41"/>
      <c r="B40" s="39"/>
      <c r="C40" s="39"/>
      <c r="D40" s="40"/>
      <c r="E40" s="40"/>
      <c r="F40" s="41"/>
      <c r="G40" s="41"/>
      <c r="H40" s="39"/>
      <c r="I40" s="53" t="s">
        <v>126</v>
      </c>
      <c r="J40" s="44"/>
      <c r="K40" s="44"/>
      <c r="L40" s="44"/>
      <c r="M40" s="44"/>
      <c r="N40" s="45"/>
      <c r="O40" s="44"/>
      <c r="P40" s="108"/>
      <c r="Q40" s="39"/>
      <c r="R40" s="41"/>
      <c r="S40" s="79"/>
      <c r="T40" s="79"/>
      <c r="U40" s="80"/>
      <c r="V40" s="41"/>
      <c r="W40" s="67"/>
      <c r="X40" s="67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  <c r="FO40" s="81"/>
      <c r="FP40" s="81"/>
      <c r="FQ40" s="81"/>
      <c r="FR40" s="81"/>
      <c r="FS40" s="81"/>
      <c r="FT40" s="81"/>
      <c r="FU40" s="81"/>
      <c r="FV40" s="81"/>
      <c r="FW40" s="81"/>
      <c r="FX40" s="81"/>
      <c r="FY40" s="81"/>
      <c r="FZ40" s="81"/>
      <c r="GA40" s="81"/>
      <c r="GB40" s="81"/>
      <c r="GC40" s="81"/>
      <c r="GD40" s="81"/>
      <c r="GE40" s="81"/>
      <c r="GF40" s="81"/>
      <c r="GG40" s="81"/>
      <c r="GH40" s="81"/>
      <c r="GI40" s="81"/>
      <c r="GJ40" s="81"/>
      <c r="GK40" s="81"/>
      <c r="GL40" s="81"/>
      <c r="GM40" s="81"/>
      <c r="GN40" s="81"/>
      <c r="GO40" s="81"/>
      <c r="GP40" s="81"/>
      <c r="GQ40" s="81"/>
      <c r="GR40" s="81"/>
      <c r="GS40" s="81"/>
      <c r="GT40" s="81"/>
      <c r="GU40" s="81"/>
      <c r="GV40" s="81"/>
      <c r="GW40" s="81"/>
      <c r="GX40" s="81"/>
      <c r="GY40" s="81"/>
      <c r="GZ40" s="81"/>
      <c r="HA40" s="81"/>
      <c r="HB40" s="81"/>
      <c r="HC40" s="81"/>
      <c r="HD40" s="81"/>
      <c r="HE40" s="81"/>
      <c r="HF40" s="81"/>
      <c r="HG40" s="81"/>
      <c r="HH40" s="81"/>
      <c r="HI40" s="81"/>
      <c r="HJ40" s="81"/>
      <c r="HK40" s="81"/>
      <c r="HL40" s="81"/>
      <c r="HM40" s="81"/>
      <c r="HN40" s="81"/>
      <c r="HO40" s="81"/>
      <c r="HP40" s="81"/>
      <c r="HQ40" s="81"/>
      <c r="HR40" s="81"/>
      <c r="HS40" s="81"/>
      <c r="HT40" s="81"/>
      <c r="HU40" s="81"/>
      <c r="HV40" s="81"/>
      <c r="HW40" s="81"/>
      <c r="HX40" s="81"/>
      <c r="HY40" s="81"/>
      <c r="HZ40" s="81"/>
      <c r="IA40" s="81"/>
      <c r="IB40" s="81"/>
      <c r="IC40" s="81"/>
      <c r="ID40" s="81"/>
      <c r="IE40" s="81"/>
      <c r="IF40" s="81"/>
      <c r="IG40" s="81"/>
      <c r="IH40" s="81"/>
      <c r="II40" s="81"/>
      <c r="IJ40" s="81"/>
      <c r="IK40" s="81"/>
      <c r="IL40" s="81"/>
      <c r="IM40" s="81"/>
      <c r="IN40" s="81"/>
      <c r="IO40" s="81"/>
      <c r="IP40" s="81"/>
      <c r="IQ40" s="81"/>
      <c r="IR40" s="81"/>
      <c r="IS40" s="81"/>
      <c r="IT40" s="81"/>
      <c r="IU40" s="81"/>
      <c r="IV40" s="81"/>
      <c r="IW40" s="81"/>
    </row>
    <row r="41" customFormat="false" ht="12.75" hidden="false" customHeight="false" outlineLevel="0" collapsed="false">
      <c r="A41" s="41"/>
      <c r="B41" s="39"/>
      <c r="C41" s="39"/>
      <c r="D41" s="40"/>
      <c r="E41" s="40"/>
      <c r="F41" s="41"/>
      <c r="G41" s="41"/>
      <c r="H41" s="39"/>
      <c r="I41" s="53"/>
      <c r="J41" s="44"/>
      <c r="K41" s="44"/>
      <c r="L41" s="44"/>
      <c r="M41" s="44"/>
      <c r="N41" s="45"/>
      <c r="O41" s="44"/>
      <c r="P41" s="108"/>
      <c r="Q41" s="39"/>
      <c r="R41" s="41"/>
      <c r="S41" s="79"/>
      <c r="T41" s="79"/>
      <c r="U41" s="80"/>
      <c r="V41" s="41"/>
      <c r="W41" s="67"/>
      <c r="X41" s="67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81"/>
      <c r="BE41" s="81"/>
      <c r="BF41" s="81"/>
      <c r="BG41" s="81"/>
      <c r="BH41" s="81"/>
      <c r="BI41" s="81"/>
      <c r="BJ41" s="81"/>
      <c r="BK41" s="81"/>
      <c r="BL41" s="81"/>
      <c r="BM41" s="81"/>
      <c r="BN41" s="81"/>
      <c r="BO41" s="81"/>
      <c r="BP41" s="81"/>
      <c r="BQ41" s="81"/>
      <c r="BR41" s="81"/>
      <c r="BS41" s="81"/>
      <c r="BT41" s="81"/>
      <c r="BU41" s="81"/>
      <c r="BV41" s="81"/>
      <c r="BW41" s="81"/>
      <c r="BX41" s="81"/>
      <c r="BY41" s="81"/>
      <c r="BZ41" s="81"/>
      <c r="CA41" s="81"/>
      <c r="CB41" s="81"/>
      <c r="CC41" s="81"/>
      <c r="CD41" s="81"/>
      <c r="CE41" s="81"/>
      <c r="CF41" s="81"/>
      <c r="CG41" s="81"/>
      <c r="CH41" s="81"/>
      <c r="CI41" s="81"/>
      <c r="CJ41" s="81"/>
      <c r="CK41" s="81"/>
      <c r="CL41" s="81"/>
      <c r="CM41" s="81"/>
      <c r="CN41" s="81"/>
      <c r="CO41" s="81"/>
      <c r="CP41" s="81"/>
      <c r="CQ41" s="81"/>
      <c r="CR41" s="81"/>
      <c r="CS41" s="81"/>
      <c r="CT41" s="81"/>
      <c r="CU41" s="81"/>
      <c r="CV41" s="81"/>
      <c r="CW41" s="81"/>
      <c r="CX41" s="81"/>
      <c r="CY41" s="81"/>
      <c r="CZ41" s="81"/>
      <c r="DA41" s="81"/>
      <c r="DB41" s="81"/>
      <c r="DC41" s="81"/>
      <c r="DD41" s="81"/>
      <c r="DE41" s="81"/>
      <c r="DF41" s="81"/>
      <c r="DG41" s="81"/>
      <c r="DH41" s="81"/>
      <c r="DI41" s="81"/>
      <c r="DJ41" s="81"/>
      <c r="DK41" s="81"/>
      <c r="DL41" s="81"/>
      <c r="DM41" s="81"/>
      <c r="DN41" s="81"/>
      <c r="DO41" s="81"/>
      <c r="DP41" s="81"/>
      <c r="DQ41" s="81"/>
      <c r="DR41" s="81"/>
      <c r="DS41" s="81"/>
      <c r="DT41" s="81"/>
      <c r="DU41" s="81"/>
      <c r="DV41" s="81"/>
      <c r="DW41" s="81"/>
      <c r="DX41" s="81"/>
      <c r="DY41" s="81"/>
      <c r="DZ41" s="81"/>
      <c r="EA41" s="81"/>
      <c r="EB41" s="81"/>
      <c r="EC41" s="81"/>
      <c r="ED41" s="81"/>
      <c r="EE41" s="81"/>
      <c r="EF41" s="81"/>
      <c r="EG41" s="81"/>
      <c r="EH41" s="81"/>
      <c r="EI41" s="81"/>
      <c r="EJ41" s="81"/>
      <c r="EK41" s="81"/>
      <c r="EL41" s="81"/>
      <c r="EM41" s="81"/>
      <c r="EN41" s="81"/>
      <c r="EO41" s="81"/>
      <c r="EP41" s="81"/>
      <c r="EQ41" s="81"/>
      <c r="ER41" s="81"/>
      <c r="ES41" s="81"/>
      <c r="ET41" s="81"/>
      <c r="EU41" s="81"/>
      <c r="EV41" s="81"/>
      <c r="EW41" s="81"/>
      <c r="EX41" s="81"/>
      <c r="EY41" s="81"/>
      <c r="EZ41" s="81"/>
      <c r="FA41" s="81"/>
      <c r="FB41" s="81"/>
      <c r="FC41" s="81"/>
      <c r="FD41" s="81"/>
      <c r="FE41" s="81"/>
      <c r="FF41" s="81"/>
      <c r="FG41" s="81"/>
      <c r="FH41" s="81"/>
      <c r="FI41" s="81"/>
      <c r="FJ41" s="81"/>
      <c r="FK41" s="81"/>
      <c r="FL41" s="81"/>
      <c r="FM41" s="81"/>
      <c r="FN41" s="81"/>
      <c r="FO41" s="81"/>
      <c r="FP41" s="81"/>
      <c r="FQ41" s="81"/>
      <c r="FR41" s="81"/>
      <c r="FS41" s="81"/>
      <c r="FT41" s="81"/>
      <c r="FU41" s="81"/>
      <c r="FV41" s="81"/>
      <c r="FW41" s="81"/>
      <c r="FX41" s="81"/>
      <c r="FY41" s="81"/>
      <c r="FZ41" s="81"/>
      <c r="GA41" s="81"/>
      <c r="GB41" s="81"/>
      <c r="GC41" s="81"/>
      <c r="GD41" s="81"/>
      <c r="GE41" s="81"/>
      <c r="GF41" s="81"/>
      <c r="GG41" s="81"/>
      <c r="GH41" s="81"/>
      <c r="GI41" s="81"/>
      <c r="GJ41" s="81"/>
      <c r="GK41" s="81"/>
      <c r="GL41" s="81"/>
      <c r="GM41" s="81"/>
      <c r="GN41" s="81"/>
      <c r="GO41" s="81"/>
      <c r="GP41" s="81"/>
      <c r="GQ41" s="81"/>
      <c r="GR41" s="81"/>
      <c r="GS41" s="81"/>
      <c r="GT41" s="81"/>
      <c r="GU41" s="81"/>
      <c r="GV41" s="81"/>
      <c r="GW41" s="81"/>
      <c r="GX41" s="81"/>
      <c r="GY41" s="81"/>
      <c r="GZ41" s="81"/>
      <c r="HA41" s="81"/>
      <c r="HB41" s="81"/>
      <c r="HC41" s="81"/>
      <c r="HD41" s="81"/>
      <c r="HE41" s="81"/>
      <c r="HF41" s="81"/>
      <c r="HG41" s="81"/>
      <c r="HH41" s="81"/>
      <c r="HI41" s="81"/>
      <c r="HJ41" s="81"/>
      <c r="HK41" s="81"/>
      <c r="HL41" s="81"/>
      <c r="HM41" s="81"/>
      <c r="HN41" s="81"/>
      <c r="HO41" s="81"/>
      <c r="HP41" s="81"/>
      <c r="HQ41" s="81"/>
      <c r="HR41" s="81"/>
      <c r="HS41" s="81"/>
      <c r="HT41" s="81"/>
      <c r="HU41" s="81"/>
      <c r="HV41" s="81"/>
      <c r="HW41" s="81"/>
      <c r="HX41" s="81"/>
      <c r="HY41" s="81"/>
      <c r="HZ41" s="81"/>
      <c r="IA41" s="81"/>
      <c r="IB41" s="81"/>
      <c r="IC41" s="81"/>
      <c r="ID41" s="81"/>
      <c r="IE41" s="81"/>
      <c r="IF41" s="81"/>
      <c r="IG41" s="81"/>
      <c r="IH41" s="81"/>
      <c r="II41" s="81"/>
      <c r="IJ41" s="81"/>
      <c r="IK41" s="81"/>
      <c r="IL41" s="81"/>
      <c r="IM41" s="81"/>
      <c r="IN41" s="81"/>
      <c r="IO41" s="81"/>
      <c r="IP41" s="81"/>
      <c r="IQ41" s="81"/>
      <c r="IR41" s="81"/>
      <c r="IS41" s="81"/>
      <c r="IT41" s="81"/>
      <c r="IU41" s="81"/>
      <c r="IV41" s="81"/>
      <c r="IW41" s="81"/>
    </row>
    <row r="42" customFormat="false" ht="12.75" hidden="false" customHeight="false" outlineLevel="0" collapsed="false">
      <c r="A42" s="92" t="s">
        <v>97</v>
      </c>
      <c r="B42" s="93" t="s">
        <v>46</v>
      </c>
      <c r="C42" s="93" t="s">
        <v>99</v>
      </c>
      <c r="D42" s="94" t="n">
        <v>36800</v>
      </c>
      <c r="E42" s="94" t="s">
        <v>100</v>
      </c>
      <c r="F42" s="92" t="s">
        <v>127</v>
      </c>
      <c r="G42" s="92" t="s">
        <v>33</v>
      </c>
      <c r="H42" s="93"/>
      <c r="I42" s="96" t="n">
        <v>0.0079</v>
      </c>
      <c r="J42" s="97" t="n">
        <v>0</v>
      </c>
      <c r="K42" s="97" t="n">
        <v>0.0022</v>
      </c>
      <c r="L42" s="97" t="n">
        <v>0</v>
      </c>
      <c r="M42" s="97" t="n">
        <v>0</v>
      </c>
      <c r="N42" s="98" t="n">
        <v>0</v>
      </c>
      <c r="O42" s="97" t="n">
        <f aca="false">SUM(I42:M42)</f>
        <v>0.0101</v>
      </c>
      <c r="P42" s="107" t="n">
        <v>0.3767</v>
      </c>
      <c r="Q42" s="93" t="n">
        <v>8523</v>
      </c>
      <c r="R42" s="92"/>
      <c r="S42" s="101" t="n">
        <f aca="false">I42*I$1*Q42</f>
        <v>2087.2827</v>
      </c>
      <c r="T42" s="101"/>
      <c r="U42" s="102" t="s">
        <v>128</v>
      </c>
      <c r="V42" s="92"/>
      <c r="W42" s="103"/>
      <c r="X42" s="103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4"/>
      <c r="AL42" s="104"/>
      <c r="AM42" s="104"/>
      <c r="AN42" s="104"/>
      <c r="AO42" s="104"/>
      <c r="AP42" s="104"/>
      <c r="AQ42" s="104"/>
      <c r="AR42" s="104"/>
      <c r="AS42" s="104"/>
      <c r="AT42" s="104"/>
      <c r="AU42" s="104"/>
      <c r="AV42" s="104"/>
      <c r="AW42" s="104"/>
      <c r="AX42" s="104"/>
      <c r="AY42" s="104"/>
      <c r="AZ42" s="104"/>
      <c r="BA42" s="104"/>
      <c r="BB42" s="104"/>
      <c r="BC42" s="104"/>
      <c r="BD42" s="104"/>
      <c r="BE42" s="104"/>
      <c r="BF42" s="104"/>
      <c r="BG42" s="104"/>
      <c r="BH42" s="104"/>
      <c r="BI42" s="104"/>
      <c r="BJ42" s="104"/>
      <c r="BK42" s="104"/>
      <c r="BL42" s="104"/>
      <c r="BM42" s="104"/>
      <c r="BN42" s="104"/>
      <c r="BO42" s="104"/>
      <c r="BP42" s="104"/>
      <c r="BQ42" s="104"/>
      <c r="BR42" s="104"/>
      <c r="BS42" s="104"/>
      <c r="BT42" s="104"/>
      <c r="BU42" s="104"/>
      <c r="BV42" s="104"/>
      <c r="BW42" s="104"/>
      <c r="BX42" s="104"/>
      <c r="BY42" s="104"/>
      <c r="BZ42" s="104"/>
      <c r="CA42" s="104"/>
      <c r="CB42" s="104"/>
      <c r="CC42" s="104"/>
      <c r="CD42" s="104"/>
      <c r="CE42" s="104"/>
      <c r="CF42" s="104"/>
      <c r="CG42" s="104"/>
      <c r="CH42" s="104"/>
      <c r="CI42" s="104"/>
      <c r="CJ42" s="104"/>
      <c r="CK42" s="104"/>
      <c r="CL42" s="104"/>
      <c r="CM42" s="104"/>
      <c r="CN42" s="104"/>
      <c r="CO42" s="104"/>
      <c r="CP42" s="104"/>
      <c r="CQ42" s="104"/>
      <c r="CR42" s="104"/>
      <c r="CS42" s="104"/>
      <c r="CT42" s="104"/>
      <c r="CU42" s="104"/>
      <c r="CV42" s="104"/>
      <c r="CW42" s="104"/>
      <c r="CX42" s="104"/>
      <c r="CY42" s="104"/>
      <c r="CZ42" s="104"/>
      <c r="DA42" s="104"/>
      <c r="DB42" s="104"/>
      <c r="DC42" s="104"/>
      <c r="DD42" s="104"/>
      <c r="DE42" s="104"/>
      <c r="DF42" s="104"/>
      <c r="DG42" s="104"/>
      <c r="DH42" s="104"/>
      <c r="DI42" s="104"/>
      <c r="DJ42" s="104"/>
      <c r="DK42" s="104"/>
      <c r="DL42" s="104"/>
      <c r="DM42" s="104"/>
      <c r="DN42" s="104"/>
      <c r="DO42" s="104"/>
      <c r="DP42" s="104"/>
      <c r="DQ42" s="104"/>
      <c r="DR42" s="104"/>
      <c r="DS42" s="104"/>
      <c r="DT42" s="104"/>
      <c r="DU42" s="104"/>
      <c r="DV42" s="104"/>
      <c r="DW42" s="104"/>
      <c r="DX42" s="104"/>
      <c r="DY42" s="104"/>
      <c r="DZ42" s="104"/>
      <c r="EA42" s="104"/>
      <c r="EB42" s="104"/>
      <c r="EC42" s="104"/>
      <c r="ED42" s="104"/>
      <c r="EE42" s="104"/>
      <c r="EF42" s="104"/>
      <c r="EG42" s="104"/>
      <c r="EH42" s="104"/>
      <c r="EI42" s="104"/>
      <c r="EJ42" s="104"/>
      <c r="EK42" s="104"/>
      <c r="EL42" s="104"/>
      <c r="EM42" s="104"/>
      <c r="EN42" s="104"/>
      <c r="EO42" s="104"/>
      <c r="EP42" s="104"/>
      <c r="EQ42" s="104"/>
      <c r="ER42" s="104"/>
      <c r="ES42" s="104"/>
      <c r="ET42" s="104"/>
      <c r="EU42" s="104"/>
      <c r="EV42" s="104"/>
      <c r="EW42" s="104"/>
      <c r="EX42" s="104"/>
      <c r="EY42" s="104"/>
      <c r="EZ42" s="104"/>
      <c r="FA42" s="104"/>
      <c r="FB42" s="104"/>
      <c r="FC42" s="104"/>
      <c r="FD42" s="104"/>
      <c r="FE42" s="104"/>
      <c r="FF42" s="104"/>
      <c r="FG42" s="104"/>
      <c r="FH42" s="104"/>
      <c r="FI42" s="104"/>
      <c r="FJ42" s="104"/>
      <c r="FK42" s="104"/>
      <c r="FL42" s="104"/>
      <c r="FM42" s="104"/>
      <c r="FN42" s="104"/>
      <c r="FO42" s="104"/>
      <c r="FP42" s="104"/>
      <c r="FQ42" s="104"/>
      <c r="FR42" s="104"/>
      <c r="FS42" s="104"/>
      <c r="FT42" s="104"/>
      <c r="FU42" s="104"/>
      <c r="FV42" s="104"/>
      <c r="FW42" s="104"/>
      <c r="FX42" s="104"/>
      <c r="FY42" s="104"/>
      <c r="FZ42" s="104"/>
      <c r="GA42" s="104"/>
      <c r="GB42" s="104"/>
      <c r="GC42" s="104"/>
      <c r="GD42" s="104"/>
      <c r="GE42" s="104"/>
      <c r="GF42" s="104"/>
      <c r="GG42" s="104"/>
      <c r="GH42" s="104"/>
      <c r="GI42" s="104"/>
      <c r="GJ42" s="104"/>
      <c r="GK42" s="104"/>
      <c r="GL42" s="104"/>
      <c r="GM42" s="104"/>
      <c r="GN42" s="104"/>
      <c r="GO42" s="104"/>
      <c r="GP42" s="104"/>
      <c r="GQ42" s="104"/>
      <c r="GR42" s="104"/>
      <c r="GS42" s="104"/>
      <c r="GT42" s="104"/>
      <c r="GU42" s="104"/>
      <c r="GV42" s="104"/>
      <c r="GW42" s="104"/>
      <c r="GX42" s="104"/>
      <c r="GY42" s="104"/>
      <c r="GZ42" s="104"/>
      <c r="HA42" s="104"/>
      <c r="HB42" s="104"/>
      <c r="HC42" s="104"/>
      <c r="HD42" s="104"/>
      <c r="HE42" s="104"/>
      <c r="HF42" s="104"/>
      <c r="HG42" s="104"/>
      <c r="HH42" s="104"/>
      <c r="HI42" s="104"/>
      <c r="HJ42" s="104"/>
      <c r="HK42" s="104"/>
      <c r="HL42" s="104"/>
      <c r="HM42" s="104"/>
      <c r="HN42" s="104"/>
      <c r="HO42" s="104"/>
      <c r="HP42" s="104"/>
      <c r="HQ42" s="104"/>
      <c r="HR42" s="104"/>
      <c r="HS42" s="104"/>
      <c r="HT42" s="104"/>
      <c r="HU42" s="104"/>
      <c r="HV42" s="104"/>
      <c r="HW42" s="104"/>
      <c r="HX42" s="104"/>
      <c r="HY42" s="104"/>
      <c r="HZ42" s="104"/>
      <c r="IA42" s="104"/>
      <c r="IB42" s="104"/>
      <c r="IC42" s="104"/>
      <c r="ID42" s="104"/>
      <c r="IE42" s="104"/>
      <c r="IF42" s="104"/>
      <c r="IG42" s="104"/>
      <c r="IH42" s="104"/>
      <c r="II42" s="104"/>
      <c r="IJ42" s="104"/>
      <c r="IK42" s="104"/>
      <c r="IL42" s="104"/>
      <c r="IM42" s="104"/>
      <c r="IN42" s="104"/>
      <c r="IO42" s="104"/>
      <c r="IP42" s="104"/>
      <c r="IQ42" s="104"/>
      <c r="IR42" s="104"/>
      <c r="IS42" s="104"/>
      <c r="IT42" s="104"/>
      <c r="IU42" s="104"/>
      <c r="IV42" s="104"/>
      <c r="IW42" s="104"/>
    </row>
    <row r="43" customFormat="false" ht="12.75" hidden="false" customHeight="false" outlineLevel="0" collapsed="false">
      <c r="A43" s="92" t="s">
        <v>97</v>
      </c>
      <c r="B43" s="93" t="s">
        <v>46</v>
      </c>
      <c r="C43" s="93" t="s">
        <v>99</v>
      </c>
      <c r="D43" s="94" t="n">
        <v>36800</v>
      </c>
      <c r="E43" s="94" t="s">
        <v>100</v>
      </c>
      <c r="F43" s="92" t="s">
        <v>129</v>
      </c>
      <c r="G43" s="92" t="s">
        <v>130</v>
      </c>
      <c r="H43" s="93"/>
      <c r="I43" s="96" t="n">
        <v>0.6673</v>
      </c>
      <c r="J43" s="97" t="n">
        <v>0</v>
      </c>
      <c r="K43" s="97" t="n">
        <v>0.0022</v>
      </c>
      <c r="L43" s="97" t="n">
        <v>0</v>
      </c>
      <c r="M43" s="97" t="n">
        <v>0</v>
      </c>
      <c r="N43" s="98" t="n">
        <v>0</v>
      </c>
      <c r="O43" s="97" t="n">
        <f aca="false">SUM(I43:M43)</f>
        <v>0.6695</v>
      </c>
      <c r="P43" s="109" t="n">
        <v>0.3767</v>
      </c>
      <c r="Q43" s="110" t="n">
        <v>724500</v>
      </c>
      <c r="R43" s="92"/>
      <c r="S43" s="101" t="n">
        <f aca="false">I43*Q43</f>
        <v>483458.85</v>
      </c>
      <c r="T43" s="101"/>
      <c r="U43" s="102" t="s">
        <v>128</v>
      </c>
      <c r="V43" s="92"/>
      <c r="W43" s="103"/>
      <c r="X43" s="103"/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4"/>
      <c r="AL43" s="104"/>
      <c r="AM43" s="104"/>
      <c r="AN43" s="104"/>
      <c r="AO43" s="104"/>
      <c r="AP43" s="104"/>
      <c r="AQ43" s="104"/>
      <c r="AR43" s="104"/>
      <c r="AS43" s="104"/>
      <c r="AT43" s="104"/>
      <c r="AU43" s="104"/>
      <c r="AV43" s="104"/>
      <c r="AW43" s="104"/>
      <c r="AX43" s="104"/>
      <c r="AY43" s="104"/>
      <c r="AZ43" s="104"/>
      <c r="BA43" s="104"/>
      <c r="BB43" s="104"/>
      <c r="BC43" s="104"/>
      <c r="BD43" s="104"/>
      <c r="BE43" s="104"/>
      <c r="BF43" s="104"/>
      <c r="BG43" s="104"/>
      <c r="BH43" s="104"/>
      <c r="BI43" s="104"/>
      <c r="BJ43" s="104"/>
      <c r="BK43" s="104"/>
      <c r="BL43" s="104"/>
      <c r="BM43" s="104"/>
      <c r="BN43" s="104"/>
      <c r="BO43" s="104"/>
      <c r="BP43" s="104"/>
      <c r="BQ43" s="104"/>
      <c r="BR43" s="104"/>
      <c r="BS43" s="104"/>
      <c r="BT43" s="104"/>
      <c r="BU43" s="104"/>
      <c r="BV43" s="104"/>
      <c r="BW43" s="104"/>
      <c r="BX43" s="104"/>
      <c r="BY43" s="104"/>
      <c r="BZ43" s="104"/>
      <c r="CA43" s="104"/>
      <c r="CB43" s="104"/>
      <c r="CC43" s="104"/>
      <c r="CD43" s="104"/>
      <c r="CE43" s="104"/>
      <c r="CF43" s="104"/>
      <c r="CG43" s="104"/>
      <c r="CH43" s="104"/>
      <c r="CI43" s="104"/>
      <c r="CJ43" s="104"/>
      <c r="CK43" s="104"/>
      <c r="CL43" s="104"/>
      <c r="CM43" s="104"/>
      <c r="CN43" s="104"/>
      <c r="CO43" s="104"/>
      <c r="CP43" s="104"/>
      <c r="CQ43" s="104"/>
      <c r="CR43" s="104"/>
      <c r="CS43" s="104"/>
      <c r="CT43" s="104"/>
      <c r="CU43" s="104"/>
      <c r="CV43" s="104"/>
      <c r="CW43" s="104"/>
      <c r="CX43" s="104"/>
      <c r="CY43" s="104"/>
      <c r="CZ43" s="104"/>
      <c r="DA43" s="104"/>
      <c r="DB43" s="104"/>
      <c r="DC43" s="104"/>
      <c r="DD43" s="104"/>
      <c r="DE43" s="104"/>
      <c r="DF43" s="104"/>
      <c r="DG43" s="104"/>
      <c r="DH43" s="104"/>
      <c r="DI43" s="104"/>
      <c r="DJ43" s="104"/>
      <c r="DK43" s="104"/>
      <c r="DL43" s="104"/>
      <c r="DM43" s="104"/>
      <c r="DN43" s="104"/>
      <c r="DO43" s="104"/>
      <c r="DP43" s="104"/>
      <c r="DQ43" s="104"/>
      <c r="DR43" s="104"/>
      <c r="DS43" s="104"/>
      <c r="DT43" s="104"/>
      <c r="DU43" s="104"/>
      <c r="DV43" s="104"/>
      <c r="DW43" s="104"/>
      <c r="DX43" s="104"/>
      <c r="DY43" s="104"/>
      <c r="DZ43" s="104"/>
      <c r="EA43" s="104"/>
      <c r="EB43" s="104"/>
      <c r="EC43" s="104"/>
      <c r="ED43" s="104"/>
      <c r="EE43" s="104"/>
      <c r="EF43" s="104"/>
      <c r="EG43" s="104"/>
      <c r="EH43" s="104"/>
      <c r="EI43" s="104"/>
      <c r="EJ43" s="104"/>
      <c r="EK43" s="104"/>
      <c r="EL43" s="104"/>
      <c r="EM43" s="104"/>
      <c r="EN43" s="104"/>
      <c r="EO43" s="104"/>
      <c r="EP43" s="104"/>
      <c r="EQ43" s="104"/>
      <c r="ER43" s="104"/>
      <c r="ES43" s="104"/>
      <c r="ET43" s="104"/>
      <c r="EU43" s="104"/>
      <c r="EV43" s="104"/>
      <c r="EW43" s="104"/>
      <c r="EX43" s="104"/>
      <c r="EY43" s="104"/>
      <c r="EZ43" s="104"/>
      <c r="FA43" s="104"/>
      <c r="FB43" s="104"/>
      <c r="FC43" s="104"/>
      <c r="FD43" s="104"/>
      <c r="FE43" s="104"/>
      <c r="FF43" s="104"/>
      <c r="FG43" s="104"/>
      <c r="FH43" s="104"/>
      <c r="FI43" s="104"/>
      <c r="FJ43" s="104"/>
      <c r="FK43" s="104"/>
      <c r="FL43" s="104"/>
      <c r="FM43" s="104"/>
      <c r="FN43" s="104"/>
      <c r="FO43" s="104"/>
      <c r="FP43" s="104"/>
      <c r="FQ43" s="104"/>
      <c r="FR43" s="104"/>
      <c r="FS43" s="104"/>
      <c r="FT43" s="104"/>
      <c r="FU43" s="104"/>
      <c r="FV43" s="104"/>
      <c r="FW43" s="104"/>
      <c r="FX43" s="104"/>
      <c r="FY43" s="104"/>
      <c r="FZ43" s="104"/>
      <c r="GA43" s="104"/>
      <c r="GB43" s="104"/>
      <c r="GC43" s="104"/>
      <c r="GD43" s="104"/>
      <c r="GE43" s="104"/>
      <c r="GF43" s="104"/>
      <c r="GG43" s="104"/>
      <c r="GH43" s="104"/>
      <c r="GI43" s="104"/>
      <c r="GJ43" s="104"/>
      <c r="GK43" s="104"/>
      <c r="GL43" s="104"/>
      <c r="GM43" s="104"/>
      <c r="GN43" s="104"/>
      <c r="GO43" s="104"/>
      <c r="GP43" s="104"/>
      <c r="GQ43" s="104"/>
      <c r="GR43" s="104"/>
      <c r="GS43" s="104"/>
      <c r="GT43" s="104"/>
      <c r="GU43" s="104"/>
      <c r="GV43" s="104"/>
      <c r="GW43" s="104"/>
      <c r="GX43" s="104"/>
      <c r="GY43" s="104"/>
      <c r="GZ43" s="104"/>
      <c r="HA43" s="104"/>
      <c r="HB43" s="104"/>
      <c r="HC43" s="104"/>
      <c r="HD43" s="104"/>
      <c r="HE43" s="104"/>
      <c r="HF43" s="104"/>
      <c r="HG43" s="104"/>
      <c r="HH43" s="104"/>
      <c r="HI43" s="104"/>
      <c r="HJ43" s="104"/>
      <c r="HK43" s="104"/>
      <c r="HL43" s="104"/>
      <c r="HM43" s="104"/>
      <c r="HN43" s="104"/>
      <c r="HO43" s="104"/>
      <c r="HP43" s="104"/>
      <c r="HQ43" s="104"/>
      <c r="HR43" s="104"/>
      <c r="HS43" s="104"/>
      <c r="HT43" s="104"/>
      <c r="HU43" s="104"/>
      <c r="HV43" s="104"/>
      <c r="HW43" s="104"/>
      <c r="HX43" s="104"/>
      <c r="HY43" s="104"/>
      <c r="HZ43" s="104"/>
      <c r="IA43" s="104"/>
      <c r="IB43" s="104"/>
      <c r="IC43" s="104"/>
      <c r="ID43" s="104"/>
      <c r="IE43" s="104"/>
      <c r="IF43" s="104"/>
      <c r="IG43" s="104"/>
      <c r="IH43" s="104"/>
      <c r="II43" s="104"/>
      <c r="IJ43" s="104"/>
      <c r="IK43" s="104"/>
      <c r="IL43" s="104"/>
      <c r="IM43" s="104"/>
      <c r="IN43" s="104"/>
      <c r="IO43" s="104"/>
      <c r="IP43" s="104"/>
      <c r="IQ43" s="104"/>
      <c r="IR43" s="104"/>
      <c r="IS43" s="104"/>
      <c r="IT43" s="104"/>
      <c r="IU43" s="104"/>
      <c r="IV43" s="104"/>
      <c r="IW43" s="104"/>
    </row>
    <row r="44" customFormat="false" ht="12.75" hidden="false" customHeight="false" outlineLevel="0" collapsed="false">
      <c r="A44" s="92" t="s">
        <v>97</v>
      </c>
      <c r="B44" s="93" t="s">
        <v>46</v>
      </c>
      <c r="C44" s="93" t="s">
        <v>99</v>
      </c>
      <c r="D44" s="94" t="n">
        <v>36800</v>
      </c>
      <c r="E44" s="94" t="s">
        <v>100</v>
      </c>
      <c r="F44" s="92" t="s">
        <v>131</v>
      </c>
      <c r="G44" s="92" t="s">
        <v>33</v>
      </c>
      <c r="H44" s="93"/>
      <c r="I44" s="96" t="n">
        <v>0</v>
      </c>
      <c r="J44" s="97" t="n">
        <v>0</v>
      </c>
      <c r="K44" s="97" t="n">
        <v>0.0022</v>
      </c>
      <c r="L44" s="97" t="n">
        <v>0</v>
      </c>
      <c r="M44" s="97" t="n">
        <v>0</v>
      </c>
      <c r="N44" s="98" t="n">
        <v>0</v>
      </c>
      <c r="O44" s="97" t="n">
        <f aca="false">SUM(I44:M44)</f>
        <v>0.0022</v>
      </c>
      <c r="P44" s="109" t="n">
        <v>0.3768</v>
      </c>
      <c r="Q44" s="93" t="n">
        <v>2070</v>
      </c>
      <c r="R44" s="92"/>
      <c r="S44" s="101" t="n">
        <f aca="false">I44*Q44</f>
        <v>0</v>
      </c>
      <c r="T44" s="101"/>
      <c r="U44" s="102" t="s">
        <v>132</v>
      </c>
      <c r="V44" s="92"/>
      <c r="W44" s="103"/>
      <c r="X44" s="103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4"/>
      <c r="AL44" s="104"/>
      <c r="AM44" s="104"/>
      <c r="AN44" s="104"/>
      <c r="AO44" s="104"/>
      <c r="AP44" s="104"/>
      <c r="AQ44" s="104"/>
      <c r="AR44" s="104"/>
      <c r="AS44" s="104"/>
      <c r="AT44" s="104"/>
      <c r="AU44" s="104"/>
      <c r="AV44" s="104"/>
      <c r="AW44" s="104"/>
      <c r="AX44" s="104"/>
      <c r="AY44" s="104"/>
      <c r="AZ44" s="104"/>
      <c r="BA44" s="104"/>
      <c r="BB44" s="104"/>
      <c r="BC44" s="104"/>
      <c r="BD44" s="104"/>
      <c r="BE44" s="104"/>
      <c r="BF44" s="104"/>
      <c r="BG44" s="104"/>
      <c r="BH44" s="104"/>
      <c r="BI44" s="104"/>
      <c r="BJ44" s="104"/>
      <c r="BK44" s="104"/>
      <c r="BL44" s="104"/>
      <c r="BM44" s="104"/>
      <c r="BN44" s="104"/>
      <c r="BO44" s="104"/>
      <c r="BP44" s="104"/>
      <c r="BQ44" s="104"/>
      <c r="BR44" s="104"/>
      <c r="BS44" s="104"/>
      <c r="BT44" s="104"/>
      <c r="BU44" s="104"/>
      <c r="BV44" s="104"/>
      <c r="BW44" s="104"/>
      <c r="BX44" s="104"/>
      <c r="BY44" s="104"/>
      <c r="BZ44" s="104"/>
      <c r="CA44" s="104"/>
      <c r="CB44" s="104"/>
      <c r="CC44" s="104"/>
      <c r="CD44" s="104"/>
      <c r="CE44" s="104"/>
      <c r="CF44" s="104"/>
      <c r="CG44" s="104"/>
      <c r="CH44" s="104"/>
      <c r="CI44" s="104"/>
      <c r="CJ44" s="104"/>
      <c r="CK44" s="104"/>
      <c r="CL44" s="104"/>
      <c r="CM44" s="104"/>
      <c r="CN44" s="104"/>
      <c r="CO44" s="104"/>
      <c r="CP44" s="104"/>
      <c r="CQ44" s="104"/>
      <c r="CR44" s="104"/>
      <c r="CS44" s="104"/>
      <c r="CT44" s="104"/>
      <c r="CU44" s="104"/>
      <c r="CV44" s="104"/>
      <c r="CW44" s="104"/>
      <c r="CX44" s="104"/>
      <c r="CY44" s="104"/>
      <c r="CZ44" s="104"/>
      <c r="DA44" s="104"/>
      <c r="DB44" s="104"/>
      <c r="DC44" s="104"/>
      <c r="DD44" s="104"/>
      <c r="DE44" s="104"/>
      <c r="DF44" s="104"/>
      <c r="DG44" s="104"/>
      <c r="DH44" s="104"/>
      <c r="DI44" s="104"/>
      <c r="DJ44" s="104"/>
      <c r="DK44" s="104"/>
      <c r="DL44" s="104"/>
      <c r="DM44" s="104"/>
      <c r="DN44" s="104"/>
      <c r="DO44" s="104"/>
      <c r="DP44" s="104"/>
      <c r="DQ44" s="104"/>
      <c r="DR44" s="104"/>
      <c r="DS44" s="104"/>
      <c r="DT44" s="104"/>
      <c r="DU44" s="104"/>
      <c r="DV44" s="104"/>
      <c r="DW44" s="104"/>
      <c r="DX44" s="104"/>
      <c r="DY44" s="104"/>
      <c r="DZ44" s="104"/>
      <c r="EA44" s="104"/>
      <c r="EB44" s="104"/>
      <c r="EC44" s="104"/>
      <c r="ED44" s="104"/>
      <c r="EE44" s="104"/>
      <c r="EF44" s="104"/>
      <c r="EG44" s="104"/>
      <c r="EH44" s="104"/>
      <c r="EI44" s="104"/>
      <c r="EJ44" s="104"/>
      <c r="EK44" s="104"/>
      <c r="EL44" s="104"/>
      <c r="EM44" s="104"/>
      <c r="EN44" s="104"/>
      <c r="EO44" s="104"/>
      <c r="EP44" s="104"/>
      <c r="EQ44" s="104"/>
      <c r="ER44" s="104"/>
      <c r="ES44" s="104"/>
      <c r="ET44" s="104"/>
      <c r="EU44" s="104"/>
      <c r="EV44" s="104"/>
      <c r="EW44" s="104"/>
      <c r="EX44" s="104"/>
      <c r="EY44" s="104"/>
      <c r="EZ44" s="104"/>
      <c r="FA44" s="104"/>
      <c r="FB44" s="104"/>
      <c r="FC44" s="104"/>
      <c r="FD44" s="104"/>
      <c r="FE44" s="104"/>
      <c r="FF44" s="104"/>
      <c r="FG44" s="104"/>
      <c r="FH44" s="104"/>
      <c r="FI44" s="104"/>
      <c r="FJ44" s="104"/>
      <c r="FK44" s="104"/>
      <c r="FL44" s="104"/>
      <c r="FM44" s="104"/>
      <c r="FN44" s="104"/>
      <c r="FO44" s="104"/>
      <c r="FP44" s="104"/>
      <c r="FQ44" s="104"/>
      <c r="FR44" s="104"/>
      <c r="FS44" s="104"/>
      <c r="FT44" s="104"/>
      <c r="FU44" s="104"/>
      <c r="FV44" s="104"/>
      <c r="FW44" s="104"/>
      <c r="FX44" s="104"/>
      <c r="FY44" s="104"/>
      <c r="FZ44" s="104"/>
      <c r="GA44" s="104"/>
      <c r="GB44" s="104"/>
      <c r="GC44" s="104"/>
      <c r="GD44" s="104"/>
      <c r="GE44" s="104"/>
      <c r="GF44" s="104"/>
      <c r="GG44" s="104"/>
      <c r="GH44" s="104"/>
      <c r="GI44" s="104"/>
      <c r="GJ44" s="104"/>
      <c r="GK44" s="104"/>
      <c r="GL44" s="104"/>
      <c r="GM44" s="104"/>
      <c r="GN44" s="104"/>
      <c r="GO44" s="104"/>
      <c r="GP44" s="104"/>
      <c r="GQ44" s="104"/>
      <c r="GR44" s="104"/>
      <c r="GS44" s="104"/>
      <c r="GT44" s="104"/>
      <c r="GU44" s="104"/>
      <c r="GV44" s="104"/>
      <c r="GW44" s="104"/>
      <c r="GX44" s="104"/>
      <c r="GY44" s="104"/>
      <c r="GZ44" s="104"/>
      <c r="HA44" s="104"/>
      <c r="HB44" s="104"/>
      <c r="HC44" s="104"/>
      <c r="HD44" s="104"/>
      <c r="HE44" s="104"/>
      <c r="HF44" s="104"/>
      <c r="HG44" s="104"/>
      <c r="HH44" s="104"/>
      <c r="HI44" s="104"/>
      <c r="HJ44" s="104"/>
      <c r="HK44" s="104"/>
      <c r="HL44" s="104"/>
      <c r="HM44" s="104"/>
      <c r="HN44" s="104"/>
      <c r="HO44" s="104"/>
      <c r="HP44" s="104"/>
      <c r="HQ44" s="104"/>
      <c r="HR44" s="104"/>
      <c r="HS44" s="104"/>
      <c r="HT44" s="104"/>
      <c r="HU44" s="104"/>
      <c r="HV44" s="104"/>
      <c r="HW44" s="104"/>
      <c r="HX44" s="104"/>
      <c r="HY44" s="104"/>
      <c r="HZ44" s="104"/>
      <c r="IA44" s="104"/>
      <c r="IB44" s="104"/>
      <c r="IC44" s="104"/>
      <c r="ID44" s="104"/>
      <c r="IE44" s="104"/>
      <c r="IF44" s="104"/>
      <c r="IG44" s="104"/>
      <c r="IH44" s="104"/>
      <c r="II44" s="104"/>
      <c r="IJ44" s="104"/>
      <c r="IK44" s="104"/>
      <c r="IL44" s="104"/>
      <c r="IM44" s="104"/>
      <c r="IN44" s="104"/>
      <c r="IO44" s="104"/>
      <c r="IP44" s="104"/>
      <c r="IQ44" s="104"/>
      <c r="IR44" s="104"/>
      <c r="IS44" s="104"/>
      <c r="IT44" s="104"/>
      <c r="IU44" s="104"/>
      <c r="IV44" s="104"/>
      <c r="IW44" s="104"/>
    </row>
    <row r="45" customFormat="false" ht="12.75" hidden="false" customHeight="false" outlineLevel="0" collapsed="false">
      <c r="A45" s="92" t="s">
        <v>97</v>
      </c>
      <c r="B45" s="93" t="s">
        <v>46</v>
      </c>
      <c r="C45" s="93" t="s">
        <v>99</v>
      </c>
      <c r="D45" s="94" t="n">
        <v>36800</v>
      </c>
      <c r="E45" s="94" t="s">
        <v>100</v>
      </c>
      <c r="F45" s="92" t="s">
        <v>133</v>
      </c>
      <c r="G45" s="92" t="s">
        <v>130</v>
      </c>
      <c r="H45" s="93"/>
      <c r="I45" s="96" t="n">
        <v>0</v>
      </c>
      <c r="J45" s="97" t="n">
        <v>0</v>
      </c>
      <c r="K45" s="97" t="n">
        <v>0.0022</v>
      </c>
      <c r="L45" s="97" t="n">
        <v>0</v>
      </c>
      <c r="M45" s="97" t="n">
        <v>0</v>
      </c>
      <c r="N45" s="98" t="n">
        <v>0</v>
      </c>
      <c r="O45" s="97" t="n">
        <f aca="false">SUM(I45:M45)</f>
        <v>0.0022</v>
      </c>
      <c r="P45" s="109" t="n">
        <v>0.3768</v>
      </c>
      <c r="Q45" s="93" t="n">
        <v>98790</v>
      </c>
      <c r="R45" s="92"/>
      <c r="S45" s="101" t="n">
        <f aca="false">I45*Q45</f>
        <v>0</v>
      </c>
      <c r="T45" s="101"/>
      <c r="U45" s="102" t="s">
        <v>132</v>
      </c>
      <c r="V45" s="92"/>
      <c r="W45" s="103"/>
      <c r="X45" s="103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104"/>
      <c r="AL45" s="104"/>
      <c r="AM45" s="104"/>
      <c r="AN45" s="104"/>
      <c r="AO45" s="104"/>
      <c r="AP45" s="104"/>
      <c r="AQ45" s="104"/>
      <c r="AR45" s="104"/>
      <c r="AS45" s="104"/>
      <c r="AT45" s="104"/>
      <c r="AU45" s="104"/>
      <c r="AV45" s="104"/>
      <c r="AW45" s="104"/>
      <c r="AX45" s="104"/>
      <c r="AY45" s="104"/>
      <c r="AZ45" s="104"/>
      <c r="BA45" s="104"/>
      <c r="BB45" s="104"/>
      <c r="BC45" s="104"/>
      <c r="BD45" s="104"/>
      <c r="BE45" s="104"/>
      <c r="BF45" s="104"/>
      <c r="BG45" s="104"/>
      <c r="BH45" s="104"/>
      <c r="BI45" s="104"/>
      <c r="BJ45" s="104"/>
      <c r="BK45" s="104"/>
      <c r="BL45" s="104"/>
      <c r="BM45" s="104"/>
      <c r="BN45" s="104"/>
      <c r="BO45" s="104"/>
      <c r="BP45" s="104"/>
      <c r="BQ45" s="104"/>
      <c r="BR45" s="104"/>
      <c r="BS45" s="104"/>
      <c r="BT45" s="104"/>
      <c r="BU45" s="104"/>
      <c r="BV45" s="104"/>
      <c r="BW45" s="104"/>
      <c r="BX45" s="104"/>
      <c r="BY45" s="104"/>
      <c r="BZ45" s="104"/>
      <c r="CA45" s="104"/>
      <c r="CB45" s="104"/>
      <c r="CC45" s="104"/>
      <c r="CD45" s="104"/>
      <c r="CE45" s="104"/>
      <c r="CF45" s="104"/>
      <c r="CG45" s="104"/>
      <c r="CH45" s="104"/>
      <c r="CI45" s="104"/>
      <c r="CJ45" s="104"/>
      <c r="CK45" s="104"/>
      <c r="CL45" s="104"/>
      <c r="CM45" s="104"/>
      <c r="CN45" s="104"/>
      <c r="CO45" s="104"/>
      <c r="CP45" s="104"/>
      <c r="CQ45" s="104"/>
      <c r="CR45" s="104"/>
      <c r="CS45" s="104"/>
      <c r="CT45" s="104"/>
      <c r="CU45" s="104"/>
      <c r="CV45" s="104"/>
      <c r="CW45" s="104"/>
      <c r="CX45" s="104"/>
      <c r="CY45" s="104"/>
      <c r="CZ45" s="104"/>
      <c r="DA45" s="104"/>
      <c r="DB45" s="104"/>
      <c r="DC45" s="104"/>
      <c r="DD45" s="104"/>
      <c r="DE45" s="104"/>
      <c r="DF45" s="104"/>
      <c r="DG45" s="104"/>
      <c r="DH45" s="104"/>
      <c r="DI45" s="104"/>
      <c r="DJ45" s="104"/>
      <c r="DK45" s="104"/>
      <c r="DL45" s="104"/>
      <c r="DM45" s="104"/>
      <c r="DN45" s="104"/>
      <c r="DO45" s="104"/>
      <c r="DP45" s="104"/>
      <c r="DQ45" s="104"/>
      <c r="DR45" s="104"/>
      <c r="DS45" s="104"/>
      <c r="DT45" s="104"/>
      <c r="DU45" s="104"/>
      <c r="DV45" s="104"/>
      <c r="DW45" s="104"/>
      <c r="DX45" s="104"/>
      <c r="DY45" s="104"/>
      <c r="DZ45" s="104"/>
      <c r="EA45" s="104"/>
      <c r="EB45" s="104"/>
      <c r="EC45" s="104"/>
      <c r="ED45" s="104"/>
      <c r="EE45" s="104"/>
      <c r="EF45" s="104"/>
      <c r="EG45" s="104"/>
      <c r="EH45" s="104"/>
      <c r="EI45" s="104"/>
      <c r="EJ45" s="104"/>
      <c r="EK45" s="104"/>
      <c r="EL45" s="104"/>
      <c r="EM45" s="104"/>
      <c r="EN45" s="104"/>
      <c r="EO45" s="104"/>
      <c r="EP45" s="104"/>
      <c r="EQ45" s="104"/>
      <c r="ER45" s="104"/>
      <c r="ES45" s="104"/>
      <c r="ET45" s="104"/>
      <c r="EU45" s="104"/>
      <c r="EV45" s="104"/>
      <c r="EW45" s="104"/>
      <c r="EX45" s="104"/>
      <c r="EY45" s="104"/>
      <c r="EZ45" s="104"/>
      <c r="FA45" s="104"/>
      <c r="FB45" s="104"/>
      <c r="FC45" s="104"/>
      <c r="FD45" s="104"/>
      <c r="FE45" s="104"/>
      <c r="FF45" s="104"/>
      <c r="FG45" s="104"/>
      <c r="FH45" s="104"/>
      <c r="FI45" s="104"/>
      <c r="FJ45" s="104"/>
      <c r="FK45" s="104"/>
      <c r="FL45" s="104"/>
      <c r="FM45" s="104"/>
      <c r="FN45" s="104"/>
      <c r="FO45" s="104"/>
      <c r="FP45" s="104"/>
      <c r="FQ45" s="104"/>
      <c r="FR45" s="104"/>
      <c r="FS45" s="104"/>
      <c r="FT45" s="104"/>
      <c r="FU45" s="104"/>
      <c r="FV45" s="104"/>
      <c r="FW45" s="104"/>
      <c r="FX45" s="104"/>
      <c r="FY45" s="104"/>
      <c r="FZ45" s="104"/>
      <c r="GA45" s="104"/>
      <c r="GB45" s="104"/>
      <c r="GC45" s="104"/>
      <c r="GD45" s="104"/>
      <c r="GE45" s="104"/>
      <c r="GF45" s="104"/>
      <c r="GG45" s="104"/>
      <c r="GH45" s="104"/>
      <c r="GI45" s="104"/>
      <c r="GJ45" s="104"/>
      <c r="GK45" s="104"/>
      <c r="GL45" s="104"/>
      <c r="GM45" s="104"/>
      <c r="GN45" s="104"/>
      <c r="GO45" s="104"/>
      <c r="GP45" s="104"/>
      <c r="GQ45" s="104"/>
      <c r="GR45" s="104"/>
      <c r="GS45" s="104"/>
      <c r="GT45" s="104"/>
      <c r="GU45" s="104"/>
      <c r="GV45" s="104"/>
      <c r="GW45" s="104"/>
      <c r="GX45" s="104"/>
      <c r="GY45" s="104"/>
      <c r="GZ45" s="104"/>
      <c r="HA45" s="104"/>
      <c r="HB45" s="104"/>
      <c r="HC45" s="104"/>
      <c r="HD45" s="104"/>
      <c r="HE45" s="104"/>
      <c r="HF45" s="104"/>
      <c r="HG45" s="104"/>
      <c r="HH45" s="104"/>
      <c r="HI45" s="104"/>
      <c r="HJ45" s="104"/>
      <c r="HK45" s="104"/>
      <c r="HL45" s="104"/>
      <c r="HM45" s="104"/>
      <c r="HN45" s="104"/>
      <c r="HO45" s="104"/>
      <c r="HP45" s="104"/>
      <c r="HQ45" s="104"/>
      <c r="HR45" s="104"/>
      <c r="HS45" s="104"/>
      <c r="HT45" s="104"/>
      <c r="HU45" s="104"/>
      <c r="HV45" s="104"/>
      <c r="HW45" s="104"/>
      <c r="HX45" s="104"/>
      <c r="HY45" s="104"/>
      <c r="HZ45" s="104"/>
      <c r="IA45" s="104"/>
      <c r="IB45" s="104"/>
      <c r="IC45" s="104"/>
      <c r="ID45" s="104"/>
      <c r="IE45" s="104"/>
      <c r="IF45" s="104"/>
      <c r="IG45" s="104"/>
      <c r="IH45" s="104"/>
      <c r="II45" s="104"/>
      <c r="IJ45" s="104"/>
      <c r="IK45" s="104"/>
      <c r="IL45" s="104"/>
      <c r="IM45" s="104"/>
      <c r="IN45" s="104"/>
      <c r="IO45" s="104"/>
      <c r="IP45" s="104"/>
      <c r="IQ45" s="104"/>
      <c r="IR45" s="104"/>
      <c r="IS45" s="104"/>
      <c r="IT45" s="104"/>
      <c r="IU45" s="104"/>
      <c r="IV45" s="104"/>
      <c r="IW45" s="104"/>
    </row>
    <row r="46" customFormat="false" ht="12.75" hidden="false" customHeight="false" outlineLevel="0" collapsed="false">
      <c r="A46" s="92" t="s">
        <v>97</v>
      </c>
      <c r="B46" s="93" t="s">
        <v>46</v>
      </c>
      <c r="C46" s="93" t="s">
        <v>99</v>
      </c>
      <c r="D46" s="94" t="n">
        <v>36800</v>
      </c>
      <c r="E46" s="94" t="s">
        <v>100</v>
      </c>
      <c r="F46" s="92" t="s">
        <v>134</v>
      </c>
      <c r="G46" s="92"/>
      <c r="H46" s="93" t="s">
        <v>135</v>
      </c>
      <c r="I46" s="96" t="n">
        <v>0.0481</v>
      </c>
      <c r="J46" s="97" t="n">
        <v>0</v>
      </c>
      <c r="K46" s="97" t="n">
        <v>0.0022</v>
      </c>
      <c r="L46" s="97" t="n">
        <v>0</v>
      </c>
      <c r="M46" s="97" t="n">
        <v>0</v>
      </c>
      <c r="N46" s="98" t="n">
        <v>0</v>
      </c>
      <c r="O46" s="97" t="n">
        <f aca="false">SUM(I46:M46)</f>
        <v>0.0503</v>
      </c>
      <c r="P46" s="107"/>
      <c r="Q46" s="93" t="n">
        <v>0</v>
      </c>
      <c r="R46" s="92"/>
      <c r="S46" s="101" t="n">
        <f aca="false">I46*Q46</f>
        <v>0</v>
      </c>
      <c r="T46" s="101"/>
      <c r="U46" s="102"/>
      <c r="V46" s="92"/>
      <c r="W46" s="103"/>
      <c r="X46" s="103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104"/>
      <c r="AK46" s="104"/>
      <c r="AL46" s="104"/>
      <c r="AM46" s="104"/>
      <c r="AN46" s="104"/>
      <c r="AO46" s="104"/>
      <c r="AP46" s="104"/>
      <c r="AQ46" s="104"/>
      <c r="AR46" s="104"/>
      <c r="AS46" s="104"/>
      <c r="AT46" s="104"/>
      <c r="AU46" s="104"/>
      <c r="AV46" s="104"/>
      <c r="AW46" s="104"/>
      <c r="AX46" s="104"/>
      <c r="AY46" s="104"/>
      <c r="AZ46" s="104"/>
      <c r="BA46" s="104"/>
      <c r="BB46" s="104"/>
      <c r="BC46" s="104"/>
      <c r="BD46" s="104"/>
      <c r="BE46" s="104"/>
      <c r="BF46" s="104"/>
      <c r="BG46" s="104"/>
      <c r="BH46" s="104"/>
      <c r="BI46" s="104"/>
      <c r="BJ46" s="104"/>
      <c r="BK46" s="104"/>
      <c r="BL46" s="104"/>
      <c r="BM46" s="104"/>
      <c r="BN46" s="104"/>
      <c r="BO46" s="104"/>
      <c r="BP46" s="104"/>
      <c r="BQ46" s="104"/>
      <c r="BR46" s="104"/>
      <c r="BS46" s="104"/>
      <c r="BT46" s="104"/>
      <c r="BU46" s="104"/>
      <c r="BV46" s="104"/>
      <c r="BW46" s="104"/>
      <c r="BX46" s="104"/>
      <c r="BY46" s="104"/>
      <c r="BZ46" s="104"/>
      <c r="CA46" s="104"/>
      <c r="CB46" s="104"/>
      <c r="CC46" s="104"/>
      <c r="CD46" s="104"/>
      <c r="CE46" s="104"/>
      <c r="CF46" s="104"/>
      <c r="CG46" s="104"/>
      <c r="CH46" s="104"/>
      <c r="CI46" s="104"/>
      <c r="CJ46" s="104"/>
      <c r="CK46" s="104"/>
      <c r="CL46" s="104"/>
      <c r="CM46" s="104"/>
      <c r="CN46" s="104"/>
      <c r="CO46" s="104"/>
      <c r="CP46" s="104"/>
      <c r="CQ46" s="104"/>
      <c r="CR46" s="104"/>
      <c r="CS46" s="104"/>
      <c r="CT46" s="104"/>
      <c r="CU46" s="104"/>
      <c r="CV46" s="104"/>
      <c r="CW46" s="104"/>
      <c r="CX46" s="104"/>
      <c r="CY46" s="104"/>
      <c r="CZ46" s="104"/>
      <c r="DA46" s="104"/>
      <c r="DB46" s="104"/>
      <c r="DC46" s="104"/>
      <c r="DD46" s="104"/>
      <c r="DE46" s="104"/>
      <c r="DF46" s="104"/>
      <c r="DG46" s="104"/>
      <c r="DH46" s="104"/>
      <c r="DI46" s="104"/>
      <c r="DJ46" s="104"/>
      <c r="DK46" s="104"/>
      <c r="DL46" s="104"/>
      <c r="DM46" s="104"/>
      <c r="DN46" s="104"/>
      <c r="DO46" s="104"/>
      <c r="DP46" s="104"/>
      <c r="DQ46" s="104"/>
      <c r="DR46" s="104"/>
      <c r="DS46" s="104"/>
      <c r="DT46" s="104"/>
      <c r="DU46" s="104"/>
      <c r="DV46" s="104"/>
      <c r="DW46" s="104"/>
      <c r="DX46" s="104"/>
      <c r="DY46" s="104"/>
      <c r="DZ46" s="104"/>
      <c r="EA46" s="104"/>
      <c r="EB46" s="104"/>
      <c r="EC46" s="104"/>
      <c r="ED46" s="104"/>
      <c r="EE46" s="104"/>
      <c r="EF46" s="104"/>
      <c r="EG46" s="104"/>
      <c r="EH46" s="104"/>
      <c r="EI46" s="104"/>
      <c r="EJ46" s="104"/>
      <c r="EK46" s="104"/>
      <c r="EL46" s="104"/>
      <c r="EM46" s="104"/>
      <c r="EN46" s="104"/>
      <c r="EO46" s="104"/>
      <c r="EP46" s="104"/>
      <c r="EQ46" s="104"/>
      <c r="ER46" s="104"/>
      <c r="ES46" s="104"/>
      <c r="ET46" s="104"/>
      <c r="EU46" s="104"/>
      <c r="EV46" s="104"/>
      <c r="EW46" s="104"/>
      <c r="EX46" s="104"/>
      <c r="EY46" s="104"/>
      <c r="EZ46" s="104"/>
      <c r="FA46" s="104"/>
      <c r="FB46" s="104"/>
      <c r="FC46" s="104"/>
      <c r="FD46" s="104"/>
      <c r="FE46" s="104"/>
      <c r="FF46" s="104"/>
      <c r="FG46" s="104"/>
      <c r="FH46" s="104"/>
      <c r="FI46" s="104"/>
      <c r="FJ46" s="104"/>
      <c r="FK46" s="104"/>
      <c r="FL46" s="104"/>
      <c r="FM46" s="104"/>
      <c r="FN46" s="104"/>
      <c r="FO46" s="104"/>
      <c r="FP46" s="104"/>
      <c r="FQ46" s="104"/>
      <c r="FR46" s="104"/>
      <c r="FS46" s="104"/>
      <c r="FT46" s="104"/>
      <c r="FU46" s="104"/>
      <c r="FV46" s="104"/>
      <c r="FW46" s="104"/>
      <c r="FX46" s="104"/>
      <c r="FY46" s="104"/>
      <c r="FZ46" s="104"/>
      <c r="GA46" s="104"/>
      <c r="GB46" s="104"/>
      <c r="GC46" s="104"/>
      <c r="GD46" s="104"/>
      <c r="GE46" s="104"/>
      <c r="GF46" s="104"/>
      <c r="GG46" s="104"/>
      <c r="GH46" s="104"/>
      <c r="GI46" s="104"/>
      <c r="GJ46" s="104"/>
      <c r="GK46" s="104"/>
      <c r="GL46" s="104"/>
      <c r="GM46" s="104"/>
      <c r="GN46" s="104"/>
      <c r="GO46" s="104"/>
      <c r="GP46" s="104"/>
      <c r="GQ46" s="104"/>
      <c r="GR46" s="104"/>
      <c r="GS46" s="104"/>
      <c r="GT46" s="104"/>
      <c r="GU46" s="104"/>
      <c r="GV46" s="104"/>
      <c r="GW46" s="104"/>
      <c r="GX46" s="104"/>
      <c r="GY46" s="104"/>
      <c r="GZ46" s="104"/>
      <c r="HA46" s="104"/>
      <c r="HB46" s="104"/>
      <c r="HC46" s="104"/>
      <c r="HD46" s="104"/>
      <c r="HE46" s="104"/>
      <c r="HF46" s="104"/>
      <c r="HG46" s="104"/>
      <c r="HH46" s="104"/>
      <c r="HI46" s="104"/>
      <c r="HJ46" s="104"/>
      <c r="HK46" s="104"/>
      <c r="HL46" s="104"/>
      <c r="HM46" s="104"/>
      <c r="HN46" s="104"/>
      <c r="HO46" s="104"/>
      <c r="HP46" s="104"/>
      <c r="HQ46" s="104"/>
      <c r="HR46" s="104"/>
      <c r="HS46" s="104"/>
      <c r="HT46" s="104"/>
      <c r="HU46" s="104"/>
      <c r="HV46" s="104"/>
      <c r="HW46" s="104"/>
      <c r="HX46" s="104"/>
      <c r="HY46" s="104"/>
      <c r="HZ46" s="104"/>
      <c r="IA46" s="104"/>
      <c r="IB46" s="104"/>
      <c r="IC46" s="104"/>
      <c r="ID46" s="104"/>
      <c r="IE46" s="104"/>
      <c r="IF46" s="104"/>
      <c r="IG46" s="104"/>
      <c r="IH46" s="104"/>
      <c r="II46" s="104"/>
      <c r="IJ46" s="104"/>
      <c r="IK46" s="104"/>
      <c r="IL46" s="104"/>
      <c r="IM46" s="104"/>
      <c r="IN46" s="104"/>
      <c r="IO46" s="104"/>
      <c r="IP46" s="104"/>
      <c r="IQ46" s="104"/>
      <c r="IR46" s="104"/>
      <c r="IS46" s="104"/>
      <c r="IT46" s="104"/>
      <c r="IU46" s="104"/>
      <c r="IV46" s="104"/>
      <c r="IW46" s="104"/>
    </row>
    <row r="47" customFormat="false" ht="12.75" hidden="false" customHeight="false" outlineLevel="0" collapsed="false">
      <c r="A47" s="92" t="s">
        <v>97</v>
      </c>
      <c r="B47" s="93" t="s">
        <v>46</v>
      </c>
      <c r="C47" s="93" t="s">
        <v>99</v>
      </c>
      <c r="D47" s="94" t="n">
        <v>36800</v>
      </c>
      <c r="E47" s="94" t="s">
        <v>100</v>
      </c>
      <c r="F47" s="92" t="s">
        <v>136</v>
      </c>
      <c r="G47" s="92"/>
      <c r="H47" s="93" t="s">
        <v>135</v>
      </c>
      <c r="I47" s="96" t="n">
        <v>0.484</v>
      </c>
      <c r="J47" s="97" t="n">
        <v>0</v>
      </c>
      <c r="K47" s="97" t="n">
        <v>0.0022</v>
      </c>
      <c r="L47" s="97" t="n">
        <v>0</v>
      </c>
      <c r="M47" s="97" t="n">
        <v>0</v>
      </c>
      <c r="N47" s="98" t="n">
        <v>0</v>
      </c>
      <c r="O47" s="97" t="n">
        <f aca="false">SUM(I47:M47)</f>
        <v>0.4862</v>
      </c>
      <c r="P47" s="107"/>
      <c r="Q47" s="93" t="n">
        <v>0</v>
      </c>
      <c r="R47" s="92"/>
      <c r="S47" s="101" t="n">
        <f aca="false">I47*Q47</f>
        <v>0</v>
      </c>
      <c r="T47" s="101"/>
      <c r="U47" s="102"/>
      <c r="V47" s="92"/>
      <c r="W47" s="103"/>
      <c r="X47" s="103"/>
      <c r="Y47" s="104"/>
      <c r="Z47" s="104"/>
      <c r="AA47" s="104"/>
      <c r="AB47" s="104"/>
      <c r="AC47" s="104"/>
      <c r="AD47" s="104"/>
      <c r="AE47" s="104"/>
      <c r="AF47" s="104"/>
      <c r="AG47" s="104"/>
      <c r="AH47" s="104"/>
      <c r="AI47" s="104"/>
      <c r="AJ47" s="104"/>
      <c r="AK47" s="104"/>
      <c r="AL47" s="104"/>
      <c r="AM47" s="104"/>
      <c r="AN47" s="104"/>
      <c r="AO47" s="104"/>
      <c r="AP47" s="104"/>
      <c r="AQ47" s="104"/>
      <c r="AR47" s="104"/>
      <c r="AS47" s="104"/>
      <c r="AT47" s="104"/>
      <c r="AU47" s="104"/>
      <c r="AV47" s="104"/>
      <c r="AW47" s="104"/>
      <c r="AX47" s="104"/>
      <c r="AY47" s="104"/>
      <c r="AZ47" s="104"/>
      <c r="BA47" s="104"/>
      <c r="BB47" s="104"/>
      <c r="BC47" s="104"/>
      <c r="BD47" s="104"/>
      <c r="BE47" s="104"/>
      <c r="BF47" s="104"/>
      <c r="BG47" s="104"/>
      <c r="BH47" s="104"/>
      <c r="BI47" s="104"/>
      <c r="BJ47" s="104"/>
      <c r="BK47" s="104"/>
      <c r="BL47" s="104"/>
      <c r="BM47" s="104"/>
      <c r="BN47" s="104"/>
      <c r="BO47" s="104"/>
      <c r="BP47" s="104"/>
      <c r="BQ47" s="104"/>
      <c r="BR47" s="104"/>
      <c r="BS47" s="104"/>
      <c r="BT47" s="104"/>
      <c r="BU47" s="104"/>
      <c r="BV47" s="104"/>
      <c r="BW47" s="104"/>
      <c r="BX47" s="104"/>
      <c r="BY47" s="104"/>
      <c r="BZ47" s="104"/>
      <c r="CA47" s="104"/>
      <c r="CB47" s="104"/>
      <c r="CC47" s="104"/>
      <c r="CD47" s="104"/>
      <c r="CE47" s="104"/>
      <c r="CF47" s="104"/>
      <c r="CG47" s="104"/>
      <c r="CH47" s="104"/>
      <c r="CI47" s="104"/>
      <c r="CJ47" s="104"/>
      <c r="CK47" s="104"/>
      <c r="CL47" s="104"/>
      <c r="CM47" s="104"/>
      <c r="CN47" s="104"/>
      <c r="CO47" s="104"/>
      <c r="CP47" s="104"/>
      <c r="CQ47" s="104"/>
      <c r="CR47" s="104"/>
      <c r="CS47" s="104"/>
      <c r="CT47" s="104"/>
      <c r="CU47" s="104"/>
      <c r="CV47" s="104"/>
      <c r="CW47" s="104"/>
      <c r="CX47" s="104"/>
      <c r="CY47" s="104"/>
      <c r="CZ47" s="104"/>
      <c r="DA47" s="104"/>
      <c r="DB47" s="104"/>
      <c r="DC47" s="104"/>
      <c r="DD47" s="104"/>
      <c r="DE47" s="104"/>
      <c r="DF47" s="104"/>
      <c r="DG47" s="104"/>
      <c r="DH47" s="104"/>
      <c r="DI47" s="104"/>
      <c r="DJ47" s="104"/>
      <c r="DK47" s="104"/>
      <c r="DL47" s="104"/>
      <c r="DM47" s="104"/>
      <c r="DN47" s="104"/>
      <c r="DO47" s="104"/>
      <c r="DP47" s="104"/>
      <c r="DQ47" s="104"/>
      <c r="DR47" s="104"/>
      <c r="DS47" s="104"/>
      <c r="DT47" s="104"/>
      <c r="DU47" s="104"/>
      <c r="DV47" s="104"/>
      <c r="DW47" s="104"/>
      <c r="DX47" s="104"/>
      <c r="DY47" s="104"/>
      <c r="DZ47" s="104"/>
      <c r="EA47" s="104"/>
      <c r="EB47" s="104"/>
      <c r="EC47" s="104"/>
      <c r="ED47" s="104"/>
      <c r="EE47" s="104"/>
      <c r="EF47" s="104"/>
      <c r="EG47" s="104"/>
      <c r="EH47" s="104"/>
      <c r="EI47" s="104"/>
      <c r="EJ47" s="104"/>
      <c r="EK47" s="104"/>
      <c r="EL47" s="104"/>
      <c r="EM47" s="104"/>
      <c r="EN47" s="104"/>
      <c r="EO47" s="104"/>
      <c r="EP47" s="104"/>
      <c r="EQ47" s="104"/>
      <c r="ER47" s="104"/>
      <c r="ES47" s="104"/>
      <c r="ET47" s="104"/>
      <c r="EU47" s="104"/>
      <c r="EV47" s="104"/>
      <c r="EW47" s="104"/>
      <c r="EX47" s="104"/>
      <c r="EY47" s="104"/>
      <c r="EZ47" s="104"/>
      <c r="FA47" s="104"/>
      <c r="FB47" s="104"/>
      <c r="FC47" s="104"/>
      <c r="FD47" s="104"/>
      <c r="FE47" s="104"/>
      <c r="FF47" s="104"/>
      <c r="FG47" s="104"/>
      <c r="FH47" s="104"/>
      <c r="FI47" s="104"/>
      <c r="FJ47" s="104"/>
      <c r="FK47" s="104"/>
      <c r="FL47" s="104"/>
      <c r="FM47" s="104"/>
      <c r="FN47" s="104"/>
      <c r="FO47" s="104"/>
      <c r="FP47" s="104"/>
      <c r="FQ47" s="104"/>
      <c r="FR47" s="104"/>
      <c r="FS47" s="104"/>
      <c r="FT47" s="104"/>
      <c r="FU47" s="104"/>
      <c r="FV47" s="104"/>
      <c r="FW47" s="104"/>
      <c r="FX47" s="104"/>
      <c r="FY47" s="104"/>
      <c r="FZ47" s="104"/>
      <c r="GA47" s="104"/>
      <c r="GB47" s="104"/>
      <c r="GC47" s="104"/>
      <c r="GD47" s="104"/>
      <c r="GE47" s="104"/>
      <c r="GF47" s="104"/>
      <c r="GG47" s="104"/>
      <c r="GH47" s="104"/>
      <c r="GI47" s="104"/>
      <c r="GJ47" s="104"/>
      <c r="GK47" s="104"/>
      <c r="GL47" s="104"/>
      <c r="GM47" s="104"/>
      <c r="GN47" s="104"/>
      <c r="GO47" s="104"/>
      <c r="GP47" s="104"/>
      <c r="GQ47" s="104"/>
      <c r="GR47" s="104"/>
      <c r="GS47" s="104"/>
      <c r="GT47" s="104"/>
      <c r="GU47" s="104"/>
      <c r="GV47" s="104"/>
      <c r="GW47" s="104"/>
      <c r="GX47" s="104"/>
      <c r="GY47" s="104"/>
      <c r="GZ47" s="104"/>
      <c r="HA47" s="104"/>
      <c r="HB47" s="104"/>
      <c r="HC47" s="104"/>
      <c r="HD47" s="104"/>
      <c r="HE47" s="104"/>
      <c r="HF47" s="104"/>
      <c r="HG47" s="104"/>
      <c r="HH47" s="104"/>
      <c r="HI47" s="104"/>
      <c r="HJ47" s="104"/>
      <c r="HK47" s="104"/>
      <c r="HL47" s="104"/>
      <c r="HM47" s="104"/>
      <c r="HN47" s="104"/>
      <c r="HO47" s="104"/>
      <c r="HP47" s="104"/>
      <c r="HQ47" s="104"/>
      <c r="HR47" s="104"/>
      <c r="HS47" s="104"/>
      <c r="HT47" s="104"/>
      <c r="HU47" s="104"/>
      <c r="HV47" s="104"/>
      <c r="HW47" s="104"/>
      <c r="HX47" s="104"/>
      <c r="HY47" s="104"/>
      <c r="HZ47" s="104"/>
      <c r="IA47" s="104"/>
      <c r="IB47" s="104"/>
      <c r="IC47" s="104"/>
      <c r="ID47" s="104"/>
      <c r="IE47" s="104"/>
      <c r="IF47" s="104"/>
      <c r="IG47" s="104"/>
      <c r="IH47" s="104"/>
      <c r="II47" s="104"/>
      <c r="IJ47" s="104"/>
      <c r="IK47" s="104"/>
      <c r="IL47" s="104"/>
      <c r="IM47" s="104"/>
      <c r="IN47" s="104"/>
      <c r="IO47" s="104"/>
      <c r="IP47" s="104"/>
      <c r="IQ47" s="104"/>
      <c r="IR47" s="104"/>
      <c r="IS47" s="104"/>
      <c r="IT47" s="104"/>
      <c r="IU47" s="104"/>
      <c r="IV47" s="104"/>
      <c r="IW47" s="104"/>
    </row>
    <row r="48" customFormat="false" ht="12.75" hidden="false" customHeight="false" outlineLevel="0" collapsed="false">
      <c r="A48" s="35"/>
      <c r="B48" s="39"/>
      <c r="C48" s="39"/>
      <c r="D48" s="40"/>
      <c r="E48" s="40"/>
      <c r="F48" s="41"/>
      <c r="G48" s="41"/>
      <c r="H48" s="39"/>
      <c r="I48" s="53"/>
      <c r="J48" s="44"/>
      <c r="K48" s="44"/>
      <c r="L48" s="44"/>
      <c r="M48" s="44"/>
      <c r="N48" s="45"/>
      <c r="O48" s="44"/>
      <c r="P48" s="89"/>
      <c r="Q48" s="90"/>
      <c r="R48" s="48"/>
      <c r="S48" s="48" t="n">
        <f aca="false">SUM(S29:S47)</f>
        <v>975985.91085</v>
      </c>
      <c r="T48" s="48"/>
      <c r="U48" s="49"/>
      <c r="V48" s="50"/>
      <c r="W48" s="51"/>
      <c r="X48" s="51"/>
    </row>
    <row r="49" customFormat="false" ht="12.75" hidden="false" customHeight="false" outlineLevel="0" collapsed="false">
      <c r="A49" s="35"/>
      <c r="B49" s="39"/>
      <c r="C49" s="39"/>
      <c r="D49" s="40"/>
      <c r="E49" s="40"/>
      <c r="F49" s="41"/>
      <c r="G49" s="41"/>
      <c r="H49" s="39"/>
      <c r="I49" s="44"/>
      <c r="J49" s="44"/>
      <c r="K49" s="44"/>
      <c r="L49" s="44"/>
      <c r="M49" s="44"/>
      <c r="N49" s="45"/>
      <c r="O49" s="44"/>
      <c r="P49" s="89"/>
      <c r="Q49" s="90"/>
      <c r="R49" s="48"/>
      <c r="S49" s="48"/>
      <c r="T49" s="48"/>
      <c r="U49" s="49"/>
      <c r="V49" s="50"/>
      <c r="W49" s="51"/>
      <c r="X49" s="51"/>
    </row>
    <row r="50" customFormat="false" ht="12.75" hidden="false" customHeight="false" outlineLevel="0" collapsed="false">
      <c r="A50" s="35"/>
      <c r="B50" s="39"/>
      <c r="C50" s="39"/>
      <c r="D50" s="40"/>
      <c r="E50" s="40"/>
      <c r="F50" s="41"/>
      <c r="G50" s="41"/>
      <c r="H50" s="39"/>
      <c r="I50" s="53"/>
      <c r="J50" s="44"/>
      <c r="K50" s="44"/>
      <c r="L50" s="44"/>
      <c r="M50" s="44"/>
      <c r="N50" s="45"/>
      <c r="O50" s="44"/>
      <c r="P50" s="89"/>
      <c r="Q50" s="90"/>
      <c r="R50" s="48"/>
      <c r="S50" s="48"/>
      <c r="T50" s="48"/>
      <c r="U50" s="49"/>
      <c r="V50" s="50"/>
      <c r="W50" s="51"/>
      <c r="X50" s="51"/>
    </row>
    <row r="51" customFormat="false" ht="13.5" hidden="false" customHeight="false" outlineLevel="0" collapsed="false">
      <c r="A51" s="35"/>
      <c r="B51" s="39"/>
      <c r="C51" s="39"/>
      <c r="D51" s="40"/>
      <c r="E51" s="40"/>
      <c r="F51" s="41"/>
      <c r="G51" s="41"/>
      <c r="H51" s="39"/>
      <c r="I51" s="44"/>
      <c r="J51" s="44"/>
      <c r="K51" s="44"/>
      <c r="L51" s="44"/>
      <c r="M51" s="44"/>
      <c r="N51" s="45"/>
      <c r="O51" s="44"/>
      <c r="P51" s="89"/>
      <c r="Q51" s="90"/>
      <c r="R51" s="48"/>
      <c r="S51" s="111" t="e">
        <f aca="false">SUM(S48,S27,#REF!,S24,#REF!,S15)</f>
        <v>#REF!</v>
      </c>
      <c r="T51" s="48" t="s">
        <v>137</v>
      </c>
      <c r="U51" s="49"/>
      <c r="V51" s="50"/>
      <c r="W51" s="51"/>
      <c r="X51" s="51"/>
    </row>
    <row r="52" customFormat="false" ht="13.5" hidden="false" customHeight="false" outlineLevel="0" collapsed="false">
      <c r="A52" s="35"/>
      <c r="B52" s="39"/>
      <c r="C52" s="39"/>
      <c r="D52" s="40"/>
      <c r="E52" s="40"/>
      <c r="F52" s="41"/>
      <c r="G52" s="41"/>
      <c r="H52" s="39"/>
      <c r="I52" s="44"/>
      <c r="J52" s="44"/>
      <c r="K52" s="44"/>
      <c r="L52" s="44"/>
      <c r="M52" s="44"/>
      <c r="N52" s="45"/>
      <c r="O52" s="44"/>
      <c r="P52" s="89"/>
      <c r="Q52" s="90"/>
      <c r="R52" s="48"/>
      <c r="S52" s="48"/>
      <c r="T52" s="50" t="s">
        <v>138</v>
      </c>
      <c r="U52" s="49"/>
      <c r="V52" s="50"/>
      <c r="W52" s="91"/>
      <c r="X52" s="51"/>
    </row>
    <row r="53" customFormat="false" ht="12.75" hidden="false" customHeight="false" outlineLevel="0" collapsed="false">
      <c r="A53" s="35"/>
      <c r="B53" s="39"/>
      <c r="C53" s="39"/>
      <c r="D53" s="40"/>
      <c r="E53" s="40"/>
      <c r="F53" s="41"/>
      <c r="G53" s="41"/>
      <c r="H53" s="39"/>
      <c r="I53" s="44"/>
      <c r="J53" s="44"/>
      <c r="K53" s="44"/>
      <c r="L53" s="44"/>
      <c r="M53" s="44"/>
      <c r="N53" s="45"/>
      <c r="O53" s="44"/>
      <c r="P53" s="89"/>
      <c r="Q53" s="90"/>
      <c r="R53" s="48"/>
      <c r="S53" s="48"/>
      <c r="T53" s="48"/>
      <c r="U53" s="49"/>
      <c r="V53" s="50"/>
      <c r="W53" s="51"/>
      <c r="X53" s="51"/>
    </row>
    <row r="54" customFormat="false" ht="12.75" hidden="false" customHeight="false" outlineLevel="0" collapsed="false">
      <c r="A54" s="35"/>
      <c r="B54" s="39"/>
      <c r="C54" s="39"/>
      <c r="D54" s="40"/>
      <c r="E54" s="40"/>
      <c r="F54" s="41"/>
      <c r="G54" s="41"/>
      <c r="H54" s="39"/>
      <c r="I54" s="44"/>
      <c r="J54" s="44"/>
      <c r="K54" s="44"/>
      <c r="L54" s="44"/>
      <c r="M54" s="44"/>
      <c r="N54" s="45"/>
      <c r="O54" s="44"/>
      <c r="P54" s="89"/>
      <c r="Q54" s="90"/>
      <c r="R54" s="48"/>
      <c r="S54" s="48"/>
      <c r="T54" s="48"/>
      <c r="U54" s="49"/>
      <c r="V54" s="50"/>
      <c r="W54" s="51"/>
      <c r="X54" s="51"/>
    </row>
    <row r="55" customFormat="false" ht="12.75" hidden="false" customHeight="false" outlineLevel="0" collapsed="false">
      <c r="A55" s="35"/>
      <c r="B55" s="39"/>
      <c r="C55" s="39"/>
      <c r="D55" s="67"/>
      <c r="E55" s="40"/>
      <c r="F55" s="41"/>
      <c r="G55" s="41"/>
      <c r="H55" s="39"/>
      <c r="I55" s="53"/>
      <c r="J55" s="44"/>
      <c r="K55" s="44"/>
      <c r="L55" s="44"/>
      <c r="M55" s="44"/>
      <c r="N55" s="45"/>
      <c r="O55" s="44"/>
      <c r="P55" s="89"/>
      <c r="Q55" s="90"/>
      <c r="R55" s="91"/>
      <c r="S55" s="48"/>
      <c r="T55" s="48"/>
      <c r="U55" s="49"/>
      <c r="V55" s="50"/>
      <c r="W55" s="51"/>
      <c r="X55" s="51"/>
    </row>
    <row r="56" customFormat="false" ht="12.75" hidden="false" customHeight="false" outlineLevel="0" collapsed="false">
      <c r="A56" s="35"/>
      <c r="B56" s="39"/>
      <c r="C56" s="39"/>
      <c r="D56" s="67"/>
      <c r="E56" s="40"/>
      <c r="F56" s="41"/>
      <c r="G56" s="41"/>
      <c r="H56" s="39"/>
      <c r="I56" s="53"/>
      <c r="J56" s="44"/>
      <c r="K56" s="44"/>
      <c r="L56" s="44"/>
      <c r="M56" s="44"/>
      <c r="N56" s="45"/>
      <c r="O56" s="44"/>
      <c r="P56" s="89"/>
      <c r="Q56" s="90"/>
      <c r="R56" s="91"/>
      <c r="S56" s="48"/>
      <c r="T56" s="48"/>
      <c r="U56" s="49"/>
      <c r="V56" s="50"/>
      <c r="W56" s="51"/>
      <c r="X56" s="51"/>
    </row>
    <row r="57" customFormat="false" ht="12.75" hidden="false" customHeight="false" outlineLevel="0" collapsed="false">
      <c r="D57" s="37"/>
      <c r="P57" s="31"/>
      <c r="Q57" s="31"/>
      <c r="R57" s="31"/>
      <c r="S57" s="31"/>
      <c r="T57" s="31"/>
      <c r="U57" s="112"/>
      <c r="V57" s="113"/>
      <c r="W57" s="112"/>
    </row>
    <row r="58" customFormat="false" ht="12.75" hidden="false" customHeight="false" outlineLevel="0" collapsed="false">
      <c r="D58" s="37"/>
      <c r="P58" s="31"/>
      <c r="Q58" s="31"/>
      <c r="R58" s="31"/>
      <c r="S58" s="31"/>
      <c r="T58" s="31"/>
      <c r="U58" s="112"/>
      <c r="V58" s="113"/>
      <c r="W58" s="112"/>
    </row>
    <row r="59" customFormat="false" ht="12.75" hidden="false" customHeight="false" outlineLevel="0" collapsed="false">
      <c r="D59" s="37"/>
    </row>
    <row r="60" customFormat="false" ht="12.75" hidden="false" customHeight="false" outlineLevel="0" collapsed="false">
      <c r="D60" s="37"/>
    </row>
    <row r="61" customFormat="false" ht="12.75" hidden="false" customHeight="false" outlineLevel="0" collapsed="false">
      <c r="D61" s="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3"/>
  <sheetViews>
    <sheetView showFormulas="false" showGridLines="true" showRowColHeaders="true" showZeros="true" rightToLeft="false" tabSelected="false" showOutlineSymbols="true" defaultGridColor="true" view="normal" topLeftCell="A11" colorId="64" zoomScale="100" zoomScaleNormal="100" zoomScalePageLayoutView="100" workbookViewId="0">
      <selection pane="topLeft" activeCell="D18" activeCellId="0" sqref="D1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9" width="9.99"/>
    <col collapsed="false" customWidth="false" hidden="false" outlineLevel="0" max="2" min="2" style="29" width="9.14"/>
    <col collapsed="false" customWidth="true" hidden="false" outlineLevel="0" max="3" min="3" style="29" width="10.56"/>
    <col collapsed="false" customWidth="true" hidden="false" outlineLevel="0" max="4" min="4" style="29" width="9.28"/>
    <col collapsed="false" customWidth="true" hidden="false" outlineLevel="0" max="5" min="5" style="29" width="9.56"/>
    <col collapsed="false" customWidth="true" hidden="false" outlineLevel="0" max="6" min="6" style="35" width="12.42"/>
    <col collapsed="false" customWidth="true" hidden="false" outlineLevel="0" max="7" min="7" style="35" width="16.42"/>
    <col collapsed="false" customWidth="true" hidden="false" outlineLevel="0" max="8" min="8" style="29" width="16.56"/>
    <col collapsed="false" customWidth="true" hidden="false" outlineLevel="0" max="9" min="9" style="29" width="7.7"/>
    <col collapsed="false" customWidth="true" hidden="true" outlineLevel="0" max="13" min="10" style="29" width="9.06"/>
    <col collapsed="false" customWidth="true" hidden="true" outlineLevel="0" max="14" min="14" style="36" width="9.06"/>
    <col collapsed="false" customWidth="true" hidden="true" outlineLevel="0" max="15" min="15" style="29" width="9.06"/>
    <col collapsed="false" customWidth="true" hidden="false" outlineLevel="0" max="16" min="16" style="29" width="14.28"/>
    <col collapsed="false" customWidth="true" hidden="false" outlineLevel="0" max="17" min="17" style="29" width="10.85"/>
    <col collapsed="false" customWidth="true" hidden="false" outlineLevel="0" max="18" min="18" style="29" width="12.28"/>
    <col collapsed="false" customWidth="true" hidden="false" outlineLevel="0" max="19" min="19" style="29" width="10.71"/>
    <col collapsed="false" customWidth="true" hidden="false" outlineLevel="0" max="20" min="20" style="29" width="11.85"/>
    <col collapsed="false" customWidth="true" hidden="false" outlineLevel="0" max="21" min="21" style="37" width="24.41"/>
    <col collapsed="false" customWidth="true" hidden="false" outlineLevel="0" max="22" min="22" style="35" width="42.28"/>
    <col collapsed="false" customWidth="false" hidden="false" outlineLevel="0" max="24" min="23" style="37" width="9.14"/>
    <col collapsed="false" customWidth="true" hidden="false" outlineLevel="0" max="25" min="25" style="29" width="12.42"/>
    <col collapsed="false" customWidth="false" hidden="false" outlineLevel="0" max="257" min="26" style="29" width="9.14"/>
  </cols>
  <sheetData>
    <row r="1" customFormat="false" ht="12.75" hidden="false" customHeight="false" outlineLevel="0" collapsed="false">
      <c r="A1" s="38" t="s">
        <v>71</v>
      </c>
      <c r="B1" s="39"/>
      <c r="C1" s="39"/>
      <c r="D1" s="40"/>
      <c r="E1" s="40"/>
      <c r="F1" s="41"/>
      <c r="G1" s="41"/>
      <c r="H1" s="39" t="s">
        <v>72</v>
      </c>
      <c r="I1" s="42" t="n">
        <v>31</v>
      </c>
      <c r="J1" s="43" t="s">
        <v>139</v>
      </c>
      <c r="K1" s="44"/>
      <c r="L1" s="44"/>
      <c r="M1" s="44"/>
      <c r="N1" s="45"/>
      <c r="O1" s="44"/>
      <c r="P1" s="46"/>
      <c r="Q1" s="47"/>
      <c r="R1" s="48"/>
      <c r="S1" s="48"/>
      <c r="T1" s="48"/>
      <c r="U1" s="49"/>
      <c r="V1" s="50"/>
      <c r="W1" s="51"/>
      <c r="X1" s="51"/>
    </row>
    <row r="2" customFormat="false" ht="12.75" hidden="false" customHeight="false" outlineLevel="0" collapsed="false">
      <c r="A2" s="41" t="s">
        <v>73</v>
      </c>
      <c r="B2" s="41"/>
      <c r="C2" s="41"/>
      <c r="D2" s="40"/>
      <c r="E2" s="40"/>
      <c r="F2" s="41"/>
      <c r="G2" s="41"/>
      <c r="H2" s="39"/>
      <c r="I2" s="42"/>
      <c r="J2" s="43" t="s">
        <v>140</v>
      </c>
      <c r="K2" s="44"/>
      <c r="L2" s="44"/>
      <c r="M2" s="44"/>
      <c r="N2" s="45"/>
      <c r="O2" s="44"/>
      <c r="P2" s="46"/>
      <c r="Q2" s="47"/>
      <c r="R2" s="48"/>
      <c r="S2" s="48"/>
      <c r="T2" s="48"/>
      <c r="U2" s="49"/>
      <c r="V2" s="50"/>
      <c r="W2" s="51"/>
      <c r="X2" s="51"/>
    </row>
    <row r="3" customFormat="false" ht="12.75" hidden="false" customHeight="false" outlineLevel="0" collapsed="false">
      <c r="A3" s="41" t="s">
        <v>74</v>
      </c>
      <c r="B3" s="41"/>
      <c r="C3" s="41"/>
      <c r="D3" s="40"/>
      <c r="E3" s="40"/>
      <c r="F3" s="52" t="s">
        <v>0</v>
      </c>
      <c r="G3" s="41" t="s">
        <v>0</v>
      </c>
      <c r="H3" s="47" t="s">
        <v>0</v>
      </c>
      <c r="I3" s="53"/>
      <c r="J3" s="54" t="s">
        <v>0</v>
      </c>
      <c r="K3" s="44"/>
      <c r="L3" s="54" t="s">
        <v>0</v>
      </c>
      <c r="M3" s="44"/>
      <c r="N3" s="45"/>
      <c r="O3" s="54" t="s">
        <v>0</v>
      </c>
      <c r="P3" s="46"/>
      <c r="Q3" s="47"/>
      <c r="R3" s="48"/>
      <c r="S3" s="48"/>
      <c r="T3" s="48"/>
      <c r="U3" s="49"/>
      <c r="V3" s="50"/>
      <c r="W3" s="51"/>
      <c r="X3" s="51"/>
    </row>
    <row r="4" customFormat="false" ht="12.75" hidden="false" customHeight="false" outlineLevel="0" collapsed="false">
      <c r="A4" s="41"/>
      <c r="B4" s="39"/>
      <c r="C4" s="39"/>
      <c r="D4" s="40"/>
      <c r="E4" s="40"/>
      <c r="F4" s="55"/>
      <c r="G4" s="41"/>
      <c r="H4" s="55"/>
      <c r="I4" s="53"/>
      <c r="J4" s="55"/>
      <c r="K4" s="44"/>
      <c r="L4" s="55"/>
      <c r="M4" s="47"/>
      <c r="N4" s="45"/>
      <c r="O4" s="47"/>
      <c r="P4" s="46"/>
      <c r="Q4" s="47"/>
      <c r="R4" s="48"/>
      <c r="S4" s="56"/>
      <c r="T4" s="56"/>
      <c r="U4" s="57"/>
      <c r="V4" s="50"/>
      <c r="W4" s="51"/>
      <c r="X4" s="51"/>
    </row>
    <row r="5" customFormat="false" ht="12.75" hidden="false" customHeight="false" outlineLevel="0" collapsed="false">
      <c r="A5" s="41" t="s">
        <v>75</v>
      </c>
      <c r="B5" s="39"/>
      <c r="C5" s="41"/>
      <c r="D5" s="40"/>
      <c r="E5" s="40"/>
      <c r="F5" s="55"/>
      <c r="G5" s="41"/>
      <c r="H5" s="55"/>
      <c r="I5" s="53"/>
      <c r="J5" s="55"/>
      <c r="K5" s="44"/>
      <c r="L5" s="55"/>
      <c r="M5" s="47"/>
      <c r="N5" s="45"/>
      <c r="O5" s="47"/>
      <c r="P5" s="46"/>
      <c r="Q5" s="47"/>
      <c r="R5" s="48"/>
      <c r="S5" s="56"/>
      <c r="T5" s="56"/>
      <c r="U5" s="57"/>
      <c r="V5" s="50"/>
      <c r="W5" s="51"/>
      <c r="X5" s="51"/>
    </row>
    <row r="6" customFormat="false" ht="12.75" hidden="false" customHeight="false" outlineLevel="0" collapsed="false">
      <c r="A6" s="41"/>
      <c r="B6" s="39" t="s">
        <v>76</v>
      </c>
      <c r="C6" s="39"/>
      <c r="D6" s="40"/>
      <c r="E6" s="40"/>
      <c r="F6" s="55"/>
      <c r="G6" s="41"/>
      <c r="H6" s="55"/>
      <c r="I6" s="53"/>
      <c r="J6" s="55"/>
      <c r="K6" s="44"/>
      <c r="L6" s="55"/>
      <c r="M6" s="47"/>
      <c r="N6" s="45"/>
      <c r="O6" s="47"/>
      <c r="P6" s="46"/>
      <c r="Q6" s="47"/>
      <c r="R6" s="48"/>
      <c r="S6" s="56"/>
      <c r="T6" s="56"/>
      <c r="U6" s="57"/>
      <c r="V6" s="50"/>
      <c r="W6" s="51"/>
      <c r="X6" s="51"/>
    </row>
    <row r="7" customFormat="false" ht="12.75" hidden="false" customHeight="false" outlineLevel="0" collapsed="false">
      <c r="A7" s="41"/>
      <c r="B7" s="39"/>
      <c r="C7" s="39"/>
      <c r="D7" s="40"/>
      <c r="E7" s="40"/>
      <c r="F7" s="55"/>
      <c r="G7" s="41"/>
      <c r="H7" s="55"/>
      <c r="I7" s="53"/>
      <c r="J7" s="55"/>
      <c r="K7" s="44"/>
      <c r="L7" s="55"/>
      <c r="M7" s="47"/>
      <c r="N7" s="45"/>
      <c r="O7" s="47"/>
      <c r="P7" s="46"/>
      <c r="Q7" s="47"/>
      <c r="R7" s="48"/>
      <c r="S7" s="56"/>
      <c r="T7" s="56"/>
      <c r="U7" s="57"/>
      <c r="V7" s="50"/>
      <c r="W7" s="51"/>
      <c r="X7" s="51"/>
    </row>
    <row r="8" customFormat="false" ht="12.75" hidden="false" customHeight="false" outlineLevel="0" collapsed="false">
      <c r="A8" s="41"/>
      <c r="B8" s="39"/>
      <c r="C8" s="39"/>
      <c r="D8" s="40"/>
      <c r="E8" s="40"/>
      <c r="F8" s="55"/>
      <c r="G8" s="41"/>
      <c r="H8" s="55"/>
      <c r="I8" s="53"/>
      <c r="J8" s="55"/>
      <c r="K8" s="44"/>
      <c r="L8" s="55"/>
      <c r="M8" s="47"/>
      <c r="N8" s="45"/>
      <c r="O8" s="47"/>
      <c r="P8" s="46"/>
      <c r="Q8" s="47"/>
      <c r="R8" s="48"/>
      <c r="S8" s="56"/>
      <c r="T8" s="56"/>
      <c r="U8" s="57"/>
      <c r="V8" s="50"/>
      <c r="W8" s="51"/>
      <c r="X8" s="51"/>
    </row>
    <row r="9" customFormat="false" ht="12.75" hidden="false" customHeight="false" outlineLevel="0" collapsed="false">
      <c r="A9" s="41"/>
      <c r="B9" s="39"/>
      <c r="C9" s="39"/>
      <c r="D9" s="40"/>
      <c r="E9" s="40"/>
      <c r="F9" s="55"/>
      <c r="G9" s="41"/>
      <c r="H9" s="55"/>
      <c r="I9" s="53"/>
      <c r="J9" s="55"/>
      <c r="K9" s="44"/>
      <c r="L9" s="55"/>
      <c r="M9" s="47"/>
      <c r="N9" s="45"/>
      <c r="O9" s="47"/>
      <c r="P9" s="46"/>
      <c r="Q9" s="47"/>
      <c r="R9" s="48"/>
      <c r="S9" s="56"/>
      <c r="T9" s="56"/>
      <c r="U9" s="57"/>
      <c r="V9" s="50"/>
      <c r="W9" s="51"/>
      <c r="X9" s="51"/>
    </row>
    <row r="10" customFormat="false" ht="12.75" hidden="false" customHeight="false" outlineLevel="0" collapsed="false">
      <c r="A10" s="41"/>
      <c r="B10" s="39"/>
      <c r="C10" s="39"/>
      <c r="D10" s="40"/>
      <c r="E10" s="40"/>
      <c r="F10" s="55"/>
      <c r="G10" s="41"/>
      <c r="H10" s="55"/>
      <c r="I10" s="53"/>
      <c r="J10" s="55"/>
      <c r="K10" s="44"/>
      <c r="L10" s="55"/>
      <c r="M10" s="47"/>
      <c r="N10" s="45"/>
      <c r="O10" s="47"/>
      <c r="P10" s="46"/>
      <c r="Q10" s="47"/>
      <c r="R10" s="48"/>
      <c r="S10" s="56"/>
      <c r="T10" s="56"/>
      <c r="U10" s="57"/>
      <c r="V10" s="50"/>
      <c r="W10" s="51"/>
      <c r="X10" s="51"/>
    </row>
    <row r="11" customFormat="false" ht="12.75" hidden="false" customHeight="false" outlineLevel="0" collapsed="false">
      <c r="A11" s="58" t="s">
        <v>77</v>
      </c>
      <c r="B11" s="59" t="s">
        <v>78</v>
      </c>
      <c r="C11" s="59" t="s">
        <v>141</v>
      </c>
      <c r="D11" s="60" t="s">
        <v>80</v>
      </c>
      <c r="E11" s="60"/>
      <c r="F11" s="58" t="s">
        <v>81</v>
      </c>
      <c r="G11" s="58" t="s">
        <v>82</v>
      </c>
      <c r="H11" s="59" t="s">
        <v>83</v>
      </c>
      <c r="I11" s="61" t="s">
        <v>84</v>
      </c>
      <c r="J11" s="59" t="s">
        <v>85</v>
      </c>
      <c r="K11" s="59" t="s">
        <v>86</v>
      </c>
      <c r="L11" s="59" t="s">
        <v>87</v>
      </c>
      <c r="M11" s="59" t="s">
        <v>88</v>
      </c>
      <c r="N11" s="62" t="s">
        <v>89</v>
      </c>
      <c r="O11" s="59" t="s">
        <v>90</v>
      </c>
      <c r="P11" s="63" t="s">
        <v>91</v>
      </c>
      <c r="Q11" s="59" t="s">
        <v>92</v>
      </c>
      <c r="R11" s="58" t="s">
        <v>93</v>
      </c>
      <c r="S11" s="64" t="s">
        <v>94</v>
      </c>
      <c r="T11" s="64" t="s">
        <v>95</v>
      </c>
      <c r="U11" s="65" t="s">
        <v>96</v>
      </c>
      <c r="V11" s="66" t="s">
        <v>142</v>
      </c>
      <c r="W11" s="67"/>
      <c r="X11" s="67"/>
    </row>
    <row r="12" customFormat="false" ht="12.75" hidden="false" customHeight="false" outlineLevel="0" collapsed="false">
      <c r="A12" s="92" t="s">
        <v>97</v>
      </c>
      <c r="B12" s="93" t="s">
        <v>18</v>
      </c>
      <c r="C12" s="93" t="s">
        <v>99</v>
      </c>
      <c r="D12" s="94" t="n">
        <v>36800</v>
      </c>
      <c r="E12" s="94" t="s">
        <v>100</v>
      </c>
      <c r="F12" s="114" t="s">
        <v>143</v>
      </c>
      <c r="G12" s="114" t="s">
        <v>144</v>
      </c>
      <c r="H12" s="100" t="s">
        <v>145</v>
      </c>
      <c r="I12" s="96" t="n">
        <f aca="false">5.7131/$I$1</f>
        <v>0.184293548387097</v>
      </c>
      <c r="J12" s="97"/>
      <c r="K12" s="97"/>
      <c r="L12" s="97"/>
      <c r="M12" s="97"/>
      <c r="N12" s="98"/>
      <c r="O12" s="97"/>
      <c r="P12" s="115" t="n">
        <v>100007</v>
      </c>
      <c r="Q12" s="93" t="n">
        <v>23430</v>
      </c>
      <c r="R12" s="92"/>
      <c r="S12" s="101" t="n">
        <f aca="false">I12*1*Q12</f>
        <v>4317.99783870968</v>
      </c>
      <c r="T12" s="101"/>
      <c r="U12" s="102" t="s">
        <v>146</v>
      </c>
      <c r="V12" s="92"/>
      <c r="W12" s="103"/>
      <c r="X12" s="103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4"/>
      <c r="BB12" s="104"/>
      <c r="BC12" s="104"/>
      <c r="BD12" s="104"/>
      <c r="BE12" s="104"/>
      <c r="BF12" s="104"/>
      <c r="BG12" s="104"/>
      <c r="BH12" s="104"/>
      <c r="BI12" s="104"/>
      <c r="BJ12" s="104"/>
      <c r="BK12" s="104"/>
      <c r="BL12" s="104"/>
      <c r="BM12" s="104"/>
      <c r="BN12" s="104"/>
      <c r="BO12" s="104"/>
      <c r="BP12" s="104"/>
      <c r="BQ12" s="104"/>
      <c r="BR12" s="104"/>
      <c r="BS12" s="104"/>
      <c r="BT12" s="104"/>
      <c r="BU12" s="104"/>
      <c r="BV12" s="104"/>
      <c r="BW12" s="104"/>
      <c r="BX12" s="104"/>
      <c r="BY12" s="104"/>
      <c r="BZ12" s="104"/>
      <c r="CA12" s="104"/>
      <c r="CB12" s="104"/>
      <c r="CC12" s="104"/>
      <c r="CD12" s="104"/>
      <c r="CE12" s="104"/>
      <c r="CF12" s="104"/>
      <c r="CG12" s="104"/>
      <c r="CH12" s="104"/>
      <c r="CI12" s="104"/>
      <c r="CJ12" s="104"/>
      <c r="CK12" s="104"/>
      <c r="CL12" s="104"/>
      <c r="CM12" s="104"/>
      <c r="CN12" s="104"/>
      <c r="CO12" s="104"/>
      <c r="CP12" s="104"/>
      <c r="CQ12" s="104"/>
      <c r="CR12" s="104"/>
      <c r="CS12" s="104"/>
      <c r="CT12" s="104"/>
      <c r="CU12" s="104"/>
      <c r="CV12" s="104"/>
      <c r="CW12" s="104"/>
      <c r="CX12" s="104"/>
      <c r="CY12" s="104"/>
      <c r="CZ12" s="104"/>
      <c r="DA12" s="104"/>
      <c r="DB12" s="104"/>
      <c r="DC12" s="104"/>
      <c r="DD12" s="104"/>
      <c r="DE12" s="104"/>
      <c r="DF12" s="104"/>
      <c r="DG12" s="104"/>
      <c r="DH12" s="104"/>
      <c r="DI12" s="104"/>
      <c r="DJ12" s="104"/>
      <c r="DK12" s="104"/>
      <c r="DL12" s="104"/>
      <c r="DM12" s="104"/>
      <c r="DN12" s="104"/>
      <c r="DO12" s="104"/>
      <c r="DP12" s="104"/>
      <c r="DQ12" s="104"/>
      <c r="DR12" s="104"/>
      <c r="DS12" s="104"/>
      <c r="DT12" s="104"/>
      <c r="DU12" s="104"/>
      <c r="DV12" s="104"/>
      <c r="DW12" s="104"/>
      <c r="DX12" s="104"/>
      <c r="DY12" s="104"/>
      <c r="DZ12" s="104"/>
      <c r="EA12" s="104"/>
      <c r="EB12" s="104"/>
      <c r="EC12" s="104"/>
      <c r="ED12" s="104"/>
      <c r="EE12" s="104"/>
      <c r="EF12" s="104"/>
      <c r="EG12" s="104"/>
      <c r="EH12" s="104"/>
      <c r="EI12" s="104"/>
      <c r="EJ12" s="104"/>
      <c r="EK12" s="104"/>
      <c r="EL12" s="104"/>
      <c r="EM12" s="104"/>
      <c r="EN12" s="104"/>
      <c r="EO12" s="104"/>
      <c r="EP12" s="104"/>
      <c r="EQ12" s="104"/>
      <c r="ER12" s="104"/>
      <c r="ES12" s="104"/>
      <c r="ET12" s="104"/>
      <c r="EU12" s="104"/>
      <c r="EV12" s="104"/>
      <c r="EW12" s="104"/>
      <c r="EX12" s="104"/>
      <c r="EY12" s="104"/>
      <c r="EZ12" s="104"/>
      <c r="FA12" s="104"/>
      <c r="FB12" s="104"/>
      <c r="FC12" s="104"/>
      <c r="FD12" s="104"/>
      <c r="FE12" s="104"/>
      <c r="FF12" s="104"/>
      <c r="FG12" s="104"/>
      <c r="FH12" s="104"/>
      <c r="FI12" s="104"/>
      <c r="FJ12" s="104"/>
      <c r="FK12" s="104"/>
      <c r="FL12" s="104"/>
      <c r="FM12" s="104"/>
      <c r="FN12" s="104"/>
      <c r="FO12" s="104"/>
      <c r="FP12" s="104"/>
      <c r="FQ12" s="104"/>
      <c r="FR12" s="104"/>
      <c r="FS12" s="104"/>
      <c r="FT12" s="104"/>
      <c r="FU12" s="104"/>
      <c r="FV12" s="104"/>
      <c r="FW12" s="104"/>
      <c r="FX12" s="104"/>
      <c r="FY12" s="104"/>
      <c r="FZ12" s="104"/>
      <c r="GA12" s="104"/>
      <c r="GB12" s="104"/>
      <c r="GC12" s="104"/>
      <c r="GD12" s="104"/>
      <c r="GE12" s="104"/>
      <c r="GF12" s="104"/>
      <c r="GG12" s="104"/>
      <c r="GH12" s="104"/>
      <c r="GI12" s="104"/>
      <c r="GJ12" s="104"/>
      <c r="GK12" s="104"/>
      <c r="GL12" s="104"/>
      <c r="GM12" s="104"/>
      <c r="GN12" s="104"/>
      <c r="GO12" s="104"/>
      <c r="GP12" s="104"/>
      <c r="GQ12" s="104"/>
      <c r="GR12" s="104"/>
      <c r="GS12" s="104"/>
      <c r="GT12" s="104"/>
      <c r="GU12" s="104"/>
      <c r="GV12" s="104"/>
      <c r="GW12" s="104"/>
      <c r="GX12" s="104"/>
      <c r="GY12" s="104"/>
      <c r="GZ12" s="104"/>
      <c r="HA12" s="104"/>
      <c r="HB12" s="104"/>
      <c r="HC12" s="104"/>
      <c r="HD12" s="104"/>
      <c r="HE12" s="104"/>
      <c r="HF12" s="104"/>
      <c r="HG12" s="104"/>
      <c r="HH12" s="104"/>
      <c r="HI12" s="104"/>
      <c r="HJ12" s="104"/>
      <c r="HK12" s="104"/>
      <c r="HL12" s="104"/>
      <c r="HM12" s="104"/>
      <c r="HN12" s="104"/>
      <c r="HO12" s="104"/>
      <c r="HP12" s="104"/>
      <c r="HQ12" s="104"/>
      <c r="HR12" s="104"/>
      <c r="HS12" s="104"/>
      <c r="HT12" s="104"/>
      <c r="HU12" s="104"/>
      <c r="HV12" s="104"/>
      <c r="HW12" s="104"/>
      <c r="HX12" s="104"/>
      <c r="HY12" s="104"/>
      <c r="HZ12" s="104"/>
      <c r="IA12" s="104"/>
      <c r="IB12" s="104"/>
      <c r="IC12" s="104"/>
      <c r="ID12" s="104"/>
      <c r="IE12" s="104"/>
      <c r="IF12" s="104"/>
      <c r="IG12" s="104"/>
      <c r="IH12" s="104"/>
      <c r="II12" s="104"/>
      <c r="IJ12" s="104"/>
      <c r="IK12" s="104"/>
      <c r="IL12" s="104"/>
      <c r="IM12" s="104"/>
      <c r="IN12" s="104"/>
      <c r="IO12" s="104"/>
      <c r="IP12" s="104"/>
      <c r="IQ12" s="104"/>
      <c r="IR12" s="104"/>
      <c r="IS12" s="104"/>
      <c r="IT12" s="104"/>
      <c r="IU12" s="104"/>
      <c r="IV12" s="104"/>
      <c r="IW12" s="104"/>
    </row>
    <row r="13" customFormat="false" ht="12.75" hidden="false" customHeight="false" outlineLevel="0" collapsed="false">
      <c r="A13" s="92" t="s">
        <v>97</v>
      </c>
      <c r="B13" s="93" t="s">
        <v>18</v>
      </c>
      <c r="C13" s="93" t="s">
        <v>99</v>
      </c>
      <c r="D13" s="94" t="n">
        <v>36800</v>
      </c>
      <c r="E13" s="94" t="s">
        <v>100</v>
      </c>
      <c r="F13" s="114" t="s">
        <v>147</v>
      </c>
      <c r="G13" s="114" t="s">
        <v>144</v>
      </c>
      <c r="H13" s="100" t="s">
        <v>145</v>
      </c>
      <c r="I13" s="96" t="n">
        <f aca="false">5.7131/$I$1</f>
        <v>0.184293548387097</v>
      </c>
      <c r="J13" s="97"/>
      <c r="K13" s="97"/>
      <c r="L13" s="97"/>
      <c r="M13" s="97"/>
      <c r="N13" s="98"/>
      <c r="O13" s="97"/>
      <c r="P13" s="115" t="n">
        <v>100007</v>
      </c>
      <c r="Q13" s="93" t="n">
        <v>26481</v>
      </c>
      <c r="R13" s="92"/>
      <c r="S13" s="101" t="n">
        <f aca="false">I13*1*Q13</f>
        <v>4880.27745483871</v>
      </c>
      <c r="T13" s="101"/>
      <c r="U13" s="102" t="s">
        <v>146</v>
      </c>
      <c r="V13" s="92"/>
      <c r="W13" s="103"/>
      <c r="X13" s="103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104"/>
      <c r="AU13" s="104"/>
      <c r="AV13" s="104"/>
      <c r="AW13" s="104"/>
      <c r="AX13" s="104"/>
      <c r="AY13" s="104"/>
      <c r="AZ13" s="104"/>
      <c r="BA13" s="104"/>
      <c r="BB13" s="104"/>
      <c r="BC13" s="104"/>
      <c r="BD13" s="104"/>
      <c r="BE13" s="104"/>
      <c r="BF13" s="104"/>
      <c r="BG13" s="104"/>
      <c r="BH13" s="104"/>
      <c r="BI13" s="104"/>
      <c r="BJ13" s="104"/>
      <c r="BK13" s="104"/>
      <c r="BL13" s="104"/>
      <c r="BM13" s="104"/>
      <c r="BN13" s="104"/>
      <c r="BO13" s="104"/>
      <c r="BP13" s="104"/>
      <c r="BQ13" s="104"/>
      <c r="BR13" s="104"/>
      <c r="BS13" s="104"/>
      <c r="BT13" s="104"/>
      <c r="BU13" s="104"/>
      <c r="BV13" s="104"/>
      <c r="BW13" s="104"/>
      <c r="BX13" s="104"/>
      <c r="BY13" s="104"/>
      <c r="BZ13" s="104"/>
      <c r="CA13" s="104"/>
      <c r="CB13" s="104"/>
      <c r="CC13" s="104"/>
      <c r="CD13" s="104"/>
      <c r="CE13" s="104"/>
      <c r="CF13" s="104"/>
      <c r="CG13" s="104"/>
      <c r="CH13" s="104"/>
      <c r="CI13" s="104"/>
      <c r="CJ13" s="104"/>
      <c r="CK13" s="104"/>
      <c r="CL13" s="104"/>
      <c r="CM13" s="104"/>
      <c r="CN13" s="104"/>
      <c r="CO13" s="104"/>
      <c r="CP13" s="104"/>
      <c r="CQ13" s="104"/>
      <c r="CR13" s="104"/>
      <c r="CS13" s="104"/>
      <c r="CT13" s="104"/>
      <c r="CU13" s="104"/>
      <c r="CV13" s="104"/>
      <c r="CW13" s="104"/>
      <c r="CX13" s="104"/>
      <c r="CY13" s="104"/>
      <c r="CZ13" s="104"/>
      <c r="DA13" s="104"/>
      <c r="DB13" s="104"/>
      <c r="DC13" s="104"/>
      <c r="DD13" s="104"/>
      <c r="DE13" s="104"/>
      <c r="DF13" s="104"/>
      <c r="DG13" s="104"/>
      <c r="DH13" s="104"/>
      <c r="DI13" s="104"/>
      <c r="DJ13" s="104"/>
      <c r="DK13" s="104"/>
      <c r="DL13" s="104"/>
      <c r="DM13" s="104"/>
      <c r="DN13" s="104"/>
      <c r="DO13" s="104"/>
      <c r="DP13" s="104"/>
      <c r="DQ13" s="104"/>
      <c r="DR13" s="104"/>
      <c r="DS13" s="104"/>
      <c r="DT13" s="104"/>
      <c r="DU13" s="104"/>
      <c r="DV13" s="104"/>
      <c r="DW13" s="104"/>
      <c r="DX13" s="104"/>
      <c r="DY13" s="104"/>
      <c r="DZ13" s="104"/>
      <c r="EA13" s="104"/>
      <c r="EB13" s="104"/>
      <c r="EC13" s="104"/>
      <c r="ED13" s="104"/>
      <c r="EE13" s="104"/>
      <c r="EF13" s="104"/>
      <c r="EG13" s="104"/>
      <c r="EH13" s="104"/>
      <c r="EI13" s="104"/>
      <c r="EJ13" s="104"/>
      <c r="EK13" s="104"/>
      <c r="EL13" s="104"/>
      <c r="EM13" s="104"/>
      <c r="EN13" s="104"/>
      <c r="EO13" s="104"/>
      <c r="EP13" s="104"/>
      <c r="EQ13" s="104"/>
      <c r="ER13" s="104"/>
      <c r="ES13" s="104"/>
      <c r="ET13" s="104"/>
      <c r="EU13" s="104"/>
      <c r="EV13" s="104"/>
      <c r="EW13" s="104"/>
      <c r="EX13" s="104"/>
      <c r="EY13" s="104"/>
      <c r="EZ13" s="104"/>
      <c r="FA13" s="104"/>
      <c r="FB13" s="104"/>
      <c r="FC13" s="104"/>
      <c r="FD13" s="104"/>
      <c r="FE13" s="104"/>
      <c r="FF13" s="104"/>
      <c r="FG13" s="104"/>
      <c r="FH13" s="104"/>
      <c r="FI13" s="104"/>
      <c r="FJ13" s="104"/>
      <c r="FK13" s="104"/>
      <c r="FL13" s="104"/>
      <c r="FM13" s="104"/>
      <c r="FN13" s="104"/>
      <c r="FO13" s="104"/>
      <c r="FP13" s="104"/>
      <c r="FQ13" s="104"/>
      <c r="FR13" s="104"/>
      <c r="FS13" s="104"/>
      <c r="FT13" s="104"/>
      <c r="FU13" s="104"/>
      <c r="FV13" s="104"/>
      <c r="FW13" s="104"/>
      <c r="FX13" s="104"/>
      <c r="FY13" s="104"/>
      <c r="FZ13" s="104"/>
      <c r="GA13" s="104"/>
      <c r="GB13" s="104"/>
      <c r="GC13" s="104"/>
      <c r="GD13" s="104"/>
      <c r="GE13" s="104"/>
      <c r="GF13" s="104"/>
      <c r="GG13" s="104"/>
      <c r="GH13" s="104"/>
      <c r="GI13" s="104"/>
      <c r="GJ13" s="104"/>
      <c r="GK13" s="104"/>
      <c r="GL13" s="104"/>
      <c r="GM13" s="104"/>
      <c r="GN13" s="104"/>
      <c r="GO13" s="104"/>
      <c r="GP13" s="104"/>
      <c r="GQ13" s="104"/>
      <c r="GR13" s="104"/>
      <c r="GS13" s="104"/>
      <c r="GT13" s="104"/>
      <c r="GU13" s="104"/>
      <c r="GV13" s="104"/>
      <c r="GW13" s="104"/>
      <c r="GX13" s="104"/>
      <c r="GY13" s="104"/>
      <c r="GZ13" s="104"/>
      <c r="HA13" s="104"/>
      <c r="HB13" s="104"/>
      <c r="HC13" s="104"/>
      <c r="HD13" s="104"/>
      <c r="HE13" s="104"/>
      <c r="HF13" s="104"/>
      <c r="HG13" s="104"/>
      <c r="HH13" s="104"/>
      <c r="HI13" s="104"/>
      <c r="HJ13" s="104"/>
      <c r="HK13" s="104"/>
      <c r="HL13" s="104"/>
      <c r="HM13" s="104"/>
      <c r="HN13" s="104"/>
      <c r="HO13" s="104"/>
      <c r="HP13" s="104"/>
      <c r="HQ13" s="104"/>
      <c r="HR13" s="104"/>
      <c r="HS13" s="104"/>
      <c r="HT13" s="104"/>
      <c r="HU13" s="104"/>
      <c r="HV13" s="104"/>
      <c r="HW13" s="104"/>
      <c r="HX13" s="104"/>
      <c r="HY13" s="104"/>
      <c r="HZ13" s="104"/>
      <c r="IA13" s="104"/>
      <c r="IB13" s="104"/>
      <c r="IC13" s="104"/>
      <c r="ID13" s="104"/>
      <c r="IE13" s="104"/>
      <c r="IF13" s="104"/>
      <c r="IG13" s="104"/>
      <c r="IH13" s="104"/>
      <c r="II13" s="104"/>
      <c r="IJ13" s="104"/>
      <c r="IK13" s="104"/>
      <c r="IL13" s="104"/>
      <c r="IM13" s="104"/>
      <c r="IN13" s="104"/>
      <c r="IO13" s="104"/>
      <c r="IP13" s="104"/>
      <c r="IQ13" s="104"/>
      <c r="IR13" s="104"/>
      <c r="IS13" s="104"/>
      <c r="IT13" s="104"/>
      <c r="IU13" s="104"/>
      <c r="IV13" s="104"/>
      <c r="IW13" s="104"/>
    </row>
    <row r="14" customFormat="false" ht="12.75" hidden="false" customHeight="false" outlineLevel="0" collapsed="false">
      <c r="A14" s="92" t="s">
        <v>97</v>
      </c>
      <c r="B14" s="93" t="s">
        <v>18</v>
      </c>
      <c r="C14" s="93" t="s">
        <v>99</v>
      </c>
      <c r="D14" s="94" t="n">
        <v>36800</v>
      </c>
      <c r="E14" s="94" t="s">
        <v>100</v>
      </c>
      <c r="F14" s="114" t="s">
        <v>148</v>
      </c>
      <c r="G14" s="114" t="s">
        <v>144</v>
      </c>
      <c r="H14" s="100" t="s">
        <v>145</v>
      </c>
      <c r="I14" s="96" t="n">
        <f aca="false">5.7131/$I$1</f>
        <v>0.184293548387097</v>
      </c>
      <c r="J14" s="97"/>
      <c r="K14" s="97"/>
      <c r="L14" s="97"/>
      <c r="M14" s="97"/>
      <c r="N14" s="98"/>
      <c r="O14" s="97"/>
      <c r="P14" s="115" t="n">
        <v>100007</v>
      </c>
      <c r="Q14" s="93" t="n">
        <v>1292</v>
      </c>
      <c r="R14" s="92"/>
      <c r="S14" s="101" t="n">
        <f aca="false">I14*1*Q14</f>
        <v>238.107264516129</v>
      </c>
      <c r="T14" s="101"/>
      <c r="U14" s="102" t="s">
        <v>146</v>
      </c>
      <c r="V14" s="92"/>
      <c r="W14" s="103"/>
      <c r="X14" s="103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04"/>
      <c r="AU14" s="104"/>
      <c r="AV14" s="104"/>
      <c r="AW14" s="104"/>
      <c r="AX14" s="104"/>
      <c r="AY14" s="104"/>
      <c r="AZ14" s="104"/>
      <c r="BA14" s="104"/>
      <c r="BB14" s="104"/>
      <c r="BC14" s="104"/>
      <c r="BD14" s="104"/>
      <c r="BE14" s="104"/>
      <c r="BF14" s="104"/>
      <c r="BG14" s="104"/>
      <c r="BH14" s="104"/>
      <c r="BI14" s="104"/>
      <c r="BJ14" s="104"/>
      <c r="BK14" s="104"/>
      <c r="BL14" s="104"/>
      <c r="BM14" s="104"/>
      <c r="BN14" s="104"/>
      <c r="BO14" s="104"/>
      <c r="BP14" s="104"/>
      <c r="BQ14" s="104"/>
      <c r="BR14" s="104"/>
      <c r="BS14" s="104"/>
      <c r="BT14" s="104"/>
      <c r="BU14" s="104"/>
      <c r="BV14" s="104"/>
      <c r="BW14" s="104"/>
      <c r="BX14" s="104"/>
      <c r="BY14" s="104"/>
      <c r="BZ14" s="104"/>
      <c r="CA14" s="104"/>
      <c r="CB14" s="104"/>
      <c r="CC14" s="104"/>
      <c r="CD14" s="104"/>
      <c r="CE14" s="104"/>
      <c r="CF14" s="104"/>
      <c r="CG14" s="104"/>
      <c r="CH14" s="104"/>
      <c r="CI14" s="104"/>
      <c r="CJ14" s="104"/>
      <c r="CK14" s="104"/>
      <c r="CL14" s="104"/>
      <c r="CM14" s="104"/>
      <c r="CN14" s="104"/>
      <c r="CO14" s="104"/>
      <c r="CP14" s="104"/>
      <c r="CQ14" s="104"/>
      <c r="CR14" s="104"/>
      <c r="CS14" s="104"/>
      <c r="CT14" s="104"/>
      <c r="CU14" s="104"/>
      <c r="CV14" s="104"/>
      <c r="CW14" s="104"/>
      <c r="CX14" s="104"/>
      <c r="CY14" s="104"/>
      <c r="CZ14" s="104"/>
      <c r="DA14" s="104"/>
      <c r="DB14" s="104"/>
      <c r="DC14" s="104"/>
      <c r="DD14" s="104"/>
      <c r="DE14" s="104"/>
      <c r="DF14" s="104"/>
      <c r="DG14" s="104"/>
      <c r="DH14" s="104"/>
      <c r="DI14" s="104"/>
      <c r="DJ14" s="104"/>
      <c r="DK14" s="104"/>
      <c r="DL14" s="104"/>
      <c r="DM14" s="104"/>
      <c r="DN14" s="104"/>
      <c r="DO14" s="104"/>
      <c r="DP14" s="104"/>
      <c r="DQ14" s="104"/>
      <c r="DR14" s="104"/>
      <c r="DS14" s="104"/>
      <c r="DT14" s="104"/>
      <c r="DU14" s="104"/>
      <c r="DV14" s="104"/>
      <c r="DW14" s="104"/>
      <c r="DX14" s="104"/>
      <c r="DY14" s="104"/>
      <c r="DZ14" s="104"/>
      <c r="EA14" s="104"/>
      <c r="EB14" s="104"/>
      <c r="EC14" s="104"/>
      <c r="ED14" s="104"/>
      <c r="EE14" s="104"/>
      <c r="EF14" s="104"/>
      <c r="EG14" s="104"/>
      <c r="EH14" s="104"/>
      <c r="EI14" s="104"/>
      <c r="EJ14" s="104"/>
      <c r="EK14" s="104"/>
      <c r="EL14" s="104"/>
      <c r="EM14" s="104"/>
      <c r="EN14" s="104"/>
      <c r="EO14" s="104"/>
      <c r="EP14" s="104"/>
      <c r="EQ14" s="104"/>
      <c r="ER14" s="104"/>
      <c r="ES14" s="104"/>
      <c r="ET14" s="104"/>
      <c r="EU14" s="104"/>
      <c r="EV14" s="104"/>
      <c r="EW14" s="104"/>
      <c r="EX14" s="104"/>
      <c r="EY14" s="104"/>
      <c r="EZ14" s="104"/>
      <c r="FA14" s="104"/>
      <c r="FB14" s="104"/>
      <c r="FC14" s="104"/>
      <c r="FD14" s="104"/>
      <c r="FE14" s="104"/>
      <c r="FF14" s="104"/>
      <c r="FG14" s="104"/>
      <c r="FH14" s="104"/>
      <c r="FI14" s="104"/>
      <c r="FJ14" s="104"/>
      <c r="FK14" s="104"/>
      <c r="FL14" s="104"/>
      <c r="FM14" s="104"/>
      <c r="FN14" s="104"/>
      <c r="FO14" s="104"/>
      <c r="FP14" s="104"/>
      <c r="FQ14" s="104"/>
      <c r="FR14" s="104"/>
      <c r="FS14" s="104"/>
      <c r="FT14" s="104"/>
      <c r="FU14" s="104"/>
      <c r="FV14" s="104"/>
      <c r="FW14" s="104"/>
      <c r="FX14" s="104"/>
      <c r="FY14" s="104"/>
      <c r="FZ14" s="104"/>
      <c r="GA14" s="104"/>
      <c r="GB14" s="104"/>
      <c r="GC14" s="104"/>
      <c r="GD14" s="104"/>
      <c r="GE14" s="104"/>
      <c r="GF14" s="104"/>
      <c r="GG14" s="104"/>
      <c r="GH14" s="104"/>
      <c r="GI14" s="104"/>
      <c r="GJ14" s="104"/>
      <c r="GK14" s="104"/>
      <c r="GL14" s="104"/>
      <c r="GM14" s="104"/>
      <c r="GN14" s="104"/>
      <c r="GO14" s="104"/>
      <c r="GP14" s="104"/>
      <c r="GQ14" s="104"/>
      <c r="GR14" s="104"/>
      <c r="GS14" s="104"/>
      <c r="GT14" s="104"/>
      <c r="GU14" s="104"/>
      <c r="GV14" s="104"/>
      <c r="GW14" s="104"/>
      <c r="GX14" s="104"/>
      <c r="GY14" s="104"/>
      <c r="GZ14" s="104"/>
      <c r="HA14" s="104"/>
      <c r="HB14" s="104"/>
      <c r="HC14" s="104"/>
      <c r="HD14" s="104"/>
      <c r="HE14" s="104"/>
      <c r="HF14" s="104"/>
      <c r="HG14" s="104"/>
      <c r="HH14" s="104"/>
      <c r="HI14" s="104"/>
      <c r="HJ14" s="104"/>
      <c r="HK14" s="104"/>
      <c r="HL14" s="104"/>
      <c r="HM14" s="104"/>
      <c r="HN14" s="104"/>
      <c r="HO14" s="104"/>
      <c r="HP14" s="104"/>
      <c r="HQ14" s="104"/>
      <c r="HR14" s="104"/>
      <c r="HS14" s="104"/>
      <c r="HT14" s="104"/>
      <c r="HU14" s="104"/>
      <c r="HV14" s="104"/>
      <c r="HW14" s="104"/>
      <c r="HX14" s="104"/>
      <c r="HY14" s="104"/>
      <c r="HZ14" s="104"/>
      <c r="IA14" s="104"/>
      <c r="IB14" s="104"/>
      <c r="IC14" s="104"/>
      <c r="ID14" s="104"/>
      <c r="IE14" s="104"/>
      <c r="IF14" s="104"/>
      <c r="IG14" s="104"/>
      <c r="IH14" s="104"/>
      <c r="II14" s="104"/>
      <c r="IJ14" s="104"/>
      <c r="IK14" s="104"/>
      <c r="IL14" s="104"/>
      <c r="IM14" s="104"/>
      <c r="IN14" s="104"/>
      <c r="IO14" s="104"/>
      <c r="IP14" s="104"/>
      <c r="IQ14" s="104"/>
      <c r="IR14" s="104"/>
      <c r="IS14" s="104"/>
      <c r="IT14" s="104"/>
      <c r="IU14" s="104"/>
      <c r="IV14" s="104"/>
      <c r="IW14" s="104"/>
    </row>
    <row r="15" customFormat="false" ht="12.75" hidden="false" customHeight="false" outlineLevel="0" collapsed="false">
      <c r="A15" s="92" t="s">
        <v>97</v>
      </c>
      <c r="B15" s="93" t="s">
        <v>18</v>
      </c>
      <c r="C15" s="93" t="s">
        <v>99</v>
      </c>
      <c r="D15" s="94" t="n">
        <v>36800</v>
      </c>
      <c r="E15" s="94" t="s">
        <v>100</v>
      </c>
      <c r="F15" s="114" t="s">
        <v>149</v>
      </c>
      <c r="G15" s="114" t="s">
        <v>144</v>
      </c>
      <c r="H15" s="100" t="s">
        <v>145</v>
      </c>
      <c r="I15" s="96" t="n">
        <f aca="false">5.7131/$I$1</f>
        <v>0.184293548387097</v>
      </c>
      <c r="J15" s="97"/>
      <c r="K15" s="97"/>
      <c r="L15" s="97"/>
      <c r="M15" s="97"/>
      <c r="N15" s="98"/>
      <c r="O15" s="97"/>
      <c r="P15" s="115" t="n">
        <v>100007</v>
      </c>
      <c r="Q15" s="93" t="n">
        <v>543</v>
      </c>
      <c r="R15" s="92"/>
      <c r="S15" s="101" t="n">
        <f aca="false">I15*1*Q15</f>
        <v>100.071396774194</v>
      </c>
      <c r="T15" s="101"/>
      <c r="U15" s="102" t="s">
        <v>146</v>
      </c>
      <c r="V15" s="92"/>
      <c r="W15" s="103"/>
      <c r="X15" s="103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  <c r="AU15" s="104"/>
      <c r="AV15" s="104"/>
      <c r="AW15" s="104"/>
      <c r="AX15" s="104"/>
      <c r="AY15" s="104"/>
      <c r="AZ15" s="104"/>
      <c r="BA15" s="104"/>
      <c r="BB15" s="104"/>
      <c r="BC15" s="104"/>
      <c r="BD15" s="104"/>
      <c r="BE15" s="104"/>
      <c r="BF15" s="104"/>
      <c r="BG15" s="104"/>
      <c r="BH15" s="104"/>
      <c r="BI15" s="104"/>
      <c r="BJ15" s="104"/>
      <c r="BK15" s="104"/>
      <c r="BL15" s="104"/>
      <c r="BM15" s="104"/>
      <c r="BN15" s="104"/>
      <c r="BO15" s="104"/>
      <c r="BP15" s="104"/>
      <c r="BQ15" s="104"/>
      <c r="BR15" s="104"/>
      <c r="BS15" s="104"/>
      <c r="BT15" s="104"/>
      <c r="BU15" s="104"/>
      <c r="BV15" s="104"/>
      <c r="BW15" s="104"/>
      <c r="BX15" s="104"/>
      <c r="BY15" s="104"/>
      <c r="BZ15" s="104"/>
      <c r="CA15" s="104"/>
      <c r="CB15" s="104"/>
      <c r="CC15" s="104"/>
      <c r="CD15" s="104"/>
      <c r="CE15" s="104"/>
      <c r="CF15" s="104"/>
      <c r="CG15" s="104"/>
      <c r="CH15" s="104"/>
      <c r="CI15" s="104"/>
      <c r="CJ15" s="104"/>
      <c r="CK15" s="104"/>
      <c r="CL15" s="104"/>
      <c r="CM15" s="104"/>
      <c r="CN15" s="104"/>
      <c r="CO15" s="104"/>
      <c r="CP15" s="104"/>
      <c r="CQ15" s="104"/>
      <c r="CR15" s="104"/>
      <c r="CS15" s="104"/>
      <c r="CT15" s="104"/>
      <c r="CU15" s="104"/>
      <c r="CV15" s="104"/>
      <c r="CW15" s="104"/>
      <c r="CX15" s="104"/>
      <c r="CY15" s="104"/>
      <c r="CZ15" s="104"/>
      <c r="DA15" s="104"/>
      <c r="DB15" s="104"/>
      <c r="DC15" s="104"/>
      <c r="DD15" s="104"/>
      <c r="DE15" s="104"/>
      <c r="DF15" s="104"/>
      <c r="DG15" s="104"/>
      <c r="DH15" s="104"/>
      <c r="DI15" s="104"/>
      <c r="DJ15" s="104"/>
      <c r="DK15" s="104"/>
      <c r="DL15" s="104"/>
      <c r="DM15" s="104"/>
      <c r="DN15" s="104"/>
      <c r="DO15" s="104"/>
      <c r="DP15" s="104"/>
      <c r="DQ15" s="104"/>
      <c r="DR15" s="104"/>
      <c r="DS15" s="104"/>
      <c r="DT15" s="104"/>
      <c r="DU15" s="104"/>
      <c r="DV15" s="104"/>
      <c r="DW15" s="104"/>
      <c r="DX15" s="104"/>
      <c r="DY15" s="104"/>
      <c r="DZ15" s="104"/>
      <c r="EA15" s="104"/>
      <c r="EB15" s="104"/>
      <c r="EC15" s="104"/>
      <c r="ED15" s="104"/>
      <c r="EE15" s="104"/>
      <c r="EF15" s="104"/>
      <c r="EG15" s="104"/>
      <c r="EH15" s="104"/>
      <c r="EI15" s="104"/>
      <c r="EJ15" s="104"/>
      <c r="EK15" s="104"/>
      <c r="EL15" s="104"/>
      <c r="EM15" s="104"/>
      <c r="EN15" s="104"/>
      <c r="EO15" s="104"/>
      <c r="EP15" s="104"/>
      <c r="EQ15" s="104"/>
      <c r="ER15" s="104"/>
      <c r="ES15" s="104"/>
      <c r="ET15" s="104"/>
      <c r="EU15" s="104"/>
      <c r="EV15" s="104"/>
      <c r="EW15" s="104"/>
      <c r="EX15" s="104"/>
      <c r="EY15" s="104"/>
      <c r="EZ15" s="104"/>
      <c r="FA15" s="104"/>
      <c r="FB15" s="104"/>
      <c r="FC15" s="104"/>
      <c r="FD15" s="104"/>
      <c r="FE15" s="104"/>
      <c r="FF15" s="104"/>
      <c r="FG15" s="104"/>
      <c r="FH15" s="104"/>
      <c r="FI15" s="104"/>
      <c r="FJ15" s="104"/>
      <c r="FK15" s="104"/>
      <c r="FL15" s="104"/>
      <c r="FM15" s="104"/>
      <c r="FN15" s="104"/>
      <c r="FO15" s="104"/>
      <c r="FP15" s="104"/>
      <c r="FQ15" s="104"/>
      <c r="FR15" s="104"/>
      <c r="FS15" s="104"/>
      <c r="FT15" s="104"/>
      <c r="FU15" s="104"/>
      <c r="FV15" s="104"/>
      <c r="FW15" s="104"/>
      <c r="FX15" s="104"/>
      <c r="FY15" s="104"/>
      <c r="FZ15" s="104"/>
      <c r="GA15" s="104"/>
      <c r="GB15" s="104"/>
      <c r="GC15" s="104"/>
      <c r="GD15" s="104"/>
      <c r="GE15" s="104"/>
      <c r="GF15" s="104"/>
      <c r="GG15" s="104"/>
      <c r="GH15" s="104"/>
      <c r="GI15" s="104"/>
      <c r="GJ15" s="104"/>
      <c r="GK15" s="104"/>
      <c r="GL15" s="104"/>
      <c r="GM15" s="104"/>
      <c r="GN15" s="104"/>
      <c r="GO15" s="104"/>
      <c r="GP15" s="104"/>
      <c r="GQ15" s="104"/>
      <c r="GR15" s="104"/>
      <c r="GS15" s="104"/>
      <c r="GT15" s="104"/>
      <c r="GU15" s="104"/>
      <c r="GV15" s="104"/>
      <c r="GW15" s="104"/>
      <c r="GX15" s="104"/>
      <c r="GY15" s="104"/>
      <c r="GZ15" s="104"/>
      <c r="HA15" s="104"/>
      <c r="HB15" s="104"/>
      <c r="HC15" s="104"/>
      <c r="HD15" s="104"/>
      <c r="HE15" s="104"/>
      <c r="HF15" s="104"/>
      <c r="HG15" s="104"/>
      <c r="HH15" s="104"/>
      <c r="HI15" s="104"/>
      <c r="HJ15" s="104"/>
      <c r="HK15" s="104"/>
      <c r="HL15" s="104"/>
      <c r="HM15" s="104"/>
      <c r="HN15" s="104"/>
      <c r="HO15" s="104"/>
      <c r="HP15" s="104"/>
      <c r="HQ15" s="104"/>
      <c r="HR15" s="104"/>
      <c r="HS15" s="104"/>
      <c r="HT15" s="104"/>
      <c r="HU15" s="104"/>
      <c r="HV15" s="104"/>
      <c r="HW15" s="104"/>
      <c r="HX15" s="104"/>
      <c r="HY15" s="104"/>
      <c r="HZ15" s="104"/>
      <c r="IA15" s="104"/>
      <c r="IB15" s="104"/>
      <c r="IC15" s="104"/>
      <c r="ID15" s="104"/>
      <c r="IE15" s="104"/>
      <c r="IF15" s="104"/>
      <c r="IG15" s="104"/>
      <c r="IH15" s="104"/>
      <c r="II15" s="104"/>
      <c r="IJ15" s="104"/>
      <c r="IK15" s="104"/>
      <c r="IL15" s="104"/>
      <c r="IM15" s="104"/>
      <c r="IN15" s="104"/>
      <c r="IO15" s="104"/>
      <c r="IP15" s="104"/>
      <c r="IQ15" s="104"/>
      <c r="IR15" s="104"/>
      <c r="IS15" s="104"/>
      <c r="IT15" s="104"/>
      <c r="IU15" s="104"/>
      <c r="IV15" s="104"/>
      <c r="IW15" s="104"/>
    </row>
    <row r="16" customFormat="false" ht="12.75" hidden="false" customHeight="false" outlineLevel="0" collapsed="false">
      <c r="A16" s="92" t="s">
        <v>97</v>
      </c>
      <c r="B16" s="93" t="s">
        <v>18</v>
      </c>
      <c r="C16" s="93" t="s">
        <v>99</v>
      </c>
      <c r="D16" s="94" t="n">
        <v>36800</v>
      </c>
      <c r="E16" s="94" t="s">
        <v>100</v>
      </c>
      <c r="F16" s="114" t="s">
        <v>150</v>
      </c>
      <c r="G16" s="114" t="s">
        <v>144</v>
      </c>
      <c r="H16" s="100" t="s">
        <v>145</v>
      </c>
      <c r="I16" s="96" t="n">
        <f aca="false">5.7131/$I$1</f>
        <v>0.184293548387097</v>
      </c>
      <c r="J16" s="97"/>
      <c r="K16" s="97"/>
      <c r="L16" s="97"/>
      <c r="M16" s="97"/>
      <c r="N16" s="98"/>
      <c r="O16" s="97"/>
      <c r="P16" s="115" t="n">
        <v>100007</v>
      </c>
      <c r="Q16" s="93" t="n">
        <v>2848</v>
      </c>
      <c r="R16" s="92"/>
      <c r="S16" s="101" t="n">
        <f aca="false">I16*1*Q16</f>
        <v>524.868025806452</v>
      </c>
      <c r="T16" s="101"/>
      <c r="U16" s="102" t="s">
        <v>146</v>
      </c>
      <c r="V16" s="92"/>
      <c r="W16" s="103"/>
      <c r="X16" s="103"/>
      <c r="Y16" s="104"/>
      <c r="Z16" s="104"/>
      <c r="AA16" s="104"/>
      <c r="AB16" s="104"/>
      <c r="AC16" s="104"/>
      <c r="AD16" s="104"/>
      <c r="AE16" s="104"/>
      <c r="AF16" s="104"/>
      <c r="AG16" s="104"/>
      <c r="AH16" s="104"/>
      <c r="AI16" s="104"/>
      <c r="AJ16" s="104"/>
      <c r="AK16" s="104"/>
      <c r="AL16" s="104"/>
      <c r="AM16" s="104"/>
      <c r="AN16" s="104"/>
      <c r="AO16" s="104"/>
      <c r="AP16" s="104"/>
      <c r="AQ16" s="104"/>
      <c r="AR16" s="104"/>
      <c r="AS16" s="104"/>
      <c r="AT16" s="104"/>
      <c r="AU16" s="104"/>
      <c r="AV16" s="104"/>
      <c r="AW16" s="104"/>
      <c r="AX16" s="104"/>
      <c r="AY16" s="104"/>
      <c r="AZ16" s="104"/>
      <c r="BA16" s="104"/>
      <c r="BB16" s="104"/>
      <c r="BC16" s="104"/>
      <c r="BD16" s="104"/>
      <c r="BE16" s="104"/>
      <c r="BF16" s="104"/>
      <c r="BG16" s="104"/>
      <c r="BH16" s="104"/>
      <c r="BI16" s="104"/>
      <c r="BJ16" s="104"/>
      <c r="BK16" s="104"/>
      <c r="BL16" s="104"/>
      <c r="BM16" s="104"/>
      <c r="BN16" s="104"/>
      <c r="BO16" s="104"/>
      <c r="BP16" s="104"/>
      <c r="BQ16" s="104"/>
      <c r="BR16" s="104"/>
      <c r="BS16" s="104"/>
      <c r="BT16" s="104"/>
      <c r="BU16" s="104"/>
      <c r="BV16" s="104"/>
      <c r="BW16" s="104"/>
      <c r="BX16" s="104"/>
      <c r="BY16" s="104"/>
      <c r="BZ16" s="104"/>
      <c r="CA16" s="104"/>
      <c r="CB16" s="104"/>
      <c r="CC16" s="104"/>
      <c r="CD16" s="104"/>
      <c r="CE16" s="104"/>
      <c r="CF16" s="104"/>
      <c r="CG16" s="104"/>
      <c r="CH16" s="104"/>
      <c r="CI16" s="104"/>
      <c r="CJ16" s="104"/>
      <c r="CK16" s="104"/>
      <c r="CL16" s="104"/>
      <c r="CM16" s="104"/>
      <c r="CN16" s="104"/>
      <c r="CO16" s="104"/>
      <c r="CP16" s="104"/>
      <c r="CQ16" s="104"/>
      <c r="CR16" s="104"/>
      <c r="CS16" s="104"/>
      <c r="CT16" s="104"/>
      <c r="CU16" s="104"/>
      <c r="CV16" s="104"/>
      <c r="CW16" s="104"/>
      <c r="CX16" s="104"/>
      <c r="CY16" s="104"/>
      <c r="CZ16" s="104"/>
      <c r="DA16" s="104"/>
      <c r="DB16" s="104"/>
      <c r="DC16" s="104"/>
      <c r="DD16" s="104"/>
      <c r="DE16" s="104"/>
      <c r="DF16" s="104"/>
      <c r="DG16" s="104"/>
      <c r="DH16" s="104"/>
      <c r="DI16" s="104"/>
      <c r="DJ16" s="104"/>
      <c r="DK16" s="104"/>
      <c r="DL16" s="104"/>
      <c r="DM16" s="104"/>
      <c r="DN16" s="104"/>
      <c r="DO16" s="104"/>
      <c r="DP16" s="104"/>
      <c r="DQ16" s="104"/>
      <c r="DR16" s="104"/>
      <c r="DS16" s="104"/>
      <c r="DT16" s="104"/>
      <c r="DU16" s="104"/>
      <c r="DV16" s="104"/>
      <c r="DW16" s="104"/>
      <c r="DX16" s="104"/>
      <c r="DY16" s="104"/>
      <c r="DZ16" s="104"/>
      <c r="EA16" s="104"/>
      <c r="EB16" s="104"/>
      <c r="EC16" s="104"/>
      <c r="ED16" s="104"/>
      <c r="EE16" s="104"/>
      <c r="EF16" s="104"/>
      <c r="EG16" s="104"/>
      <c r="EH16" s="104"/>
      <c r="EI16" s="104"/>
      <c r="EJ16" s="104"/>
      <c r="EK16" s="104"/>
      <c r="EL16" s="104"/>
      <c r="EM16" s="104"/>
      <c r="EN16" s="104"/>
      <c r="EO16" s="104"/>
      <c r="EP16" s="104"/>
      <c r="EQ16" s="104"/>
      <c r="ER16" s="104"/>
      <c r="ES16" s="104"/>
      <c r="ET16" s="104"/>
      <c r="EU16" s="104"/>
      <c r="EV16" s="104"/>
      <c r="EW16" s="104"/>
      <c r="EX16" s="104"/>
      <c r="EY16" s="104"/>
      <c r="EZ16" s="104"/>
      <c r="FA16" s="104"/>
      <c r="FB16" s="104"/>
      <c r="FC16" s="104"/>
      <c r="FD16" s="104"/>
      <c r="FE16" s="104"/>
      <c r="FF16" s="104"/>
      <c r="FG16" s="104"/>
      <c r="FH16" s="104"/>
      <c r="FI16" s="104"/>
      <c r="FJ16" s="104"/>
      <c r="FK16" s="104"/>
      <c r="FL16" s="104"/>
      <c r="FM16" s="104"/>
      <c r="FN16" s="104"/>
      <c r="FO16" s="104"/>
      <c r="FP16" s="104"/>
      <c r="FQ16" s="104"/>
      <c r="FR16" s="104"/>
      <c r="FS16" s="104"/>
      <c r="FT16" s="104"/>
      <c r="FU16" s="104"/>
      <c r="FV16" s="104"/>
      <c r="FW16" s="104"/>
      <c r="FX16" s="104"/>
      <c r="FY16" s="104"/>
      <c r="FZ16" s="104"/>
      <c r="GA16" s="104"/>
      <c r="GB16" s="104"/>
      <c r="GC16" s="104"/>
      <c r="GD16" s="104"/>
      <c r="GE16" s="104"/>
      <c r="GF16" s="104"/>
      <c r="GG16" s="104"/>
      <c r="GH16" s="104"/>
      <c r="GI16" s="104"/>
      <c r="GJ16" s="104"/>
      <c r="GK16" s="104"/>
      <c r="GL16" s="104"/>
      <c r="GM16" s="104"/>
      <c r="GN16" s="104"/>
      <c r="GO16" s="104"/>
      <c r="GP16" s="104"/>
      <c r="GQ16" s="104"/>
      <c r="GR16" s="104"/>
      <c r="GS16" s="104"/>
      <c r="GT16" s="104"/>
      <c r="GU16" s="104"/>
      <c r="GV16" s="104"/>
      <c r="GW16" s="104"/>
      <c r="GX16" s="104"/>
      <c r="GY16" s="104"/>
      <c r="GZ16" s="104"/>
      <c r="HA16" s="104"/>
      <c r="HB16" s="104"/>
      <c r="HC16" s="104"/>
      <c r="HD16" s="104"/>
      <c r="HE16" s="104"/>
      <c r="HF16" s="104"/>
      <c r="HG16" s="104"/>
      <c r="HH16" s="104"/>
      <c r="HI16" s="104"/>
      <c r="HJ16" s="104"/>
      <c r="HK16" s="104"/>
      <c r="HL16" s="104"/>
      <c r="HM16" s="104"/>
      <c r="HN16" s="104"/>
      <c r="HO16" s="104"/>
      <c r="HP16" s="104"/>
      <c r="HQ16" s="104"/>
      <c r="HR16" s="104"/>
      <c r="HS16" s="104"/>
      <c r="HT16" s="104"/>
      <c r="HU16" s="104"/>
      <c r="HV16" s="104"/>
      <c r="HW16" s="104"/>
      <c r="HX16" s="104"/>
      <c r="HY16" s="104"/>
      <c r="HZ16" s="104"/>
      <c r="IA16" s="104"/>
      <c r="IB16" s="104"/>
      <c r="IC16" s="104"/>
      <c r="ID16" s="104"/>
      <c r="IE16" s="104"/>
      <c r="IF16" s="104"/>
      <c r="IG16" s="104"/>
      <c r="IH16" s="104"/>
      <c r="II16" s="104"/>
      <c r="IJ16" s="104"/>
      <c r="IK16" s="104"/>
      <c r="IL16" s="104"/>
      <c r="IM16" s="104"/>
      <c r="IN16" s="104"/>
      <c r="IO16" s="104"/>
      <c r="IP16" s="104"/>
      <c r="IQ16" s="104"/>
      <c r="IR16" s="104"/>
      <c r="IS16" s="104"/>
      <c r="IT16" s="104"/>
      <c r="IU16" s="104"/>
      <c r="IV16" s="104"/>
      <c r="IW16" s="104"/>
    </row>
    <row r="17" customFormat="false" ht="12.75" hidden="false" customHeight="false" outlineLevel="0" collapsed="false">
      <c r="A17" s="92" t="s">
        <v>97</v>
      </c>
      <c r="B17" s="93" t="s">
        <v>18</v>
      </c>
      <c r="C17" s="93" t="s">
        <v>99</v>
      </c>
      <c r="D17" s="94" t="n">
        <v>36800</v>
      </c>
      <c r="E17" s="94" t="s">
        <v>100</v>
      </c>
      <c r="F17" s="114" t="s">
        <v>151</v>
      </c>
      <c r="G17" s="114" t="s">
        <v>144</v>
      </c>
      <c r="H17" s="100" t="s">
        <v>145</v>
      </c>
      <c r="I17" s="96" t="n">
        <f aca="false">5.7131/$I$1</f>
        <v>0.184293548387097</v>
      </c>
      <c r="J17" s="97"/>
      <c r="K17" s="97"/>
      <c r="L17" s="97"/>
      <c r="M17" s="97"/>
      <c r="N17" s="98"/>
      <c r="O17" s="97"/>
      <c r="P17" s="115" t="n">
        <v>100007</v>
      </c>
      <c r="Q17" s="93" t="n">
        <v>3758</v>
      </c>
      <c r="R17" s="92"/>
      <c r="S17" s="101" t="n">
        <f aca="false">I17*1*Q17</f>
        <v>692.57515483871</v>
      </c>
      <c r="T17" s="101"/>
      <c r="U17" s="102" t="s">
        <v>146</v>
      </c>
      <c r="V17" s="92"/>
      <c r="W17" s="103"/>
      <c r="X17" s="103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  <c r="AR17" s="104"/>
      <c r="AS17" s="104"/>
      <c r="AT17" s="104"/>
      <c r="AU17" s="104"/>
      <c r="AV17" s="104"/>
      <c r="AW17" s="104"/>
      <c r="AX17" s="104"/>
      <c r="AY17" s="104"/>
      <c r="AZ17" s="104"/>
      <c r="BA17" s="104"/>
      <c r="BB17" s="104"/>
      <c r="BC17" s="104"/>
      <c r="BD17" s="104"/>
      <c r="BE17" s="104"/>
      <c r="BF17" s="104"/>
      <c r="BG17" s="104"/>
      <c r="BH17" s="104"/>
      <c r="BI17" s="104"/>
      <c r="BJ17" s="104"/>
      <c r="BK17" s="104"/>
      <c r="BL17" s="104"/>
      <c r="BM17" s="104"/>
      <c r="BN17" s="104"/>
      <c r="BO17" s="104"/>
      <c r="BP17" s="104"/>
      <c r="BQ17" s="104"/>
      <c r="BR17" s="104"/>
      <c r="BS17" s="104"/>
      <c r="BT17" s="104"/>
      <c r="BU17" s="104"/>
      <c r="BV17" s="104"/>
      <c r="BW17" s="104"/>
      <c r="BX17" s="104"/>
      <c r="BY17" s="104"/>
      <c r="BZ17" s="104"/>
      <c r="CA17" s="104"/>
      <c r="CB17" s="104"/>
      <c r="CC17" s="104"/>
      <c r="CD17" s="104"/>
      <c r="CE17" s="104"/>
      <c r="CF17" s="104"/>
      <c r="CG17" s="104"/>
      <c r="CH17" s="104"/>
      <c r="CI17" s="104"/>
      <c r="CJ17" s="104"/>
      <c r="CK17" s="104"/>
      <c r="CL17" s="104"/>
      <c r="CM17" s="104"/>
      <c r="CN17" s="104"/>
      <c r="CO17" s="104"/>
      <c r="CP17" s="104"/>
      <c r="CQ17" s="104"/>
      <c r="CR17" s="104"/>
      <c r="CS17" s="104"/>
      <c r="CT17" s="104"/>
      <c r="CU17" s="104"/>
      <c r="CV17" s="104"/>
      <c r="CW17" s="104"/>
      <c r="CX17" s="104"/>
      <c r="CY17" s="104"/>
      <c r="CZ17" s="104"/>
      <c r="DA17" s="104"/>
      <c r="DB17" s="104"/>
      <c r="DC17" s="104"/>
      <c r="DD17" s="104"/>
      <c r="DE17" s="104"/>
      <c r="DF17" s="104"/>
      <c r="DG17" s="104"/>
      <c r="DH17" s="104"/>
      <c r="DI17" s="104"/>
      <c r="DJ17" s="104"/>
      <c r="DK17" s="104"/>
      <c r="DL17" s="104"/>
      <c r="DM17" s="104"/>
      <c r="DN17" s="104"/>
      <c r="DO17" s="104"/>
      <c r="DP17" s="104"/>
      <c r="DQ17" s="104"/>
      <c r="DR17" s="104"/>
      <c r="DS17" s="104"/>
      <c r="DT17" s="104"/>
      <c r="DU17" s="104"/>
      <c r="DV17" s="104"/>
      <c r="DW17" s="104"/>
      <c r="DX17" s="104"/>
      <c r="DY17" s="104"/>
      <c r="DZ17" s="104"/>
      <c r="EA17" s="104"/>
      <c r="EB17" s="104"/>
      <c r="EC17" s="104"/>
      <c r="ED17" s="104"/>
      <c r="EE17" s="104"/>
      <c r="EF17" s="104"/>
      <c r="EG17" s="104"/>
      <c r="EH17" s="104"/>
      <c r="EI17" s="104"/>
      <c r="EJ17" s="104"/>
      <c r="EK17" s="104"/>
      <c r="EL17" s="104"/>
      <c r="EM17" s="104"/>
      <c r="EN17" s="104"/>
      <c r="EO17" s="104"/>
      <c r="EP17" s="104"/>
      <c r="EQ17" s="104"/>
      <c r="ER17" s="104"/>
      <c r="ES17" s="104"/>
      <c r="ET17" s="104"/>
      <c r="EU17" s="104"/>
      <c r="EV17" s="104"/>
      <c r="EW17" s="104"/>
      <c r="EX17" s="104"/>
      <c r="EY17" s="104"/>
      <c r="EZ17" s="104"/>
      <c r="FA17" s="104"/>
      <c r="FB17" s="104"/>
      <c r="FC17" s="104"/>
      <c r="FD17" s="104"/>
      <c r="FE17" s="104"/>
      <c r="FF17" s="104"/>
      <c r="FG17" s="104"/>
      <c r="FH17" s="104"/>
      <c r="FI17" s="104"/>
      <c r="FJ17" s="104"/>
      <c r="FK17" s="104"/>
      <c r="FL17" s="104"/>
      <c r="FM17" s="104"/>
      <c r="FN17" s="104"/>
      <c r="FO17" s="104"/>
      <c r="FP17" s="104"/>
      <c r="FQ17" s="104"/>
      <c r="FR17" s="104"/>
      <c r="FS17" s="104"/>
      <c r="FT17" s="104"/>
      <c r="FU17" s="104"/>
      <c r="FV17" s="104"/>
      <c r="FW17" s="104"/>
      <c r="FX17" s="104"/>
      <c r="FY17" s="104"/>
      <c r="FZ17" s="104"/>
      <c r="GA17" s="104"/>
      <c r="GB17" s="104"/>
      <c r="GC17" s="104"/>
      <c r="GD17" s="104"/>
      <c r="GE17" s="104"/>
      <c r="GF17" s="104"/>
      <c r="GG17" s="104"/>
      <c r="GH17" s="104"/>
      <c r="GI17" s="104"/>
      <c r="GJ17" s="104"/>
      <c r="GK17" s="104"/>
      <c r="GL17" s="104"/>
      <c r="GM17" s="104"/>
      <c r="GN17" s="104"/>
      <c r="GO17" s="104"/>
      <c r="GP17" s="104"/>
      <c r="GQ17" s="104"/>
      <c r="GR17" s="104"/>
      <c r="GS17" s="104"/>
      <c r="GT17" s="104"/>
      <c r="GU17" s="104"/>
      <c r="GV17" s="104"/>
      <c r="GW17" s="104"/>
      <c r="GX17" s="104"/>
      <c r="GY17" s="104"/>
      <c r="GZ17" s="104"/>
      <c r="HA17" s="104"/>
      <c r="HB17" s="104"/>
      <c r="HC17" s="104"/>
      <c r="HD17" s="104"/>
      <c r="HE17" s="104"/>
      <c r="HF17" s="104"/>
      <c r="HG17" s="104"/>
      <c r="HH17" s="104"/>
      <c r="HI17" s="104"/>
      <c r="HJ17" s="104"/>
      <c r="HK17" s="104"/>
      <c r="HL17" s="104"/>
      <c r="HM17" s="104"/>
      <c r="HN17" s="104"/>
      <c r="HO17" s="104"/>
      <c r="HP17" s="104"/>
      <c r="HQ17" s="104"/>
      <c r="HR17" s="104"/>
      <c r="HS17" s="104"/>
      <c r="HT17" s="104"/>
      <c r="HU17" s="104"/>
      <c r="HV17" s="104"/>
      <c r="HW17" s="104"/>
      <c r="HX17" s="104"/>
      <c r="HY17" s="104"/>
      <c r="HZ17" s="104"/>
      <c r="IA17" s="104"/>
      <c r="IB17" s="104"/>
      <c r="IC17" s="104"/>
      <c r="ID17" s="104"/>
      <c r="IE17" s="104"/>
      <c r="IF17" s="104"/>
      <c r="IG17" s="104"/>
      <c r="IH17" s="104"/>
      <c r="II17" s="104"/>
      <c r="IJ17" s="104"/>
      <c r="IK17" s="104"/>
      <c r="IL17" s="104"/>
      <c r="IM17" s="104"/>
      <c r="IN17" s="104"/>
      <c r="IO17" s="104"/>
      <c r="IP17" s="104"/>
      <c r="IQ17" s="104"/>
      <c r="IR17" s="104"/>
      <c r="IS17" s="104"/>
      <c r="IT17" s="104"/>
      <c r="IU17" s="104"/>
      <c r="IV17" s="104"/>
      <c r="IW17" s="104"/>
    </row>
    <row r="18" customFormat="false" ht="12.75" hidden="false" customHeight="false" outlineLevel="0" collapsed="false">
      <c r="A18" s="92" t="s">
        <v>152</v>
      </c>
      <c r="B18" s="93" t="s">
        <v>18</v>
      </c>
      <c r="C18" s="93" t="s">
        <v>99</v>
      </c>
      <c r="D18" s="94" t="n">
        <v>36800</v>
      </c>
      <c r="E18" s="94" t="n">
        <v>36830</v>
      </c>
      <c r="F18" s="114" t="s">
        <v>153</v>
      </c>
      <c r="G18" s="114"/>
      <c r="H18" s="100" t="s">
        <v>145</v>
      </c>
      <c r="I18" s="96" t="n">
        <f aca="false">6.25/I$1</f>
        <v>0.201612903225806</v>
      </c>
      <c r="J18" s="97"/>
      <c r="K18" s="97"/>
      <c r="L18" s="97"/>
      <c r="M18" s="97"/>
      <c r="N18" s="98"/>
      <c r="O18" s="97"/>
      <c r="P18" s="115" t="n">
        <v>100007</v>
      </c>
      <c r="Q18" s="93" t="n">
        <v>5050</v>
      </c>
      <c r="R18" s="92"/>
      <c r="S18" s="101" t="n">
        <f aca="false">I18*1*Q18</f>
        <v>1018.14516129032</v>
      </c>
      <c r="T18" s="101"/>
      <c r="U18" s="102"/>
      <c r="V18" s="92"/>
      <c r="W18" s="103"/>
      <c r="X18" s="103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  <c r="BC18" s="104"/>
      <c r="BD18" s="104"/>
      <c r="BE18" s="104"/>
      <c r="BF18" s="104"/>
      <c r="BG18" s="104"/>
      <c r="BH18" s="104"/>
      <c r="BI18" s="104"/>
      <c r="BJ18" s="104"/>
      <c r="BK18" s="104"/>
      <c r="BL18" s="104"/>
      <c r="BM18" s="104"/>
      <c r="BN18" s="104"/>
      <c r="BO18" s="104"/>
      <c r="BP18" s="104"/>
      <c r="BQ18" s="104"/>
      <c r="BR18" s="104"/>
      <c r="BS18" s="104"/>
      <c r="BT18" s="104"/>
      <c r="BU18" s="104"/>
      <c r="BV18" s="104"/>
      <c r="BW18" s="104"/>
      <c r="BX18" s="104"/>
      <c r="BY18" s="104"/>
      <c r="BZ18" s="104"/>
      <c r="CA18" s="104"/>
      <c r="CB18" s="104"/>
      <c r="CC18" s="104"/>
      <c r="CD18" s="104"/>
      <c r="CE18" s="104"/>
      <c r="CF18" s="104"/>
      <c r="CG18" s="104"/>
      <c r="CH18" s="104"/>
      <c r="CI18" s="104"/>
      <c r="CJ18" s="104"/>
      <c r="CK18" s="104"/>
      <c r="CL18" s="104"/>
      <c r="CM18" s="104"/>
      <c r="CN18" s="104"/>
      <c r="CO18" s="104"/>
      <c r="CP18" s="104"/>
      <c r="CQ18" s="104"/>
      <c r="CR18" s="104"/>
      <c r="CS18" s="104"/>
      <c r="CT18" s="104"/>
      <c r="CU18" s="104"/>
      <c r="CV18" s="104"/>
      <c r="CW18" s="104"/>
      <c r="CX18" s="104"/>
      <c r="CY18" s="104"/>
      <c r="CZ18" s="104"/>
      <c r="DA18" s="104"/>
      <c r="DB18" s="104"/>
      <c r="DC18" s="104"/>
      <c r="DD18" s="104"/>
      <c r="DE18" s="104"/>
      <c r="DF18" s="104"/>
      <c r="DG18" s="104"/>
      <c r="DH18" s="104"/>
      <c r="DI18" s="104"/>
      <c r="DJ18" s="104"/>
      <c r="DK18" s="104"/>
      <c r="DL18" s="104"/>
      <c r="DM18" s="104"/>
      <c r="DN18" s="104"/>
      <c r="DO18" s="104"/>
      <c r="DP18" s="104"/>
      <c r="DQ18" s="104"/>
      <c r="DR18" s="104"/>
      <c r="DS18" s="104"/>
      <c r="DT18" s="104"/>
      <c r="DU18" s="104"/>
      <c r="DV18" s="104"/>
      <c r="DW18" s="104"/>
      <c r="DX18" s="104"/>
      <c r="DY18" s="104"/>
      <c r="DZ18" s="104"/>
      <c r="EA18" s="104"/>
      <c r="EB18" s="104"/>
      <c r="EC18" s="104"/>
      <c r="ED18" s="104"/>
      <c r="EE18" s="104"/>
      <c r="EF18" s="104"/>
      <c r="EG18" s="104"/>
      <c r="EH18" s="104"/>
      <c r="EI18" s="104"/>
      <c r="EJ18" s="104"/>
      <c r="EK18" s="104"/>
      <c r="EL18" s="104"/>
      <c r="EM18" s="104"/>
      <c r="EN18" s="104"/>
      <c r="EO18" s="104"/>
      <c r="EP18" s="104"/>
      <c r="EQ18" s="104"/>
      <c r="ER18" s="104"/>
      <c r="ES18" s="104"/>
      <c r="ET18" s="104"/>
      <c r="EU18" s="104"/>
      <c r="EV18" s="104"/>
      <c r="EW18" s="104"/>
      <c r="EX18" s="104"/>
      <c r="EY18" s="104"/>
      <c r="EZ18" s="104"/>
      <c r="FA18" s="104"/>
      <c r="FB18" s="104"/>
      <c r="FC18" s="104"/>
      <c r="FD18" s="104"/>
      <c r="FE18" s="104"/>
      <c r="FF18" s="104"/>
      <c r="FG18" s="104"/>
      <c r="FH18" s="104"/>
      <c r="FI18" s="104"/>
      <c r="FJ18" s="104"/>
      <c r="FK18" s="104"/>
      <c r="FL18" s="104"/>
      <c r="FM18" s="104"/>
      <c r="FN18" s="104"/>
      <c r="FO18" s="104"/>
      <c r="FP18" s="104"/>
      <c r="FQ18" s="104"/>
      <c r="FR18" s="104"/>
      <c r="FS18" s="104"/>
      <c r="FT18" s="104"/>
      <c r="FU18" s="104"/>
      <c r="FV18" s="104"/>
      <c r="FW18" s="104"/>
      <c r="FX18" s="104"/>
      <c r="FY18" s="104"/>
      <c r="FZ18" s="104"/>
      <c r="GA18" s="104"/>
      <c r="GB18" s="104"/>
      <c r="GC18" s="104"/>
      <c r="GD18" s="104"/>
      <c r="GE18" s="104"/>
      <c r="GF18" s="104"/>
      <c r="GG18" s="104"/>
      <c r="GH18" s="104"/>
      <c r="GI18" s="104"/>
      <c r="GJ18" s="104"/>
      <c r="GK18" s="104"/>
      <c r="GL18" s="104"/>
      <c r="GM18" s="104"/>
      <c r="GN18" s="104"/>
      <c r="GO18" s="104"/>
      <c r="GP18" s="104"/>
      <c r="GQ18" s="104"/>
      <c r="GR18" s="104"/>
      <c r="GS18" s="104"/>
      <c r="GT18" s="104"/>
      <c r="GU18" s="104"/>
      <c r="GV18" s="104"/>
      <c r="GW18" s="104"/>
      <c r="GX18" s="104"/>
      <c r="GY18" s="104"/>
      <c r="GZ18" s="104"/>
      <c r="HA18" s="104"/>
      <c r="HB18" s="104"/>
      <c r="HC18" s="104"/>
      <c r="HD18" s="104"/>
      <c r="HE18" s="104"/>
      <c r="HF18" s="104"/>
      <c r="HG18" s="104"/>
      <c r="HH18" s="104"/>
      <c r="HI18" s="104"/>
      <c r="HJ18" s="104"/>
      <c r="HK18" s="104"/>
      <c r="HL18" s="104"/>
      <c r="HM18" s="104"/>
      <c r="HN18" s="104"/>
      <c r="HO18" s="104"/>
      <c r="HP18" s="104"/>
      <c r="HQ18" s="104"/>
      <c r="HR18" s="104"/>
      <c r="HS18" s="104"/>
      <c r="HT18" s="104"/>
      <c r="HU18" s="104"/>
      <c r="HV18" s="104"/>
      <c r="HW18" s="104"/>
      <c r="HX18" s="104"/>
      <c r="HY18" s="104"/>
      <c r="HZ18" s="104"/>
      <c r="IA18" s="104"/>
      <c r="IB18" s="104"/>
      <c r="IC18" s="104"/>
      <c r="ID18" s="104"/>
      <c r="IE18" s="104"/>
      <c r="IF18" s="104"/>
      <c r="IG18" s="104"/>
      <c r="IH18" s="104"/>
      <c r="II18" s="104"/>
      <c r="IJ18" s="104"/>
      <c r="IK18" s="104"/>
      <c r="IL18" s="104"/>
      <c r="IM18" s="104"/>
      <c r="IN18" s="104"/>
      <c r="IO18" s="104"/>
      <c r="IP18" s="104"/>
      <c r="IQ18" s="104"/>
      <c r="IR18" s="104"/>
      <c r="IS18" s="104"/>
      <c r="IT18" s="104"/>
      <c r="IU18" s="104"/>
      <c r="IV18" s="104"/>
      <c r="IW18" s="104"/>
    </row>
    <row r="19" customFormat="false" ht="12.75" hidden="false" customHeight="false" outlineLevel="0" collapsed="false">
      <c r="A19" s="92" t="s">
        <v>152</v>
      </c>
      <c r="B19" s="93" t="s">
        <v>18</v>
      </c>
      <c r="C19" s="93" t="s">
        <v>99</v>
      </c>
      <c r="D19" s="94" t="n">
        <v>36800</v>
      </c>
      <c r="E19" s="94" t="n">
        <v>36830</v>
      </c>
      <c r="F19" s="114" t="s">
        <v>153</v>
      </c>
      <c r="G19" s="114"/>
      <c r="H19" s="100" t="s">
        <v>145</v>
      </c>
      <c r="I19" s="96" t="n">
        <v>0.03</v>
      </c>
      <c r="J19" s="97"/>
      <c r="K19" s="97"/>
      <c r="L19" s="97"/>
      <c r="M19" s="97"/>
      <c r="N19" s="98"/>
      <c r="O19" s="97"/>
      <c r="P19" s="115" t="n">
        <v>100007</v>
      </c>
      <c r="Q19" s="93" t="n">
        <v>-5050</v>
      </c>
      <c r="R19" s="92"/>
      <c r="S19" s="102" t="n">
        <f aca="false">I19*I1*Q19</f>
        <v>-4696.5</v>
      </c>
      <c r="T19" s="101"/>
      <c r="U19" s="102" t="n">
        <v>421395</v>
      </c>
      <c r="V19" s="92"/>
      <c r="W19" s="103"/>
      <c r="X19" s="103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104"/>
      <c r="BE19" s="104"/>
      <c r="BF19" s="104"/>
      <c r="BG19" s="104"/>
      <c r="BH19" s="104"/>
      <c r="BI19" s="104"/>
      <c r="BJ19" s="104"/>
      <c r="BK19" s="104"/>
      <c r="BL19" s="104"/>
      <c r="BM19" s="104"/>
      <c r="BN19" s="104"/>
      <c r="BO19" s="104"/>
      <c r="BP19" s="104"/>
      <c r="BQ19" s="104"/>
      <c r="BR19" s="104"/>
      <c r="BS19" s="104"/>
      <c r="BT19" s="104"/>
      <c r="BU19" s="104"/>
      <c r="BV19" s="104"/>
      <c r="BW19" s="104"/>
      <c r="BX19" s="104"/>
      <c r="BY19" s="104"/>
      <c r="BZ19" s="104"/>
      <c r="CA19" s="104"/>
      <c r="CB19" s="104"/>
      <c r="CC19" s="104"/>
      <c r="CD19" s="104"/>
      <c r="CE19" s="104"/>
      <c r="CF19" s="104"/>
      <c r="CG19" s="104"/>
      <c r="CH19" s="104"/>
      <c r="CI19" s="104"/>
      <c r="CJ19" s="104"/>
      <c r="CK19" s="104"/>
      <c r="CL19" s="104"/>
      <c r="CM19" s="104"/>
      <c r="CN19" s="104"/>
      <c r="CO19" s="104"/>
      <c r="CP19" s="104"/>
      <c r="CQ19" s="104"/>
      <c r="CR19" s="104"/>
      <c r="CS19" s="104"/>
      <c r="CT19" s="104"/>
      <c r="CU19" s="104"/>
      <c r="CV19" s="104"/>
      <c r="CW19" s="104"/>
      <c r="CX19" s="104"/>
      <c r="CY19" s="104"/>
      <c r="CZ19" s="104"/>
      <c r="DA19" s="104"/>
      <c r="DB19" s="104"/>
      <c r="DC19" s="104"/>
      <c r="DD19" s="104"/>
      <c r="DE19" s="104"/>
      <c r="DF19" s="104"/>
      <c r="DG19" s="104"/>
      <c r="DH19" s="104"/>
      <c r="DI19" s="104"/>
      <c r="DJ19" s="104"/>
      <c r="DK19" s="104"/>
      <c r="DL19" s="104"/>
      <c r="DM19" s="104"/>
      <c r="DN19" s="104"/>
      <c r="DO19" s="104"/>
      <c r="DP19" s="104"/>
      <c r="DQ19" s="104"/>
      <c r="DR19" s="104"/>
      <c r="DS19" s="104"/>
      <c r="DT19" s="104"/>
      <c r="DU19" s="104"/>
      <c r="DV19" s="104"/>
      <c r="DW19" s="104"/>
      <c r="DX19" s="104"/>
      <c r="DY19" s="104"/>
      <c r="DZ19" s="104"/>
      <c r="EA19" s="104"/>
      <c r="EB19" s="104"/>
      <c r="EC19" s="104"/>
      <c r="ED19" s="104"/>
      <c r="EE19" s="104"/>
      <c r="EF19" s="104"/>
      <c r="EG19" s="104"/>
      <c r="EH19" s="104"/>
      <c r="EI19" s="104"/>
      <c r="EJ19" s="104"/>
      <c r="EK19" s="104"/>
      <c r="EL19" s="104"/>
      <c r="EM19" s="104"/>
      <c r="EN19" s="104"/>
      <c r="EO19" s="104"/>
      <c r="EP19" s="104"/>
      <c r="EQ19" s="104"/>
      <c r="ER19" s="104"/>
      <c r="ES19" s="104"/>
      <c r="ET19" s="104"/>
      <c r="EU19" s="104"/>
      <c r="EV19" s="104"/>
      <c r="EW19" s="104"/>
      <c r="EX19" s="104"/>
      <c r="EY19" s="104"/>
      <c r="EZ19" s="104"/>
      <c r="FA19" s="104"/>
      <c r="FB19" s="104"/>
      <c r="FC19" s="104"/>
      <c r="FD19" s="104"/>
      <c r="FE19" s="104"/>
      <c r="FF19" s="104"/>
      <c r="FG19" s="104"/>
      <c r="FH19" s="104"/>
      <c r="FI19" s="104"/>
      <c r="FJ19" s="104"/>
      <c r="FK19" s="104"/>
      <c r="FL19" s="104"/>
      <c r="FM19" s="104"/>
      <c r="FN19" s="104"/>
      <c r="FO19" s="104"/>
      <c r="FP19" s="104"/>
      <c r="FQ19" s="104"/>
      <c r="FR19" s="104"/>
      <c r="FS19" s="104"/>
      <c r="FT19" s="104"/>
      <c r="FU19" s="104"/>
      <c r="FV19" s="104"/>
      <c r="FW19" s="104"/>
      <c r="FX19" s="104"/>
      <c r="FY19" s="104"/>
      <c r="FZ19" s="104"/>
      <c r="GA19" s="104"/>
      <c r="GB19" s="104"/>
      <c r="GC19" s="104"/>
      <c r="GD19" s="104"/>
      <c r="GE19" s="104"/>
      <c r="GF19" s="104"/>
      <c r="GG19" s="104"/>
      <c r="GH19" s="104"/>
      <c r="GI19" s="104"/>
      <c r="GJ19" s="104"/>
      <c r="GK19" s="104"/>
      <c r="GL19" s="104"/>
      <c r="GM19" s="104"/>
      <c r="GN19" s="104"/>
      <c r="GO19" s="104"/>
      <c r="GP19" s="104"/>
      <c r="GQ19" s="104"/>
      <c r="GR19" s="104"/>
      <c r="GS19" s="104"/>
      <c r="GT19" s="104"/>
      <c r="GU19" s="104"/>
      <c r="GV19" s="104"/>
      <c r="GW19" s="104"/>
      <c r="GX19" s="104"/>
      <c r="GY19" s="104"/>
      <c r="GZ19" s="104"/>
      <c r="HA19" s="104"/>
      <c r="HB19" s="104"/>
      <c r="HC19" s="104"/>
      <c r="HD19" s="104"/>
      <c r="HE19" s="104"/>
      <c r="HF19" s="104"/>
      <c r="HG19" s="104"/>
      <c r="HH19" s="104"/>
      <c r="HI19" s="104"/>
      <c r="HJ19" s="104"/>
      <c r="HK19" s="104"/>
      <c r="HL19" s="104"/>
      <c r="HM19" s="104"/>
      <c r="HN19" s="104"/>
      <c r="HO19" s="104"/>
      <c r="HP19" s="104"/>
      <c r="HQ19" s="104"/>
      <c r="HR19" s="104"/>
      <c r="HS19" s="104"/>
      <c r="HT19" s="104"/>
      <c r="HU19" s="104"/>
      <c r="HV19" s="104"/>
      <c r="HW19" s="104"/>
      <c r="HX19" s="104"/>
      <c r="HY19" s="104"/>
      <c r="HZ19" s="104"/>
      <c r="IA19" s="104"/>
      <c r="IB19" s="104"/>
      <c r="IC19" s="104"/>
      <c r="ID19" s="104"/>
      <c r="IE19" s="104"/>
      <c r="IF19" s="104"/>
      <c r="IG19" s="104"/>
      <c r="IH19" s="104"/>
      <c r="II19" s="104"/>
      <c r="IJ19" s="104"/>
      <c r="IK19" s="104"/>
      <c r="IL19" s="104"/>
      <c r="IM19" s="104"/>
      <c r="IN19" s="104"/>
      <c r="IO19" s="104"/>
      <c r="IP19" s="104"/>
      <c r="IQ19" s="104"/>
      <c r="IR19" s="104"/>
      <c r="IS19" s="104"/>
      <c r="IT19" s="104"/>
      <c r="IU19" s="104"/>
      <c r="IV19" s="104"/>
      <c r="IW19" s="104"/>
    </row>
    <row r="20" customFormat="false" ht="12.75" hidden="false" customHeight="false" outlineLevel="0" collapsed="false">
      <c r="A20" s="92" t="s">
        <v>97</v>
      </c>
      <c r="B20" s="93" t="s">
        <v>18</v>
      </c>
      <c r="C20" s="93" t="s">
        <v>99</v>
      </c>
      <c r="D20" s="116" t="n">
        <v>36831</v>
      </c>
      <c r="E20" s="94" t="s">
        <v>100</v>
      </c>
      <c r="F20" s="114" t="s">
        <v>154</v>
      </c>
      <c r="G20" s="114" t="s">
        <v>155</v>
      </c>
      <c r="H20" s="100" t="s">
        <v>145</v>
      </c>
      <c r="I20" s="96" t="n">
        <f aca="false">5.7131/$I$1</f>
        <v>0.184293548387097</v>
      </c>
      <c r="J20" s="97"/>
      <c r="K20" s="97"/>
      <c r="L20" s="97"/>
      <c r="M20" s="97"/>
      <c r="N20" s="98"/>
      <c r="O20" s="97"/>
      <c r="P20" s="115" t="n">
        <v>100104</v>
      </c>
      <c r="Q20" s="93" t="n">
        <v>0</v>
      </c>
      <c r="R20" s="92" t="s">
        <v>156</v>
      </c>
      <c r="S20" s="101" t="n">
        <f aca="false">I20*1*Q20</f>
        <v>0</v>
      </c>
      <c r="T20" s="101"/>
      <c r="U20" s="102"/>
      <c r="V20" s="92"/>
      <c r="W20" s="103"/>
      <c r="X20" s="103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104"/>
      <c r="BE20" s="104"/>
      <c r="BF20" s="104"/>
      <c r="BG20" s="104"/>
      <c r="BH20" s="104"/>
      <c r="BI20" s="104"/>
      <c r="BJ20" s="104"/>
      <c r="BK20" s="104"/>
      <c r="BL20" s="104"/>
      <c r="BM20" s="104"/>
      <c r="BN20" s="104"/>
      <c r="BO20" s="104"/>
      <c r="BP20" s="104"/>
      <c r="BQ20" s="104"/>
      <c r="BR20" s="104"/>
      <c r="BS20" s="104"/>
      <c r="BT20" s="104"/>
      <c r="BU20" s="104"/>
      <c r="BV20" s="104"/>
      <c r="BW20" s="104"/>
      <c r="BX20" s="104"/>
      <c r="BY20" s="104"/>
      <c r="BZ20" s="104"/>
      <c r="CA20" s="104"/>
      <c r="CB20" s="104"/>
      <c r="CC20" s="104"/>
      <c r="CD20" s="104"/>
      <c r="CE20" s="104"/>
      <c r="CF20" s="104"/>
      <c r="CG20" s="104"/>
      <c r="CH20" s="104"/>
      <c r="CI20" s="104"/>
      <c r="CJ20" s="104"/>
      <c r="CK20" s="104"/>
      <c r="CL20" s="104"/>
      <c r="CM20" s="104"/>
      <c r="CN20" s="104"/>
      <c r="CO20" s="104"/>
      <c r="CP20" s="104"/>
      <c r="CQ20" s="104"/>
      <c r="CR20" s="104"/>
      <c r="CS20" s="104"/>
      <c r="CT20" s="104"/>
      <c r="CU20" s="104"/>
      <c r="CV20" s="104"/>
      <c r="CW20" s="104"/>
      <c r="CX20" s="104"/>
      <c r="CY20" s="104"/>
      <c r="CZ20" s="104"/>
      <c r="DA20" s="104"/>
      <c r="DB20" s="104"/>
      <c r="DC20" s="104"/>
      <c r="DD20" s="104"/>
      <c r="DE20" s="104"/>
      <c r="DF20" s="104"/>
      <c r="DG20" s="104"/>
      <c r="DH20" s="104"/>
      <c r="DI20" s="104"/>
      <c r="DJ20" s="104"/>
      <c r="DK20" s="104"/>
      <c r="DL20" s="104"/>
      <c r="DM20" s="104"/>
      <c r="DN20" s="104"/>
      <c r="DO20" s="104"/>
      <c r="DP20" s="104"/>
      <c r="DQ20" s="104"/>
      <c r="DR20" s="104"/>
      <c r="DS20" s="104"/>
      <c r="DT20" s="104"/>
      <c r="DU20" s="104"/>
      <c r="DV20" s="104"/>
      <c r="DW20" s="104"/>
      <c r="DX20" s="104"/>
      <c r="DY20" s="104"/>
      <c r="DZ20" s="104"/>
      <c r="EA20" s="104"/>
      <c r="EB20" s="104"/>
      <c r="EC20" s="104"/>
      <c r="ED20" s="104"/>
      <c r="EE20" s="104"/>
      <c r="EF20" s="104"/>
      <c r="EG20" s="104"/>
      <c r="EH20" s="104"/>
      <c r="EI20" s="104"/>
      <c r="EJ20" s="104"/>
      <c r="EK20" s="104"/>
      <c r="EL20" s="104"/>
      <c r="EM20" s="104"/>
      <c r="EN20" s="104"/>
      <c r="EO20" s="104"/>
      <c r="EP20" s="104"/>
      <c r="EQ20" s="104"/>
      <c r="ER20" s="104"/>
      <c r="ES20" s="104"/>
      <c r="ET20" s="104"/>
      <c r="EU20" s="104"/>
      <c r="EV20" s="104"/>
      <c r="EW20" s="104"/>
      <c r="EX20" s="104"/>
      <c r="EY20" s="104"/>
      <c r="EZ20" s="104"/>
      <c r="FA20" s="104"/>
      <c r="FB20" s="104"/>
      <c r="FC20" s="104"/>
      <c r="FD20" s="104"/>
      <c r="FE20" s="104"/>
      <c r="FF20" s="104"/>
      <c r="FG20" s="104"/>
      <c r="FH20" s="104"/>
      <c r="FI20" s="104"/>
      <c r="FJ20" s="104"/>
      <c r="FK20" s="104"/>
      <c r="FL20" s="104"/>
      <c r="FM20" s="104"/>
      <c r="FN20" s="104"/>
      <c r="FO20" s="104"/>
      <c r="FP20" s="104"/>
      <c r="FQ20" s="104"/>
      <c r="FR20" s="104"/>
      <c r="FS20" s="104"/>
      <c r="FT20" s="104"/>
      <c r="FU20" s="104"/>
      <c r="FV20" s="104"/>
      <c r="FW20" s="104"/>
      <c r="FX20" s="104"/>
      <c r="FY20" s="104"/>
      <c r="FZ20" s="104"/>
      <c r="GA20" s="104"/>
      <c r="GB20" s="104"/>
      <c r="GC20" s="104"/>
      <c r="GD20" s="104"/>
      <c r="GE20" s="104"/>
      <c r="GF20" s="104"/>
      <c r="GG20" s="104"/>
      <c r="GH20" s="104"/>
      <c r="GI20" s="104"/>
      <c r="GJ20" s="104"/>
      <c r="GK20" s="104"/>
      <c r="GL20" s="104"/>
      <c r="GM20" s="104"/>
      <c r="GN20" s="104"/>
      <c r="GO20" s="104"/>
      <c r="GP20" s="104"/>
      <c r="GQ20" s="104"/>
      <c r="GR20" s="104"/>
      <c r="GS20" s="104"/>
      <c r="GT20" s="104"/>
      <c r="GU20" s="104"/>
      <c r="GV20" s="104"/>
      <c r="GW20" s="104"/>
      <c r="GX20" s="104"/>
      <c r="GY20" s="104"/>
      <c r="GZ20" s="104"/>
      <c r="HA20" s="104"/>
      <c r="HB20" s="104"/>
      <c r="HC20" s="104"/>
      <c r="HD20" s="104"/>
      <c r="HE20" s="104"/>
      <c r="HF20" s="104"/>
      <c r="HG20" s="104"/>
      <c r="HH20" s="104"/>
      <c r="HI20" s="104"/>
      <c r="HJ20" s="104"/>
      <c r="HK20" s="104"/>
      <c r="HL20" s="104"/>
      <c r="HM20" s="104"/>
      <c r="HN20" s="104"/>
      <c r="HO20" s="104"/>
      <c r="HP20" s="104"/>
      <c r="HQ20" s="104"/>
      <c r="HR20" s="104"/>
      <c r="HS20" s="104"/>
      <c r="HT20" s="104"/>
      <c r="HU20" s="104"/>
      <c r="HV20" s="104"/>
      <c r="HW20" s="104"/>
      <c r="HX20" s="104"/>
      <c r="HY20" s="104"/>
      <c r="HZ20" s="104"/>
      <c r="IA20" s="104"/>
      <c r="IB20" s="104"/>
      <c r="IC20" s="104"/>
      <c r="ID20" s="104"/>
      <c r="IE20" s="104"/>
      <c r="IF20" s="104"/>
      <c r="IG20" s="104"/>
      <c r="IH20" s="104"/>
      <c r="II20" s="104"/>
      <c r="IJ20" s="104"/>
      <c r="IK20" s="104"/>
      <c r="IL20" s="104"/>
      <c r="IM20" s="104"/>
      <c r="IN20" s="104"/>
      <c r="IO20" s="104"/>
      <c r="IP20" s="104"/>
      <c r="IQ20" s="104"/>
      <c r="IR20" s="104"/>
      <c r="IS20" s="104"/>
      <c r="IT20" s="104"/>
      <c r="IU20" s="104"/>
      <c r="IV20" s="104"/>
      <c r="IW20" s="104"/>
    </row>
    <row r="21" customFormat="false" ht="12.75" hidden="false" customHeight="false" outlineLevel="0" collapsed="false">
      <c r="A21" s="92" t="s">
        <v>97</v>
      </c>
      <c r="B21" s="93" t="s">
        <v>18</v>
      </c>
      <c r="C21" s="93" t="s">
        <v>99</v>
      </c>
      <c r="D21" s="94" t="n">
        <v>36800</v>
      </c>
      <c r="E21" s="94" t="s">
        <v>100</v>
      </c>
      <c r="F21" s="114" t="s">
        <v>157</v>
      </c>
      <c r="G21" s="114" t="s">
        <v>155</v>
      </c>
      <c r="H21" s="100" t="s">
        <v>117</v>
      </c>
      <c r="I21" s="96" t="n">
        <f aca="false">5.7131/$I$1</f>
        <v>0.184293548387097</v>
      </c>
      <c r="J21" s="97"/>
      <c r="K21" s="97"/>
      <c r="L21" s="97"/>
      <c r="M21" s="97"/>
      <c r="N21" s="98"/>
      <c r="O21" s="97"/>
      <c r="P21" s="115" t="n">
        <v>200088</v>
      </c>
      <c r="Q21" s="93" t="n">
        <v>0</v>
      </c>
      <c r="R21" s="92" t="s">
        <v>158</v>
      </c>
      <c r="S21" s="101" t="n">
        <f aca="false">I21*1*Q21</f>
        <v>0</v>
      </c>
      <c r="T21" s="101"/>
      <c r="U21" s="102"/>
      <c r="V21" s="92"/>
      <c r="W21" s="103"/>
      <c r="X21" s="103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  <c r="BA21" s="104"/>
      <c r="BB21" s="104"/>
      <c r="BC21" s="104"/>
      <c r="BD21" s="104"/>
      <c r="BE21" s="104"/>
      <c r="BF21" s="104"/>
      <c r="BG21" s="104"/>
      <c r="BH21" s="104"/>
      <c r="BI21" s="104"/>
      <c r="BJ21" s="104"/>
      <c r="BK21" s="104"/>
      <c r="BL21" s="104"/>
      <c r="BM21" s="104"/>
      <c r="BN21" s="104"/>
      <c r="BO21" s="104"/>
      <c r="BP21" s="104"/>
      <c r="BQ21" s="104"/>
      <c r="BR21" s="104"/>
      <c r="BS21" s="104"/>
      <c r="BT21" s="104"/>
      <c r="BU21" s="104"/>
      <c r="BV21" s="104"/>
      <c r="BW21" s="104"/>
      <c r="BX21" s="104"/>
      <c r="BY21" s="104"/>
      <c r="BZ21" s="104"/>
      <c r="CA21" s="104"/>
      <c r="CB21" s="104"/>
      <c r="CC21" s="104"/>
      <c r="CD21" s="104"/>
      <c r="CE21" s="104"/>
      <c r="CF21" s="104"/>
      <c r="CG21" s="104"/>
      <c r="CH21" s="104"/>
      <c r="CI21" s="104"/>
      <c r="CJ21" s="104"/>
      <c r="CK21" s="104"/>
      <c r="CL21" s="104"/>
      <c r="CM21" s="104"/>
      <c r="CN21" s="104"/>
      <c r="CO21" s="104"/>
      <c r="CP21" s="104"/>
      <c r="CQ21" s="104"/>
      <c r="CR21" s="104"/>
      <c r="CS21" s="104"/>
      <c r="CT21" s="104"/>
      <c r="CU21" s="104"/>
      <c r="CV21" s="104"/>
      <c r="CW21" s="104"/>
      <c r="CX21" s="104"/>
      <c r="CY21" s="104"/>
      <c r="CZ21" s="104"/>
      <c r="DA21" s="104"/>
      <c r="DB21" s="104"/>
      <c r="DC21" s="104"/>
      <c r="DD21" s="104"/>
      <c r="DE21" s="104"/>
      <c r="DF21" s="104"/>
      <c r="DG21" s="104"/>
      <c r="DH21" s="104"/>
      <c r="DI21" s="104"/>
      <c r="DJ21" s="104"/>
      <c r="DK21" s="104"/>
      <c r="DL21" s="104"/>
      <c r="DM21" s="104"/>
      <c r="DN21" s="104"/>
      <c r="DO21" s="104"/>
      <c r="DP21" s="104"/>
      <c r="DQ21" s="104"/>
      <c r="DR21" s="104"/>
      <c r="DS21" s="104"/>
      <c r="DT21" s="104"/>
      <c r="DU21" s="104"/>
      <c r="DV21" s="104"/>
      <c r="DW21" s="104"/>
      <c r="DX21" s="104"/>
      <c r="DY21" s="104"/>
      <c r="DZ21" s="104"/>
      <c r="EA21" s="104"/>
      <c r="EB21" s="104"/>
      <c r="EC21" s="104"/>
      <c r="ED21" s="104"/>
      <c r="EE21" s="104"/>
      <c r="EF21" s="104"/>
      <c r="EG21" s="104"/>
      <c r="EH21" s="104"/>
      <c r="EI21" s="104"/>
      <c r="EJ21" s="104"/>
      <c r="EK21" s="104"/>
      <c r="EL21" s="104"/>
      <c r="EM21" s="104"/>
      <c r="EN21" s="104"/>
      <c r="EO21" s="104"/>
      <c r="EP21" s="104"/>
      <c r="EQ21" s="104"/>
      <c r="ER21" s="104"/>
      <c r="ES21" s="104"/>
      <c r="ET21" s="104"/>
      <c r="EU21" s="104"/>
      <c r="EV21" s="104"/>
      <c r="EW21" s="104"/>
      <c r="EX21" s="104"/>
      <c r="EY21" s="104"/>
      <c r="EZ21" s="104"/>
      <c r="FA21" s="104"/>
      <c r="FB21" s="104"/>
      <c r="FC21" s="104"/>
      <c r="FD21" s="104"/>
      <c r="FE21" s="104"/>
      <c r="FF21" s="104"/>
      <c r="FG21" s="104"/>
      <c r="FH21" s="104"/>
      <c r="FI21" s="104"/>
      <c r="FJ21" s="104"/>
      <c r="FK21" s="104"/>
      <c r="FL21" s="104"/>
      <c r="FM21" s="104"/>
      <c r="FN21" s="104"/>
      <c r="FO21" s="104"/>
      <c r="FP21" s="104"/>
      <c r="FQ21" s="104"/>
      <c r="FR21" s="104"/>
      <c r="FS21" s="104"/>
      <c r="FT21" s="104"/>
      <c r="FU21" s="104"/>
      <c r="FV21" s="104"/>
      <c r="FW21" s="104"/>
      <c r="FX21" s="104"/>
      <c r="FY21" s="104"/>
      <c r="FZ21" s="104"/>
      <c r="GA21" s="104"/>
      <c r="GB21" s="104"/>
      <c r="GC21" s="104"/>
      <c r="GD21" s="104"/>
      <c r="GE21" s="104"/>
      <c r="GF21" s="104"/>
      <c r="GG21" s="104"/>
      <c r="GH21" s="104"/>
      <c r="GI21" s="104"/>
      <c r="GJ21" s="104"/>
      <c r="GK21" s="104"/>
      <c r="GL21" s="104"/>
      <c r="GM21" s="104"/>
      <c r="GN21" s="104"/>
      <c r="GO21" s="104"/>
      <c r="GP21" s="104"/>
      <c r="GQ21" s="104"/>
      <c r="GR21" s="104"/>
      <c r="GS21" s="104"/>
      <c r="GT21" s="104"/>
      <c r="GU21" s="104"/>
      <c r="GV21" s="104"/>
      <c r="GW21" s="104"/>
      <c r="GX21" s="104"/>
      <c r="GY21" s="104"/>
      <c r="GZ21" s="104"/>
      <c r="HA21" s="104"/>
      <c r="HB21" s="104"/>
      <c r="HC21" s="104"/>
      <c r="HD21" s="104"/>
      <c r="HE21" s="104"/>
      <c r="HF21" s="104"/>
      <c r="HG21" s="104"/>
      <c r="HH21" s="104"/>
      <c r="HI21" s="104"/>
      <c r="HJ21" s="104"/>
      <c r="HK21" s="104"/>
      <c r="HL21" s="104"/>
      <c r="HM21" s="104"/>
      <c r="HN21" s="104"/>
      <c r="HO21" s="104"/>
      <c r="HP21" s="104"/>
      <c r="HQ21" s="104"/>
      <c r="HR21" s="104"/>
      <c r="HS21" s="104"/>
      <c r="HT21" s="104"/>
      <c r="HU21" s="104"/>
      <c r="HV21" s="104"/>
      <c r="HW21" s="104"/>
      <c r="HX21" s="104"/>
      <c r="HY21" s="104"/>
      <c r="HZ21" s="104"/>
      <c r="IA21" s="104"/>
      <c r="IB21" s="104"/>
      <c r="IC21" s="104"/>
      <c r="ID21" s="104"/>
      <c r="IE21" s="104"/>
      <c r="IF21" s="104"/>
      <c r="IG21" s="104"/>
      <c r="IH21" s="104"/>
      <c r="II21" s="104"/>
      <c r="IJ21" s="104"/>
      <c r="IK21" s="104"/>
      <c r="IL21" s="104"/>
      <c r="IM21" s="104"/>
      <c r="IN21" s="104"/>
      <c r="IO21" s="104"/>
      <c r="IP21" s="104"/>
      <c r="IQ21" s="104"/>
      <c r="IR21" s="104"/>
      <c r="IS21" s="104"/>
      <c r="IT21" s="104"/>
      <c r="IU21" s="104"/>
      <c r="IV21" s="104"/>
      <c r="IW21" s="104"/>
    </row>
    <row r="22" customFormat="false" ht="12.75" hidden="false" customHeight="false" outlineLevel="0" collapsed="false">
      <c r="A22" s="92" t="s">
        <v>97</v>
      </c>
      <c r="B22" s="93" t="s">
        <v>18</v>
      </c>
      <c r="C22" s="93" t="s">
        <v>99</v>
      </c>
      <c r="D22" s="94" t="n">
        <v>36800</v>
      </c>
      <c r="E22" s="94" t="s">
        <v>100</v>
      </c>
      <c r="F22" s="114"/>
      <c r="G22" s="114" t="s">
        <v>155</v>
      </c>
      <c r="H22" s="100" t="s">
        <v>159</v>
      </c>
      <c r="I22" s="96" t="n">
        <f aca="false">5.7131/$I$1</f>
        <v>0.184293548387097</v>
      </c>
      <c r="J22" s="97"/>
      <c r="K22" s="97"/>
      <c r="L22" s="97"/>
      <c r="M22" s="97"/>
      <c r="N22" s="98"/>
      <c r="O22" s="97"/>
      <c r="P22" s="115" t="n">
        <v>700005</v>
      </c>
      <c r="Q22" s="93" t="n">
        <v>0</v>
      </c>
      <c r="R22" s="92" t="s">
        <v>160</v>
      </c>
      <c r="S22" s="101" t="n">
        <f aca="false">I22*1*Q22</f>
        <v>0</v>
      </c>
      <c r="T22" s="101"/>
      <c r="U22" s="102"/>
      <c r="V22" s="92"/>
      <c r="W22" s="103"/>
      <c r="X22" s="103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104"/>
      <c r="BE22" s="104"/>
      <c r="BF22" s="104"/>
      <c r="BG22" s="104"/>
      <c r="BH22" s="104"/>
      <c r="BI22" s="104"/>
      <c r="BJ22" s="104"/>
      <c r="BK22" s="104"/>
      <c r="BL22" s="104"/>
      <c r="BM22" s="104"/>
      <c r="BN22" s="104"/>
      <c r="BO22" s="104"/>
      <c r="BP22" s="104"/>
      <c r="BQ22" s="104"/>
      <c r="BR22" s="104"/>
      <c r="BS22" s="104"/>
      <c r="BT22" s="104"/>
      <c r="BU22" s="104"/>
      <c r="BV22" s="104"/>
      <c r="BW22" s="104"/>
      <c r="BX22" s="104"/>
      <c r="BY22" s="104"/>
      <c r="BZ22" s="104"/>
      <c r="CA22" s="104"/>
      <c r="CB22" s="104"/>
      <c r="CC22" s="104"/>
      <c r="CD22" s="104"/>
      <c r="CE22" s="104"/>
      <c r="CF22" s="104"/>
      <c r="CG22" s="104"/>
      <c r="CH22" s="104"/>
      <c r="CI22" s="104"/>
      <c r="CJ22" s="104"/>
      <c r="CK22" s="104"/>
      <c r="CL22" s="104"/>
      <c r="CM22" s="104"/>
      <c r="CN22" s="104"/>
      <c r="CO22" s="104"/>
      <c r="CP22" s="104"/>
      <c r="CQ22" s="104"/>
      <c r="CR22" s="104"/>
      <c r="CS22" s="104"/>
      <c r="CT22" s="104"/>
      <c r="CU22" s="104"/>
      <c r="CV22" s="104"/>
      <c r="CW22" s="104"/>
      <c r="CX22" s="104"/>
      <c r="CY22" s="104"/>
      <c r="CZ22" s="104"/>
      <c r="DA22" s="104"/>
      <c r="DB22" s="104"/>
      <c r="DC22" s="104"/>
      <c r="DD22" s="104"/>
      <c r="DE22" s="104"/>
      <c r="DF22" s="104"/>
      <c r="DG22" s="104"/>
      <c r="DH22" s="104"/>
      <c r="DI22" s="104"/>
      <c r="DJ22" s="104"/>
      <c r="DK22" s="104"/>
      <c r="DL22" s="104"/>
      <c r="DM22" s="104"/>
      <c r="DN22" s="104"/>
      <c r="DO22" s="104"/>
      <c r="DP22" s="104"/>
      <c r="DQ22" s="104"/>
      <c r="DR22" s="104"/>
      <c r="DS22" s="104"/>
      <c r="DT22" s="104"/>
      <c r="DU22" s="104"/>
      <c r="DV22" s="104"/>
      <c r="DW22" s="104"/>
      <c r="DX22" s="104"/>
      <c r="DY22" s="104"/>
      <c r="DZ22" s="104"/>
      <c r="EA22" s="104"/>
      <c r="EB22" s="104"/>
      <c r="EC22" s="104"/>
      <c r="ED22" s="104"/>
      <c r="EE22" s="104"/>
      <c r="EF22" s="104"/>
      <c r="EG22" s="104"/>
      <c r="EH22" s="104"/>
      <c r="EI22" s="104"/>
      <c r="EJ22" s="104"/>
      <c r="EK22" s="104"/>
      <c r="EL22" s="104"/>
      <c r="EM22" s="104"/>
      <c r="EN22" s="104"/>
      <c r="EO22" s="104"/>
      <c r="EP22" s="104"/>
      <c r="EQ22" s="104"/>
      <c r="ER22" s="104"/>
      <c r="ES22" s="104"/>
      <c r="ET22" s="104"/>
      <c r="EU22" s="104"/>
      <c r="EV22" s="104"/>
      <c r="EW22" s="104"/>
      <c r="EX22" s="104"/>
      <c r="EY22" s="104"/>
      <c r="EZ22" s="104"/>
      <c r="FA22" s="104"/>
      <c r="FB22" s="104"/>
      <c r="FC22" s="104"/>
      <c r="FD22" s="104"/>
      <c r="FE22" s="104"/>
      <c r="FF22" s="104"/>
      <c r="FG22" s="104"/>
      <c r="FH22" s="104"/>
      <c r="FI22" s="104"/>
      <c r="FJ22" s="104"/>
      <c r="FK22" s="104"/>
      <c r="FL22" s="104"/>
      <c r="FM22" s="104"/>
      <c r="FN22" s="104"/>
      <c r="FO22" s="104"/>
      <c r="FP22" s="104"/>
      <c r="FQ22" s="104"/>
      <c r="FR22" s="104"/>
      <c r="FS22" s="104"/>
      <c r="FT22" s="104"/>
      <c r="FU22" s="104"/>
      <c r="FV22" s="104"/>
      <c r="FW22" s="104"/>
      <c r="FX22" s="104"/>
      <c r="FY22" s="104"/>
      <c r="FZ22" s="104"/>
      <c r="GA22" s="104"/>
      <c r="GB22" s="104"/>
      <c r="GC22" s="104"/>
      <c r="GD22" s="104"/>
      <c r="GE22" s="104"/>
      <c r="GF22" s="104"/>
      <c r="GG22" s="104"/>
      <c r="GH22" s="104"/>
      <c r="GI22" s="104"/>
      <c r="GJ22" s="104"/>
      <c r="GK22" s="104"/>
      <c r="GL22" s="104"/>
      <c r="GM22" s="104"/>
      <c r="GN22" s="104"/>
      <c r="GO22" s="104"/>
      <c r="GP22" s="104"/>
      <c r="GQ22" s="104"/>
      <c r="GR22" s="104"/>
      <c r="GS22" s="104"/>
      <c r="GT22" s="104"/>
      <c r="GU22" s="104"/>
      <c r="GV22" s="104"/>
      <c r="GW22" s="104"/>
      <c r="GX22" s="104"/>
      <c r="GY22" s="104"/>
      <c r="GZ22" s="104"/>
      <c r="HA22" s="104"/>
      <c r="HB22" s="104"/>
      <c r="HC22" s="104"/>
      <c r="HD22" s="104"/>
      <c r="HE22" s="104"/>
      <c r="HF22" s="104"/>
      <c r="HG22" s="104"/>
      <c r="HH22" s="104"/>
      <c r="HI22" s="104"/>
      <c r="HJ22" s="104"/>
      <c r="HK22" s="104"/>
      <c r="HL22" s="104"/>
      <c r="HM22" s="104"/>
      <c r="HN22" s="104"/>
      <c r="HO22" s="104"/>
      <c r="HP22" s="104"/>
      <c r="HQ22" s="104"/>
      <c r="HR22" s="104"/>
      <c r="HS22" s="104"/>
      <c r="HT22" s="104"/>
      <c r="HU22" s="104"/>
      <c r="HV22" s="104"/>
      <c r="HW22" s="104"/>
      <c r="HX22" s="104"/>
      <c r="HY22" s="104"/>
      <c r="HZ22" s="104"/>
      <c r="IA22" s="104"/>
      <c r="IB22" s="104"/>
      <c r="IC22" s="104"/>
      <c r="ID22" s="104"/>
      <c r="IE22" s="104"/>
      <c r="IF22" s="104"/>
      <c r="IG22" s="104"/>
      <c r="IH22" s="104"/>
      <c r="II22" s="104"/>
      <c r="IJ22" s="104"/>
      <c r="IK22" s="104"/>
      <c r="IL22" s="104"/>
      <c r="IM22" s="104"/>
      <c r="IN22" s="104"/>
      <c r="IO22" s="104"/>
      <c r="IP22" s="104"/>
      <c r="IQ22" s="104"/>
      <c r="IR22" s="104"/>
      <c r="IS22" s="104"/>
      <c r="IT22" s="104"/>
      <c r="IU22" s="104"/>
      <c r="IV22" s="104"/>
      <c r="IW22" s="104"/>
    </row>
    <row r="23" customFormat="false" ht="12.75" hidden="false" customHeight="false" outlineLevel="0" collapsed="false">
      <c r="A23" s="92" t="s">
        <v>97</v>
      </c>
      <c r="B23" s="93" t="s">
        <v>18</v>
      </c>
      <c r="C23" s="93" t="s">
        <v>99</v>
      </c>
      <c r="D23" s="94" t="n">
        <v>36800</v>
      </c>
      <c r="E23" s="94" t="s">
        <v>100</v>
      </c>
      <c r="F23" s="114" t="s">
        <v>161</v>
      </c>
      <c r="G23" s="114" t="s">
        <v>162</v>
      </c>
      <c r="H23" s="100" t="s">
        <v>131</v>
      </c>
      <c r="I23" s="96" t="n">
        <f aca="false">1/$I$1</f>
        <v>0.032258064516129</v>
      </c>
      <c r="J23" s="97"/>
      <c r="K23" s="97"/>
      <c r="L23" s="97"/>
      <c r="M23" s="97"/>
      <c r="N23" s="98"/>
      <c r="O23" s="97"/>
      <c r="P23" s="115" t="n">
        <v>300008</v>
      </c>
      <c r="Q23" s="93" t="n">
        <v>53648</v>
      </c>
      <c r="R23" s="92"/>
      <c r="S23" s="101" t="n">
        <f aca="false">I23*1*Q23</f>
        <v>1730.58064516129</v>
      </c>
      <c r="T23" s="101"/>
      <c r="U23" s="102" t="s">
        <v>163</v>
      </c>
      <c r="V23" s="92"/>
      <c r="W23" s="103"/>
      <c r="X23" s="103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104"/>
      <c r="AT23" s="104"/>
      <c r="AU23" s="104"/>
      <c r="AV23" s="104"/>
      <c r="AW23" s="104"/>
      <c r="AX23" s="104"/>
      <c r="AY23" s="104"/>
      <c r="AZ23" s="104"/>
      <c r="BA23" s="104"/>
      <c r="BB23" s="104"/>
      <c r="BC23" s="104"/>
      <c r="BD23" s="104"/>
      <c r="BE23" s="104"/>
      <c r="BF23" s="104"/>
      <c r="BG23" s="104"/>
      <c r="BH23" s="104"/>
      <c r="BI23" s="104"/>
      <c r="BJ23" s="104"/>
      <c r="BK23" s="104"/>
      <c r="BL23" s="104"/>
      <c r="BM23" s="104"/>
      <c r="BN23" s="104"/>
      <c r="BO23" s="104"/>
      <c r="BP23" s="104"/>
      <c r="BQ23" s="104"/>
      <c r="BR23" s="104"/>
      <c r="BS23" s="104"/>
      <c r="BT23" s="104"/>
      <c r="BU23" s="104"/>
      <c r="BV23" s="104"/>
      <c r="BW23" s="104"/>
      <c r="BX23" s="104"/>
      <c r="BY23" s="104"/>
      <c r="BZ23" s="104"/>
      <c r="CA23" s="104"/>
      <c r="CB23" s="104"/>
      <c r="CC23" s="104"/>
      <c r="CD23" s="104"/>
      <c r="CE23" s="104"/>
      <c r="CF23" s="104"/>
      <c r="CG23" s="104"/>
      <c r="CH23" s="104"/>
      <c r="CI23" s="104"/>
      <c r="CJ23" s="104"/>
      <c r="CK23" s="104"/>
      <c r="CL23" s="104"/>
      <c r="CM23" s="104"/>
      <c r="CN23" s="104"/>
      <c r="CO23" s="104"/>
      <c r="CP23" s="104"/>
      <c r="CQ23" s="104"/>
      <c r="CR23" s="104"/>
      <c r="CS23" s="104"/>
      <c r="CT23" s="104"/>
      <c r="CU23" s="104"/>
      <c r="CV23" s="104"/>
      <c r="CW23" s="104"/>
      <c r="CX23" s="104"/>
      <c r="CY23" s="104"/>
      <c r="CZ23" s="104"/>
      <c r="DA23" s="104"/>
      <c r="DB23" s="104"/>
      <c r="DC23" s="104"/>
      <c r="DD23" s="104"/>
      <c r="DE23" s="104"/>
      <c r="DF23" s="104"/>
      <c r="DG23" s="104"/>
      <c r="DH23" s="104"/>
      <c r="DI23" s="104"/>
      <c r="DJ23" s="104"/>
      <c r="DK23" s="104"/>
      <c r="DL23" s="104"/>
      <c r="DM23" s="104"/>
      <c r="DN23" s="104"/>
      <c r="DO23" s="104"/>
      <c r="DP23" s="104"/>
      <c r="DQ23" s="104"/>
      <c r="DR23" s="104"/>
      <c r="DS23" s="104"/>
      <c r="DT23" s="104"/>
      <c r="DU23" s="104"/>
      <c r="DV23" s="104"/>
      <c r="DW23" s="104"/>
      <c r="DX23" s="104"/>
      <c r="DY23" s="104"/>
      <c r="DZ23" s="104"/>
      <c r="EA23" s="104"/>
      <c r="EB23" s="104"/>
      <c r="EC23" s="104"/>
      <c r="ED23" s="104"/>
      <c r="EE23" s="104"/>
      <c r="EF23" s="104"/>
      <c r="EG23" s="104"/>
      <c r="EH23" s="104"/>
      <c r="EI23" s="104"/>
      <c r="EJ23" s="104"/>
      <c r="EK23" s="104"/>
      <c r="EL23" s="104"/>
      <c r="EM23" s="104"/>
      <c r="EN23" s="104"/>
      <c r="EO23" s="104"/>
      <c r="EP23" s="104"/>
      <c r="EQ23" s="104"/>
      <c r="ER23" s="104"/>
      <c r="ES23" s="104"/>
      <c r="ET23" s="104"/>
      <c r="EU23" s="104"/>
      <c r="EV23" s="104"/>
      <c r="EW23" s="104"/>
      <c r="EX23" s="104"/>
      <c r="EY23" s="104"/>
      <c r="EZ23" s="104"/>
      <c r="FA23" s="104"/>
      <c r="FB23" s="104"/>
      <c r="FC23" s="104"/>
      <c r="FD23" s="104"/>
      <c r="FE23" s="104"/>
      <c r="FF23" s="104"/>
      <c r="FG23" s="104"/>
      <c r="FH23" s="104"/>
      <c r="FI23" s="104"/>
      <c r="FJ23" s="104"/>
      <c r="FK23" s="104"/>
      <c r="FL23" s="104"/>
      <c r="FM23" s="104"/>
      <c r="FN23" s="104"/>
      <c r="FO23" s="104"/>
      <c r="FP23" s="104"/>
      <c r="FQ23" s="104"/>
      <c r="FR23" s="104"/>
      <c r="FS23" s="104"/>
      <c r="FT23" s="104"/>
      <c r="FU23" s="104"/>
      <c r="FV23" s="104"/>
      <c r="FW23" s="104"/>
      <c r="FX23" s="104"/>
      <c r="FY23" s="104"/>
      <c r="FZ23" s="104"/>
      <c r="GA23" s="104"/>
      <c r="GB23" s="104"/>
      <c r="GC23" s="104"/>
      <c r="GD23" s="104"/>
      <c r="GE23" s="104"/>
      <c r="GF23" s="104"/>
      <c r="GG23" s="104"/>
      <c r="GH23" s="104"/>
      <c r="GI23" s="104"/>
      <c r="GJ23" s="104"/>
      <c r="GK23" s="104"/>
      <c r="GL23" s="104"/>
      <c r="GM23" s="104"/>
      <c r="GN23" s="104"/>
      <c r="GO23" s="104"/>
      <c r="GP23" s="104"/>
      <c r="GQ23" s="104"/>
      <c r="GR23" s="104"/>
      <c r="GS23" s="104"/>
      <c r="GT23" s="104"/>
      <c r="GU23" s="104"/>
      <c r="GV23" s="104"/>
      <c r="GW23" s="104"/>
      <c r="GX23" s="104"/>
      <c r="GY23" s="104"/>
      <c r="GZ23" s="104"/>
      <c r="HA23" s="104"/>
      <c r="HB23" s="104"/>
      <c r="HC23" s="104"/>
      <c r="HD23" s="104"/>
      <c r="HE23" s="104"/>
      <c r="HF23" s="104"/>
      <c r="HG23" s="104"/>
      <c r="HH23" s="104"/>
      <c r="HI23" s="104"/>
      <c r="HJ23" s="104"/>
      <c r="HK23" s="104"/>
      <c r="HL23" s="104"/>
      <c r="HM23" s="104"/>
      <c r="HN23" s="104"/>
      <c r="HO23" s="104"/>
      <c r="HP23" s="104"/>
      <c r="HQ23" s="104"/>
      <c r="HR23" s="104"/>
      <c r="HS23" s="104"/>
      <c r="HT23" s="104"/>
      <c r="HU23" s="104"/>
      <c r="HV23" s="104"/>
      <c r="HW23" s="104"/>
      <c r="HX23" s="104"/>
      <c r="HY23" s="104"/>
      <c r="HZ23" s="104"/>
      <c r="IA23" s="104"/>
      <c r="IB23" s="104"/>
      <c r="IC23" s="104"/>
      <c r="ID23" s="104"/>
      <c r="IE23" s="104"/>
      <c r="IF23" s="104"/>
      <c r="IG23" s="104"/>
      <c r="IH23" s="104"/>
      <c r="II23" s="104"/>
      <c r="IJ23" s="104"/>
      <c r="IK23" s="104"/>
      <c r="IL23" s="104"/>
      <c r="IM23" s="104"/>
      <c r="IN23" s="104"/>
      <c r="IO23" s="104"/>
      <c r="IP23" s="104"/>
      <c r="IQ23" s="104"/>
      <c r="IR23" s="104"/>
      <c r="IS23" s="104"/>
      <c r="IT23" s="104"/>
      <c r="IU23" s="104"/>
      <c r="IV23" s="104"/>
      <c r="IW23" s="104"/>
    </row>
    <row r="24" customFormat="false" ht="12.75" hidden="false" customHeight="false" outlineLevel="0" collapsed="false">
      <c r="A24" s="92" t="s">
        <v>97</v>
      </c>
      <c r="B24" s="93" t="s">
        <v>18</v>
      </c>
      <c r="C24" s="93" t="s">
        <v>99</v>
      </c>
      <c r="D24" s="94" t="n">
        <v>36800</v>
      </c>
      <c r="E24" s="94" t="s">
        <v>100</v>
      </c>
      <c r="F24" s="114" t="s">
        <v>161</v>
      </c>
      <c r="G24" s="114" t="s">
        <v>164</v>
      </c>
      <c r="H24" s="100" t="s">
        <v>131</v>
      </c>
      <c r="I24" s="96" t="n">
        <f aca="false">1/$I$1</f>
        <v>0.032258064516129</v>
      </c>
      <c r="J24" s="97"/>
      <c r="K24" s="97"/>
      <c r="L24" s="97"/>
      <c r="M24" s="97"/>
      <c r="N24" s="98"/>
      <c r="O24" s="97"/>
      <c r="P24" s="115" t="n">
        <v>300008</v>
      </c>
      <c r="Q24" s="93" t="n">
        <v>761250</v>
      </c>
      <c r="R24" s="92"/>
      <c r="S24" s="101" t="n">
        <f aca="false">I24*1*Q24</f>
        <v>24556.4516129032</v>
      </c>
      <c r="T24" s="101"/>
      <c r="U24" s="102" t="s">
        <v>163</v>
      </c>
      <c r="V24" s="92"/>
      <c r="W24" s="103"/>
      <c r="X24" s="103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104"/>
      <c r="AL24" s="104"/>
      <c r="AM24" s="104"/>
      <c r="AN24" s="104"/>
      <c r="AO24" s="104"/>
      <c r="AP24" s="104"/>
      <c r="AQ24" s="104"/>
      <c r="AR24" s="104"/>
      <c r="AS24" s="104"/>
      <c r="AT24" s="104"/>
      <c r="AU24" s="104"/>
      <c r="AV24" s="104"/>
      <c r="AW24" s="104"/>
      <c r="AX24" s="104"/>
      <c r="AY24" s="104"/>
      <c r="AZ24" s="104"/>
      <c r="BA24" s="104"/>
      <c r="BB24" s="104"/>
      <c r="BC24" s="104"/>
      <c r="BD24" s="104"/>
      <c r="BE24" s="104"/>
      <c r="BF24" s="104"/>
      <c r="BG24" s="104"/>
      <c r="BH24" s="104"/>
      <c r="BI24" s="104"/>
      <c r="BJ24" s="104"/>
      <c r="BK24" s="104"/>
      <c r="BL24" s="104"/>
      <c r="BM24" s="104"/>
      <c r="BN24" s="104"/>
      <c r="BO24" s="104"/>
      <c r="BP24" s="104"/>
      <c r="BQ24" s="104"/>
      <c r="BR24" s="104"/>
      <c r="BS24" s="104"/>
      <c r="BT24" s="104"/>
      <c r="BU24" s="104"/>
      <c r="BV24" s="104"/>
      <c r="BW24" s="104"/>
      <c r="BX24" s="104"/>
      <c r="BY24" s="104"/>
      <c r="BZ24" s="104"/>
      <c r="CA24" s="104"/>
      <c r="CB24" s="104"/>
      <c r="CC24" s="104"/>
      <c r="CD24" s="104"/>
      <c r="CE24" s="104"/>
      <c r="CF24" s="104"/>
      <c r="CG24" s="104"/>
      <c r="CH24" s="104"/>
      <c r="CI24" s="104"/>
      <c r="CJ24" s="104"/>
      <c r="CK24" s="104"/>
      <c r="CL24" s="104"/>
      <c r="CM24" s="104"/>
      <c r="CN24" s="104"/>
      <c r="CO24" s="104"/>
      <c r="CP24" s="104"/>
      <c r="CQ24" s="104"/>
      <c r="CR24" s="104"/>
      <c r="CS24" s="104"/>
      <c r="CT24" s="104"/>
      <c r="CU24" s="104"/>
      <c r="CV24" s="104"/>
      <c r="CW24" s="104"/>
      <c r="CX24" s="104"/>
      <c r="CY24" s="104"/>
      <c r="CZ24" s="104"/>
      <c r="DA24" s="104"/>
      <c r="DB24" s="104"/>
      <c r="DC24" s="104"/>
      <c r="DD24" s="104"/>
      <c r="DE24" s="104"/>
      <c r="DF24" s="104"/>
      <c r="DG24" s="104"/>
      <c r="DH24" s="104"/>
      <c r="DI24" s="104"/>
      <c r="DJ24" s="104"/>
      <c r="DK24" s="104"/>
      <c r="DL24" s="104"/>
      <c r="DM24" s="104"/>
      <c r="DN24" s="104"/>
      <c r="DO24" s="104"/>
      <c r="DP24" s="104"/>
      <c r="DQ24" s="104"/>
      <c r="DR24" s="104"/>
      <c r="DS24" s="104"/>
      <c r="DT24" s="104"/>
      <c r="DU24" s="104"/>
      <c r="DV24" s="104"/>
      <c r="DW24" s="104"/>
      <c r="DX24" s="104"/>
      <c r="DY24" s="104"/>
      <c r="DZ24" s="104"/>
      <c r="EA24" s="104"/>
      <c r="EB24" s="104"/>
      <c r="EC24" s="104"/>
      <c r="ED24" s="104"/>
      <c r="EE24" s="104"/>
      <c r="EF24" s="104"/>
      <c r="EG24" s="104"/>
      <c r="EH24" s="104"/>
      <c r="EI24" s="104"/>
      <c r="EJ24" s="104"/>
      <c r="EK24" s="104"/>
      <c r="EL24" s="104"/>
      <c r="EM24" s="104"/>
      <c r="EN24" s="104"/>
      <c r="EO24" s="104"/>
      <c r="EP24" s="104"/>
      <c r="EQ24" s="104"/>
      <c r="ER24" s="104"/>
      <c r="ES24" s="104"/>
      <c r="ET24" s="104"/>
      <c r="EU24" s="104"/>
      <c r="EV24" s="104"/>
      <c r="EW24" s="104"/>
      <c r="EX24" s="104"/>
      <c r="EY24" s="104"/>
      <c r="EZ24" s="104"/>
      <c r="FA24" s="104"/>
      <c r="FB24" s="104"/>
      <c r="FC24" s="104"/>
      <c r="FD24" s="104"/>
      <c r="FE24" s="104"/>
      <c r="FF24" s="104"/>
      <c r="FG24" s="104"/>
      <c r="FH24" s="104"/>
      <c r="FI24" s="104"/>
      <c r="FJ24" s="104"/>
      <c r="FK24" s="104"/>
      <c r="FL24" s="104"/>
      <c r="FM24" s="104"/>
      <c r="FN24" s="104"/>
      <c r="FO24" s="104"/>
      <c r="FP24" s="104"/>
      <c r="FQ24" s="104"/>
      <c r="FR24" s="104"/>
      <c r="FS24" s="104"/>
      <c r="FT24" s="104"/>
      <c r="FU24" s="104"/>
      <c r="FV24" s="104"/>
      <c r="FW24" s="104"/>
      <c r="FX24" s="104"/>
      <c r="FY24" s="104"/>
      <c r="FZ24" s="104"/>
      <c r="GA24" s="104"/>
      <c r="GB24" s="104"/>
      <c r="GC24" s="104"/>
      <c r="GD24" s="104"/>
      <c r="GE24" s="104"/>
      <c r="GF24" s="104"/>
      <c r="GG24" s="104"/>
      <c r="GH24" s="104"/>
      <c r="GI24" s="104"/>
      <c r="GJ24" s="104"/>
      <c r="GK24" s="104"/>
      <c r="GL24" s="104"/>
      <c r="GM24" s="104"/>
      <c r="GN24" s="104"/>
      <c r="GO24" s="104"/>
      <c r="GP24" s="104"/>
      <c r="GQ24" s="104"/>
      <c r="GR24" s="104"/>
      <c r="GS24" s="104"/>
      <c r="GT24" s="104"/>
      <c r="GU24" s="104"/>
      <c r="GV24" s="104"/>
      <c r="GW24" s="104"/>
      <c r="GX24" s="104"/>
      <c r="GY24" s="104"/>
      <c r="GZ24" s="104"/>
      <c r="HA24" s="104"/>
      <c r="HB24" s="104"/>
      <c r="HC24" s="104"/>
      <c r="HD24" s="104"/>
      <c r="HE24" s="104"/>
      <c r="HF24" s="104"/>
      <c r="HG24" s="104"/>
      <c r="HH24" s="104"/>
      <c r="HI24" s="104"/>
      <c r="HJ24" s="104"/>
      <c r="HK24" s="104"/>
      <c r="HL24" s="104"/>
      <c r="HM24" s="104"/>
      <c r="HN24" s="104"/>
      <c r="HO24" s="104"/>
      <c r="HP24" s="104"/>
      <c r="HQ24" s="104"/>
      <c r="HR24" s="104"/>
      <c r="HS24" s="104"/>
      <c r="HT24" s="104"/>
      <c r="HU24" s="104"/>
      <c r="HV24" s="104"/>
      <c r="HW24" s="104"/>
      <c r="HX24" s="104"/>
      <c r="HY24" s="104"/>
      <c r="HZ24" s="104"/>
      <c r="IA24" s="104"/>
      <c r="IB24" s="104"/>
      <c r="IC24" s="104"/>
      <c r="ID24" s="104"/>
      <c r="IE24" s="104"/>
      <c r="IF24" s="104"/>
      <c r="IG24" s="104"/>
      <c r="IH24" s="104"/>
      <c r="II24" s="104"/>
      <c r="IJ24" s="104"/>
      <c r="IK24" s="104"/>
      <c r="IL24" s="104"/>
      <c r="IM24" s="104"/>
      <c r="IN24" s="104"/>
      <c r="IO24" s="104"/>
      <c r="IP24" s="104"/>
      <c r="IQ24" s="104"/>
      <c r="IR24" s="104"/>
      <c r="IS24" s="104"/>
      <c r="IT24" s="104"/>
      <c r="IU24" s="104"/>
      <c r="IV24" s="104"/>
      <c r="IW24" s="104"/>
    </row>
    <row r="25" customFormat="false" ht="12.75" hidden="false" customHeight="false" outlineLevel="0" collapsed="false">
      <c r="A25" s="117" t="s">
        <v>0</v>
      </c>
      <c r="B25" s="118" t="s">
        <v>0</v>
      </c>
      <c r="C25" s="119" t="s">
        <v>0</v>
      </c>
      <c r="D25" s="120" t="s">
        <v>0</v>
      </c>
      <c r="E25" s="120"/>
      <c r="F25" s="117" t="s">
        <v>0</v>
      </c>
      <c r="G25" s="121" t="s">
        <v>0</v>
      </c>
      <c r="H25" s="118" t="s">
        <v>0</v>
      </c>
      <c r="I25" s="122"/>
      <c r="J25" s="123"/>
      <c r="K25" s="123"/>
      <c r="L25" s="123"/>
      <c r="M25" s="123"/>
      <c r="N25" s="124"/>
      <c r="O25" s="123"/>
      <c r="P25" s="125" t="s">
        <v>0</v>
      </c>
      <c r="Q25" s="118" t="n">
        <f aca="false">SUM(Q12:Q24)</f>
        <v>873250</v>
      </c>
      <c r="R25" s="117" t="s">
        <v>0</v>
      </c>
      <c r="S25" s="126" t="n">
        <f aca="false">SUM(S12:S24)</f>
        <v>33362.5745548387</v>
      </c>
      <c r="T25" s="126"/>
      <c r="U25" s="127"/>
      <c r="V25" s="117"/>
      <c r="W25" s="67"/>
      <c r="X25" s="67"/>
    </row>
    <row r="26" customFormat="false" ht="12.75" hidden="false" customHeight="false" outlineLevel="0" collapsed="false">
      <c r="A26" s="58" t="s">
        <v>77</v>
      </c>
      <c r="B26" s="59" t="s">
        <v>78</v>
      </c>
      <c r="C26" s="59" t="s">
        <v>79</v>
      </c>
      <c r="D26" s="60" t="s">
        <v>80</v>
      </c>
      <c r="E26" s="60"/>
      <c r="F26" s="58" t="s">
        <v>81</v>
      </c>
      <c r="G26" s="58" t="s">
        <v>82</v>
      </c>
      <c r="H26" s="59" t="s">
        <v>83</v>
      </c>
      <c r="I26" s="61" t="s">
        <v>84</v>
      </c>
      <c r="J26" s="59" t="s">
        <v>85</v>
      </c>
      <c r="K26" s="59" t="s">
        <v>86</v>
      </c>
      <c r="L26" s="59" t="s">
        <v>87</v>
      </c>
      <c r="M26" s="59" t="s">
        <v>88</v>
      </c>
      <c r="N26" s="62" t="s">
        <v>89</v>
      </c>
      <c r="O26" s="59" t="s">
        <v>90</v>
      </c>
      <c r="P26" s="63" t="s">
        <v>91</v>
      </c>
      <c r="Q26" s="59" t="s">
        <v>92</v>
      </c>
      <c r="R26" s="58" t="s">
        <v>93</v>
      </c>
      <c r="S26" s="64" t="s">
        <v>94</v>
      </c>
      <c r="T26" s="64" t="s">
        <v>95</v>
      </c>
      <c r="U26" s="65" t="s">
        <v>96</v>
      </c>
      <c r="V26" s="66" t="str">
        <f aca="false">+V11</f>
        <v>Questions</v>
      </c>
      <c r="W26" s="67"/>
      <c r="X26" s="67"/>
    </row>
    <row r="27" customFormat="false" ht="12.75" hidden="false" customHeight="false" outlineLevel="0" collapsed="false">
      <c r="A27" s="92" t="s">
        <v>97</v>
      </c>
      <c r="B27" s="93" t="s">
        <v>165</v>
      </c>
      <c r="C27" s="93" t="s">
        <v>99</v>
      </c>
      <c r="D27" s="94" t="n">
        <v>36800</v>
      </c>
      <c r="E27" s="94" t="s">
        <v>100</v>
      </c>
      <c r="F27" s="92" t="s">
        <v>166</v>
      </c>
      <c r="G27" s="92" t="s">
        <v>167</v>
      </c>
      <c r="H27" s="93" t="s">
        <v>19</v>
      </c>
      <c r="I27" s="96" t="n">
        <f aca="false">6.238/I$1</f>
        <v>0.201225806451613</v>
      </c>
      <c r="J27" s="97" t="n">
        <v>0</v>
      </c>
      <c r="K27" s="97" t="n">
        <v>0</v>
      </c>
      <c r="L27" s="97" t="n">
        <v>0</v>
      </c>
      <c r="M27" s="97" t="n">
        <v>0</v>
      </c>
      <c r="N27" s="98" t="n">
        <v>0</v>
      </c>
      <c r="O27" s="97" t="n">
        <f aca="false">SUM(I27:M27)</f>
        <v>0.201225806451613</v>
      </c>
      <c r="P27" s="128" t="n">
        <v>38115</v>
      </c>
      <c r="Q27" s="93" t="n">
        <v>2631</v>
      </c>
      <c r="R27" s="92"/>
      <c r="S27" s="101"/>
      <c r="T27" s="101"/>
      <c r="U27" s="102" t="s">
        <v>168</v>
      </c>
      <c r="V27" s="92"/>
      <c r="W27" s="103"/>
      <c r="X27" s="103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  <c r="AK27" s="104"/>
      <c r="AL27" s="104"/>
      <c r="AM27" s="104"/>
      <c r="AN27" s="104"/>
      <c r="AO27" s="104"/>
      <c r="AP27" s="104"/>
      <c r="AQ27" s="104"/>
      <c r="AR27" s="104"/>
      <c r="AS27" s="104"/>
      <c r="AT27" s="104"/>
      <c r="AU27" s="104"/>
      <c r="AV27" s="104"/>
      <c r="AW27" s="104"/>
      <c r="AX27" s="104"/>
      <c r="AY27" s="104"/>
      <c r="AZ27" s="104"/>
      <c r="BA27" s="104"/>
      <c r="BB27" s="104"/>
      <c r="BC27" s="104"/>
      <c r="BD27" s="104"/>
      <c r="BE27" s="104"/>
      <c r="BF27" s="104"/>
      <c r="BG27" s="104"/>
      <c r="BH27" s="104"/>
      <c r="BI27" s="104"/>
      <c r="BJ27" s="104"/>
      <c r="BK27" s="104"/>
      <c r="BL27" s="104"/>
      <c r="BM27" s="104"/>
      <c r="BN27" s="104"/>
      <c r="BO27" s="104"/>
      <c r="BP27" s="104"/>
      <c r="BQ27" s="104"/>
      <c r="BR27" s="104"/>
      <c r="BS27" s="104"/>
      <c r="BT27" s="104"/>
      <c r="BU27" s="104"/>
      <c r="BV27" s="104"/>
      <c r="BW27" s="104"/>
      <c r="BX27" s="104"/>
      <c r="BY27" s="104"/>
      <c r="BZ27" s="104"/>
      <c r="CA27" s="104"/>
      <c r="CB27" s="104"/>
      <c r="CC27" s="104"/>
      <c r="CD27" s="104"/>
      <c r="CE27" s="104"/>
      <c r="CF27" s="104"/>
      <c r="CG27" s="104"/>
      <c r="CH27" s="104"/>
      <c r="CI27" s="104"/>
      <c r="CJ27" s="104"/>
      <c r="CK27" s="104"/>
      <c r="CL27" s="104"/>
      <c r="CM27" s="104"/>
      <c r="CN27" s="104"/>
      <c r="CO27" s="104"/>
      <c r="CP27" s="104"/>
      <c r="CQ27" s="104"/>
      <c r="CR27" s="104"/>
      <c r="CS27" s="104"/>
      <c r="CT27" s="104"/>
      <c r="CU27" s="104"/>
      <c r="CV27" s="104"/>
      <c r="CW27" s="104"/>
      <c r="CX27" s="104"/>
      <c r="CY27" s="104"/>
      <c r="CZ27" s="104"/>
      <c r="DA27" s="104"/>
      <c r="DB27" s="104"/>
      <c r="DC27" s="104"/>
      <c r="DD27" s="104"/>
      <c r="DE27" s="104"/>
      <c r="DF27" s="104"/>
      <c r="DG27" s="104"/>
      <c r="DH27" s="104"/>
      <c r="DI27" s="104"/>
      <c r="DJ27" s="104"/>
      <c r="DK27" s="104"/>
      <c r="DL27" s="104"/>
      <c r="DM27" s="104"/>
      <c r="DN27" s="104"/>
      <c r="DO27" s="104"/>
      <c r="DP27" s="104"/>
      <c r="DQ27" s="104"/>
      <c r="DR27" s="104"/>
      <c r="DS27" s="104"/>
      <c r="DT27" s="104"/>
      <c r="DU27" s="104"/>
      <c r="DV27" s="104"/>
      <c r="DW27" s="104"/>
      <c r="DX27" s="104"/>
      <c r="DY27" s="104"/>
      <c r="DZ27" s="104"/>
      <c r="EA27" s="104"/>
      <c r="EB27" s="104"/>
      <c r="EC27" s="104"/>
      <c r="ED27" s="104"/>
      <c r="EE27" s="104"/>
      <c r="EF27" s="104"/>
      <c r="EG27" s="104"/>
      <c r="EH27" s="104"/>
      <c r="EI27" s="104"/>
      <c r="EJ27" s="104"/>
      <c r="EK27" s="104"/>
      <c r="EL27" s="104"/>
      <c r="EM27" s="104"/>
      <c r="EN27" s="104"/>
      <c r="EO27" s="104"/>
      <c r="EP27" s="104"/>
      <c r="EQ27" s="104"/>
      <c r="ER27" s="104"/>
      <c r="ES27" s="104"/>
      <c r="ET27" s="104"/>
      <c r="EU27" s="104"/>
      <c r="EV27" s="104"/>
      <c r="EW27" s="104"/>
      <c r="EX27" s="104"/>
      <c r="EY27" s="104"/>
      <c r="EZ27" s="104"/>
      <c r="FA27" s="104"/>
      <c r="FB27" s="104"/>
      <c r="FC27" s="104"/>
      <c r="FD27" s="104"/>
      <c r="FE27" s="104"/>
      <c r="FF27" s="104"/>
      <c r="FG27" s="104"/>
      <c r="FH27" s="104"/>
      <c r="FI27" s="104"/>
      <c r="FJ27" s="104"/>
      <c r="FK27" s="104"/>
      <c r="FL27" s="104"/>
      <c r="FM27" s="104"/>
      <c r="FN27" s="104"/>
      <c r="FO27" s="104"/>
      <c r="FP27" s="104"/>
      <c r="FQ27" s="104"/>
      <c r="FR27" s="104"/>
      <c r="FS27" s="104"/>
      <c r="FT27" s="104"/>
      <c r="FU27" s="104"/>
      <c r="FV27" s="104"/>
      <c r="FW27" s="104"/>
      <c r="FX27" s="104"/>
      <c r="FY27" s="104"/>
      <c r="FZ27" s="104"/>
      <c r="GA27" s="104"/>
      <c r="GB27" s="104"/>
      <c r="GC27" s="104"/>
      <c r="GD27" s="104"/>
      <c r="GE27" s="104"/>
      <c r="GF27" s="104"/>
      <c r="GG27" s="104"/>
      <c r="GH27" s="104"/>
      <c r="GI27" s="104"/>
      <c r="GJ27" s="104"/>
      <c r="GK27" s="104"/>
      <c r="GL27" s="104"/>
      <c r="GM27" s="104"/>
      <c r="GN27" s="104"/>
      <c r="GO27" s="104"/>
      <c r="GP27" s="104"/>
      <c r="GQ27" s="104"/>
      <c r="GR27" s="104"/>
      <c r="GS27" s="104"/>
      <c r="GT27" s="104"/>
      <c r="GU27" s="104"/>
      <c r="GV27" s="104"/>
      <c r="GW27" s="104"/>
      <c r="GX27" s="104"/>
      <c r="GY27" s="104"/>
      <c r="GZ27" s="104"/>
      <c r="HA27" s="104"/>
      <c r="HB27" s="104"/>
      <c r="HC27" s="104"/>
      <c r="HD27" s="104"/>
      <c r="HE27" s="104"/>
      <c r="HF27" s="104"/>
      <c r="HG27" s="104"/>
      <c r="HH27" s="104"/>
      <c r="HI27" s="104"/>
      <c r="HJ27" s="104"/>
      <c r="HK27" s="104"/>
      <c r="HL27" s="104"/>
      <c r="HM27" s="104"/>
      <c r="HN27" s="104"/>
      <c r="HO27" s="104"/>
      <c r="HP27" s="104"/>
      <c r="HQ27" s="104"/>
      <c r="HR27" s="104"/>
      <c r="HS27" s="104"/>
      <c r="HT27" s="104"/>
      <c r="HU27" s="104"/>
      <c r="HV27" s="104"/>
      <c r="HW27" s="104"/>
      <c r="HX27" s="104"/>
      <c r="HY27" s="104"/>
      <c r="HZ27" s="104"/>
      <c r="IA27" s="104"/>
      <c r="IB27" s="104"/>
      <c r="IC27" s="104"/>
      <c r="ID27" s="104"/>
      <c r="IE27" s="104"/>
      <c r="IF27" s="104"/>
      <c r="IG27" s="104"/>
      <c r="IH27" s="104"/>
      <c r="II27" s="104"/>
      <c r="IJ27" s="104"/>
      <c r="IK27" s="104"/>
      <c r="IL27" s="104"/>
      <c r="IM27" s="104"/>
      <c r="IN27" s="104"/>
      <c r="IO27" s="104"/>
      <c r="IP27" s="104"/>
      <c r="IQ27" s="104"/>
      <c r="IR27" s="104"/>
      <c r="IS27" s="104"/>
      <c r="IT27" s="104"/>
      <c r="IU27" s="104"/>
      <c r="IV27" s="104"/>
      <c r="IW27" s="104"/>
    </row>
    <row r="28" customFormat="false" ht="12.75" hidden="false" customHeight="false" outlineLevel="0" collapsed="false">
      <c r="A28" s="92" t="s">
        <v>97</v>
      </c>
      <c r="B28" s="93" t="s">
        <v>165</v>
      </c>
      <c r="C28" s="93" t="s">
        <v>99</v>
      </c>
      <c r="D28" s="94" t="n">
        <v>36800</v>
      </c>
      <c r="E28" s="94" t="s">
        <v>100</v>
      </c>
      <c r="F28" s="92" t="s">
        <v>169</v>
      </c>
      <c r="G28" s="92" t="s">
        <v>167</v>
      </c>
      <c r="H28" s="93" t="s">
        <v>19</v>
      </c>
      <c r="I28" s="96" t="n">
        <f aca="false">6.238/I$1</f>
        <v>0.201225806451613</v>
      </c>
      <c r="J28" s="97" t="n">
        <v>0</v>
      </c>
      <c r="K28" s="97" t="n">
        <v>0</v>
      </c>
      <c r="L28" s="97" t="n">
        <v>0</v>
      </c>
      <c r="M28" s="97" t="n">
        <v>0</v>
      </c>
      <c r="N28" s="98" t="n">
        <v>0</v>
      </c>
      <c r="O28" s="97" t="n">
        <f aca="false">SUM(I28:M28)</f>
        <v>0.201225806451613</v>
      </c>
      <c r="P28" s="128" t="n">
        <v>38115</v>
      </c>
      <c r="Q28" s="93" t="n">
        <v>5000</v>
      </c>
      <c r="R28" s="92"/>
      <c r="S28" s="101"/>
      <c r="T28" s="101"/>
      <c r="U28" s="102" t="s">
        <v>168</v>
      </c>
      <c r="V28" s="92"/>
      <c r="W28" s="103"/>
      <c r="X28" s="103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4"/>
      <c r="BB28" s="104"/>
      <c r="BC28" s="104"/>
      <c r="BD28" s="104"/>
      <c r="BE28" s="104"/>
      <c r="BF28" s="104"/>
      <c r="BG28" s="104"/>
      <c r="BH28" s="104"/>
      <c r="BI28" s="104"/>
      <c r="BJ28" s="104"/>
      <c r="BK28" s="104"/>
      <c r="BL28" s="104"/>
      <c r="BM28" s="104"/>
      <c r="BN28" s="104"/>
      <c r="BO28" s="104"/>
      <c r="BP28" s="104"/>
      <c r="BQ28" s="104"/>
      <c r="BR28" s="104"/>
      <c r="BS28" s="104"/>
      <c r="BT28" s="104"/>
      <c r="BU28" s="104"/>
      <c r="BV28" s="104"/>
      <c r="BW28" s="104"/>
      <c r="BX28" s="104"/>
      <c r="BY28" s="104"/>
      <c r="BZ28" s="104"/>
      <c r="CA28" s="104"/>
      <c r="CB28" s="104"/>
      <c r="CC28" s="104"/>
      <c r="CD28" s="104"/>
      <c r="CE28" s="104"/>
      <c r="CF28" s="104"/>
      <c r="CG28" s="104"/>
      <c r="CH28" s="104"/>
      <c r="CI28" s="104"/>
      <c r="CJ28" s="104"/>
      <c r="CK28" s="104"/>
      <c r="CL28" s="104"/>
      <c r="CM28" s="104"/>
      <c r="CN28" s="104"/>
      <c r="CO28" s="104"/>
      <c r="CP28" s="104"/>
      <c r="CQ28" s="104"/>
      <c r="CR28" s="104"/>
      <c r="CS28" s="104"/>
      <c r="CT28" s="104"/>
      <c r="CU28" s="104"/>
      <c r="CV28" s="104"/>
      <c r="CW28" s="104"/>
      <c r="CX28" s="104"/>
      <c r="CY28" s="104"/>
      <c r="CZ28" s="104"/>
      <c r="DA28" s="104"/>
      <c r="DB28" s="104"/>
      <c r="DC28" s="104"/>
      <c r="DD28" s="104"/>
      <c r="DE28" s="104"/>
      <c r="DF28" s="104"/>
      <c r="DG28" s="104"/>
      <c r="DH28" s="104"/>
      <c r="DI28" s="104"/>
      <c r="DJ28" s="104"/>
      <c r="DK28" s="104"/>
      <c r="DL28" s="104"/>
      <c r="DM28" s="104"/>
      <c r="DN28" s="104"/>
      <c r="DO28" s="104"/>
      <c r="DP28" s="104"/>
      <c r="DQ28" s="104"/>
      <c r="DR28" s="104"/>
      <c r="DS28" s="104"/>
      <c r="DT28" s="104"/>
      <c r="DU28" s="104"/>
      <c r="DV28" s="104"/>
      <c r="DW28" s="104"/>
      <c r="DX28" s="104"/>
      <c r="DY28" s="104"/>
      <c r="DZ28" s="104"/>
      <c r="EA28" s="104"/>
      <c r="EB28" s="104"/>
      <c r="EC28" s="104"/>
      <c r="ED28" s="104"/>
      <c r="EE28" s="104"/>
      <c r="EF28" s="104"/>
      <c r="EG28" s="104"/>
      <c r="EH28" s="104"/>
      <c r="EI28" s="104"/>
      <c r="EJ28" s="104"/>
      <c r="EK28" s="104"/>
      <c r="EL28" s="104"/>
      <c r="EM28" s="104"/>
      <c r="EN28" s="104"/>
      <c r="EO28" s="104"/>
      <c r="EP28" s="104"/>
      <c r="EQ28" s="104"/>
      <c r="ER28" s="104"/>
      <c r="ES28" s="104"/>
      <c r="ET28" s="104"/>
      <c r="EU28" s="104"/>
      <c r="EV28" s="104"/>
      <c r="EW28" s="104"/>
      <c r="EX28" s="104"/>
      <c r="EY28" s="104"/>
      <c r="EZ28" s="104"/>
      <c r="FA28" s="104"/>
      <c r="FB28" s="104"/>
      <c r="FC28" s="104"/>
      <c r="FD28" s="104"/>
      <c r="FE28" s="104"/>
      <c r="FF28" s="104"/>
      <c r="FG28" s="104"/>
      <c r="FH28" s="104"/>
      <c r="FI28" s="104"/>
      <c r="FJ28" s="104"/>
      <c r="FK28" s="104"/>
      <c r="FL28" s="104"/>
      <c r="FM28" s="104"/>
      <c r="FN28" s="104"/>
      <c r="FO28" s="104"/>
      <c r="FP28" s="104"/>
      <c r="FQ28" s="104"/>
      <c r="FR28" s="104"/>
      <c r="FS28" s="104"/>
      <c r="FT28" s="104"/>
      <c r="FU28" s="104"/>
      <c r="FV28" s="104"/>
      <c r="FW28" s="104"/>
      <c r="FX28" s="104"/>
      <c r="FY28" s="104"/>
      <c r="FZ28" s="104"/>
      <c r="GA28" s="104"/>
      <c r="GB28" s="104"/>
      <c r="GC28" s="104"/>
      <c r="GD28" s="104"/>
      <c r="GE28" s="104"/>
      <c r="GF28" s="104"/>
      <c r="GG28" s="104"/>
      <c r="GH28" s="104"/>
      <c r="GI28" s="104"/>
      <c r="GJ28" s="104"/>
      <c r="GK28" s="104"/>
      <c r="GL28" s="104"/>
      <c r="GM28" s="104"/>
      <c r="GN28" s="104"/>
      <c r="GO28" s="104"/>
      <c r="GP28" s="104"/>
      <c r="GQ28" s="104"/>
      <c r="GR28" s="104"/>
      <c r="GS28" s="104"/>
      <c r="GT28" s="104"/>
      <c r="GU28" s="104"/>
      <c r="GV28" s="104"/>
      <c r="GW28" s="104"/>
      <c r="GX28" s="104"/>
      <c r="GY28" s="104"/>
      <c r="GZ28" s="104"/>
      <c r="HA28" s="104"/>
      <c r="HB28" s="104"/>
      <c r="HC28" s="104"/>
      <c r="HD28" s="104"/>
      <c r="HE28" s="104"/>
      <c r="HF28" s="104"/>
      <c r="HG28" s="104"/>
      <c r="HH28" s="104"/>
      <c r="HI28" s="104"/>
      <c r="HJ28" s="104"/>
      <c r="HK28" s="104"/>
      <c r="HL28" s="104"/>
      <c r="HM28" s="104"/>
      <c r="HN28" s="104"/>
      <c r="HO28" s="104"/>
      <c r="HP28" s="104"/>
      <c r="HQ28" s="104"/>
      <c r="HR28" s="104"/>
      <c r="HS28" s="104"/>
      <c r="HT28" s="104"/>
      <c r="HU28" s="104"/>
      <c r="HV28" s="104"/>
      <c r="HW28" s="104"/>
      <c r="HX28" s="104"/>
      <c r="HY28" s="104"/>
      <c r="HZ28" s="104"/>
      <c r="IA28" s="104"/>
      <c r="IB28" s="104"/>
      <c r="IC28" s="104"/>
      <c r="ID28" s="104"/>
      <c r="IE28" s="104"/>
      <c r="IF28" s="104"/>
      <c r="IG28" s="104"/>
      <c r="IH28" s="104"/>
      <c r="II28" s="104"/>
      <c r="IJ28" s="104"/>
      <c r="IK28" s="104"/>
      <c r="IL28" s="104"/>
      <c r="IM28" s="104"/>
      <c r="IN28" s="104"/>
      <c r="IO28" s="104"/>
      <c r="IP28" s="104"/>
      <c r="IQ28" s="104"/>
      <c r="IR28" s="104"/>
      <c r="IS28" s="104"/>
      <c r="IT28" s="104"/>
      <c r="IU28" s="104"/>
      <c r="IV28" s="104"/>
      <c r="IW28" s="104"/>
    </row>
    <row r="29" customFormat="false" ht="12.75" hidden="false" customHeight="false" outlineLevel="0" collapsed="false">
      <c r="A29" s="92" t="s">
        <v>97</v>
      </c>
      <c r="B29" s="93" t="s">
        <v>165</v>
      </c>
      <c r="C29" s="93" t="s">
        <v>99</v>
      </c>
      <c r="D29" s="94" t="n">
        <v>36800</v>
      </c>
      <c r="E29" s="94" t="s">
        <v>100</v>
      </c>
      <c r="F29" s="92" t="s">
        <v>170</v>
      </c>
      <c r="G29" s="92" t="s">
        <v>167</v>
      </c>
      <c r="H29" s="93" t="s">
        <v>19</v>
      </c>
      <c r="I29" s="96" t="n">
        <f aca="false">6.238/I$1</f>
        <v>0.201225806451613</v>
      </c>
      <c r="J29" s="97" t="n">
        <v>0</v>
      </c>
      <c r="K29" s="97" t="n">
        <v>0</v>
      </c>
      <c r="L29" s="97" t="n">
        <v>0</v>
      </c>
      <c r="M29" s="97" t="n">
        <v>0</v>
      </c>
      <c r="N29" s="98" t="n">
        <v>0</v>
      </c>
      <c r="O29" s="97" t="n">
        <f aca="false">SUM(I29:M29)</f>
        <v>0.201225806451613</v>
      </c>
      <c r="P29" s="128" t="n">
        <v>38115</v>
      </c>
      <c r="Q29" s="93" t="n">
        <v>50339</v>
      </c>
      <c r="R29" s="92"/>
      <c r="S29" s="101"/>
      <c r="T29" s="101"/>
      <c r="U29" s="102" t="s">
        <v>168</v>
      </c>
      <c r="V29" s="92"/>
      <c r="W29" s="103"/>
      <c r="X29" s="103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  <c r="AN29" s="104"/>
      <c r="AO29" s="104"/>
      <c r="AP29" s="104"/>
      <c r="AQ29" s="104"/>
      <c r="AR29" s="104"/>
      <c r="AS29" s="104"/>
      <c r="AT29" s="104"/>
      <c r="AU29" s="104"/>
      <c r="AV29" s="104"/>
      <c r="AW29" s="104"/>
      <c r="AX29" s="104"/>
      <c r="AY29" s="104"/>
      <c r="AZ29" s="104"/>
      <c r="BA29" s="104"/>
      <c r="BB29" s="104"/>
      <c r="BC29" s="104"/>
      <c r="BD29" s="104"/>
      <c r="BE29" s="104"/>
      <c r="BF29" s="104"/>
      <c r="BG29" s="104"/>
      <c r="BH29" s="104"/>
      <c r="BI29" s="104"/>
      <c r="BJ29" s="104"/>
      <c r="BK29" s="104"/>
      <c r="BL29" s="104"/>
      <c r="BM29" s="104"/>
      <c r="BN29" s="104"/>
      <c r="BO29" s="104"/>
      <c r="BP29" s="104"/>
      <c r="BQ29" s="104"/>
      <c r="BR29" s="104"/>
      <c r="BS29" s="104"/>
      <c r="BT29" s="104"/>
      <c r="BU29" s="104"/>
      <c r="BV29" s="104"/>
      <c r="BW29" s="104"/>
      <c r="BX29" s="104"/>
      <c r="BY29" s="104"/>
      <c r="BZ29" s="104"/>
      <c r="CA29" s="104"/>
      <c r="CB29" s="104"/>
      <c r="CC29" s="104"/>
      <c r="CD29" s="104"/>
      <c r="CE29" s="104"/>
      <c r="CF29" s="104"/>
      <c r="CG29" s="104"/>
      <c r="CH29" s="104"/>
      <c r="CI29" s="104"/>
      <c r="CJ29" s="104"/>
      <c r="CK29" s="104"/>
      <c r="CL29" s="104"/>
      <c r="CM29" s="104"/>
      <c r="CN29" s="104"/>
      <c r="CO29" s="104"/>
      <c r="CP29" s="104"/>
      <c r="CQ29" s="104"/>
      <c r="CR29" s="104"/>
      <c r="CS29" s="104"/>
      <c r="CT29" s="104"/>
      <c r="CU29" s="104"/>
      <c r="CV29" s="104"/>
      <c r="CW29" s="104"/>
      <c r="CX29" s="104"/>
      <c r="CY29" s="104"/>
      <c r="CZ29" s="104"/>
      <c r="DA29" s="104"/>
      <c r="DB29" s="104"/>
      <c r="DC29" s="104"/>
      <c r="DD29" s="104"/>
      <c r="DE29" s="104"/>
      <c r="DF29" s="104"/>
      <c r="DG29" s="104"/>
      <c r="DH29" s="104"/>
      <c r="DI29" s="104"/>
      <c r="DJ29" s="104"/>
      <c r="DK29" s="104"/>
      <c r="DL29" s="104"/>
      <c r="DM29" s="104"/>
      <c r="DN29" s="104"/>
      <c r="DO29" s="104"/>
      <c r="DP29" s="104"/>
      <c r="DQ29" s="104"/>
      <c r="DR29" s="104"/>
      <c r="DS29" s="104"/>
      <c r="DT29" s="104"/>
      <c r="DU29" s="104"/>
      <c r="DV29" s="104"/>
      <c r="DW29" s="104"/>
      <c r="DX29" s="104"/>
      <c r="DY29" s="104"/>
      <c r="DZ29" s="104"/>
      <c r="EA29" s="104"/>
      <c r="EB29" s="104"/>
      <c r="EC29" s="104"/>
      <c r="ED29" s="104"/>
      <c r="EE29" s="104"/>
      <c r="EF29" s="104"/>
      <c r="EG29" s="104"/>
      <c r="EH29" s="104"/>
      <c r="EI29" s="104"/>
      <c r="EJ29" s="104"/>
      <c r="EK29" s="104"/>
      <c r="EL29" s="104"/>
      <c r="EM29" s="104"/>
      <c r="EN29" s="104"/>
      <c r="EO29" s="104"/>
      <c r="EP29" s="104"/>
      <c r="EQ29" s="104"/>
      <c r="ER29" s="104"/>
      <c r="ES29" s="104"/>
      <c r="ET29" s="104"/>
      <c r="EU29" s="104"/>
      <c r="EV29" s="104"/>
      <c r="EW29" s="104"/>
      <c r="EX29" s="104"/>
      <c r="EY29" s="104"/>
      <c r="EZ29" s="104"/>
      <c r="FA29" s="104"/>
      <c r="FB29" s="104"/>
      <c r="FC29" s="104"/>
      <c r="FD29" s="104"/>
      <c r="FE29" s="104"/>
      <c r="FF29" s="104"/>
      <c r="FG29" s="104"/>
      <c r="FH29" s="104"/>
      <c r="FI29" s="104"/>
      <c r="FJ29" s="104"/>
      <c r="FK29" s="104"/>
      <c r="FL29" s="104"/>
      <c r="FM29" s="104"/>
      <c r="FN29" s="104"/>
      <c r="FO29" s="104"/>
      <c r="FP29" s="104"/>
      <c r="FQ29" s="104"/>
      <c r="FR29" s="104"/>
      <c r="FS29" s="104"/>
      <c r="FT29" s="104"/>
      <c r="FU29" s="104"/>
      <c r="FV29" s="104"/>
      <c r="FW29" s="104"/>
      <c r="FX29" s="104"/>
      <c r="FY29" s="104"/>
      <c r="FZ29" s="104"/>
      <c r="GA29" s="104"/>
      <c r="GB29" s="104"/>
      <c r="GC29" s="104"/>
      <c r="GD29" s="104"/>
      <c r="GE29" s="104"/>
      <c r="GF29" s="104"/>
      <c r="GG29" s="104"/>
      <c r="GH29" s="104"/>
      <c r="GI29" s="104"/>
      <c r="GJ29" s="104"/>
      <c r="GK29" s="104"/>
      <c r="GL29" s="104"/>
      <c r="GM29" s="104"/>
      <c r="GN29" s="104"/>
      <c r="GO29" s="104"/>
      <c r="GP29" s="104"/>
      <c r="GQ29" s="104"/>
      <c r="GR29" s="104"/>
      <c r="GS29" s="104"/>
      <c r="GT29" s="104"/>
      <c r="GU29" s="104"/>
      <c r="GV29" s="104"/>
      <c r="GW29" s="104"/>
      <c r="GX29" s="104"/>
      <c r="GY29" s="104"/>
      <c r="GZ29" s="104"/>
      <c r="HA29" s="104"/>
      <c r="HB29" s="104"/>
      <c r="HC29" s="104"/>
      <c r="HD29" s="104"/>
      <c r="HE29" s="104"/>
      <c r="HF29" s="104"/>
      <c r="HG29" s="104"/>
      <c r="HH29" s="104"/>
      <c r="HI29" s="104"/>
      <c r="HJ29" s="104"/>
      <c r="HK29" s="104"/>
      <c r="HL29" s="104"/>
      <c r="HM29" s="104"/>
      <c r="HN29" s="104"/>
      <c r="HO29" s="104"/>
      <c r="HP29" s="104"/>
      <c r="HQ29" s="104"/>
      <c r="HR29" s="104"/>
      <c r="HS29" s="104"/>
      <c r="HT29" s="104"/>
      <c r="HU29" s="104"/>
      <c r="HV29" s="104"/>
      <c r="HW29" s="104"/>
      <c r="HX29" s="104"/>
      <c r="HY29" s="104"/>
      <c r="HZ29" s="104"/>
      <c r="IA29" s="104"/>
      <c r="IB29" s="104"/>
      <c r="IC29" s="104"/>
      <c r="ID29" s="104"/>
      <c r="IE29" s="104"/>
      <c r="IF29" s="104"/>
      <c r="IG29" s="104"/>
      <c r="IH29" s="104"/>
      <c r="II29" s="104"/>
      <c r="IJ29" s="104"/>
      <c r="IK29" s="104"/>
      <c r="IL29" s="104"/>
      <c r="IM29" s="104"/>
      <c r="IN29" s="104"/>
      <c r="IO29" s="104"/>
      <c r="IP29" s="104"/>
      <c r="IQ29" s="104"/>
      <c r="IR29" s="104"/>
      <c r="IS29" s="104"/>
      <c r="IT29" s="104"/>
      <c r="IU29" s="104"/>
      <c r="IV29" s="104"/>
      <c r="IW29" s="104"/>
    </row>
    <row r="30" customFormat="false" ht="12.75" hidden="false" customHeight="false" outlineLevel="0" collapsed="false">
      <c r="A30" s="92" t="s">
        <v>97</v>
      </c>
      <c r="B30" s="93" t="s">
        <v>165</v>
      </c>
      <c r="C30" s="93" t="s">
        <v>99</v>
      </c>
      <c r="D30" s="94" t="n">
        <v>36800</v>
      </c>
      <c r="E30" s="94" t="s">
        <v>100</v>
      </c>
      <c r="F30" s="92" t="s">
        <v>154</v>
      </c>
      <c r="G30" s="92" t="s">
        <v>167</v>
      </c>
      <c r="H30" s="93" t="s">
        <v>171</v>
      </c>
      <c r="I30" s="96" t="n">
        <f aca="false">6.238/I$1</f>
        <v>0.201225806451613</v>
      </c>
      <c r="J30" s="97" t="n">
        <v>0</v>
      </c>
      <c r="K30" s="97" t="n">
        <v>0</v>
      </c>
      <c r="L30" s="97" t="n">
        <v>0</v>
      </c>
      <c r="M30" s="97" t="n">
        <v>0</v>
      </c>
      <c r="N30" s="98" t="n">
        <v>0</v>
      </c>
      <c r="O30" s="97" t="n">
        <f aca="false">SUM(I30:M30)</f>
        <v>0.201225806451613</v>
      </c>
      <c r="P30" s="128" t="n">
        <v>38088</v>
      </c>
      <c r="Q30" s="93" t="n">
        <v>49030</v>
      </c>
      <c r="R30" s="92"/>
      <c r="S30" s="101"/>
      <c r="T30" s="101"/>
      <c r="U30" s="102" t="s">
        <v>172</v>
      </c>
      <c r="V30" s="92"/>
      <c r="W30" s="103"/>
      <c r="X30" s="103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  <c r="AL30" s="104"/>
      <c r="AM30" s="104"/>
      <c r="AN30" s="104"/>
      <c r="AO30" s="104"/>
      <c r="AP30" s="104"/>
      <c r="AQ30" s="104"/>
      <c r="AR30" s="104"/>
      <c r="AS30" s="104"/>
      <c r="AT30" s="104"/>
      <c r="AU30" s="104"/>
      <c r="AV30" s="104"/>
      <c r="AW30" s="104"/>
      <c r="AX30" s="104"/>
      <c r="AY30" s="104"/>
      <c r="AZ30" s="104"/>
      <c r="BA30" s="104"/>
      <c r="BB30" s="104"/>
      <c r="BC30" s="104"/>
      <c r="BD30" s="104"/>
      <c r="BE30" s="104"/>
      <c r="BF30" s="104"/>
      <c r="BG30" s="104"/>
      <c r="BH30" s="104"/>
      <c r="BI30" s="104"/>
      <c r="BJ30" s="104"/>
      <c r="BK30" s="104"/>
      <c r="BL30" s="104"/>
      <c r="BM30" s="104"/>
      <c r="BN30" s="104"/>
      <c r="BO30" s="104"/>
      <c r="BP30" s="104"/>
      <c r="BQ30" s="104"/>
      <c r="BR30" s="104"/>
      <c r="BS30" s="104"/>
      <c r="BT30" s="104"/>
      <c r="BU30" s="104"/>
      <c r="BV30" s="104"/>
      <c r="BW30" s="104"/>
      <c r="BX30" s="104"/>
      <c r="BY30" s="104"/>
      <c r="BZ30" s="104"/>
      <c r="CA30" s="104"/>
      <c r="CB30" s="104"/>
      <c r="CC30" s="104"/>
      <c r="CD30" s="104"/>
      <c r="CE30" s="104"/>
      <c r="CF30" s="104"/>
      <c r="CG30" s="104"/>
      <c r="CH30" s="104"/>
      <c r="CI30" s="104"/>
      <c r="CJ30" s="104"/>
      <c r="CK30" s="104"/>
      <c r="CL30" s="104"/>
      <c r="CM30" s="104"/>
      <c r="CN30" s="104"/>
      <c r="CO30" s="104"/>
      <c r="CP30" s="104"/>
      <c r="CQ30" s="104"/>
      <c r="CR30" s="104"/>
      <c r="CS30" s="104"/>
      <c r="CT30" s="104"/>
      <c r="CU30" s="104"/>
      <c r="CV30" s="104"/>
      <c r="CW30" s="104"/>
      <c r="CX30" s="104"/>
      <c r="CY30" s="104"/>
      <c r="CZ30" s="104"/>
      <c r="DA30" s="104"/>
      <c r="DB30" s="104"/>
      <c r="DC30" s="104"/>
      <c r="DD30" s="104"/>
      <c r="DE30" s="104"/>
      <c r="DF30" s="104"/>
      <c r="DG30" s="104"/>
      <c r="DH30" s="104"/>
      <c r="DI30" s="104"/>
      <c r="DJ30" s="104"/>
      <c r="DK30" s="104"/>
      <c r="DL30" s="104"/>
      <c r="DM30" s="104"/>
      <c r="DN30" s="104"/>
      <c r="DO30" s="104"/>
      <c r="DP30" s="104"/>
      <c r="DQ30" s="104"/>
      <c r="DR30" s="104"/>
      <c r="DS30" s="104"/>
      <c r="DT30" s="104"/>
      <c r="DU30" s="104"/>
      <c r="DV30" s="104"/>
      <c r="DW30" s="104"/>
      <c r="DX30" s="104"/>
      <c r="DY30" s="104"/>
      <c r="DZ30" s="104"/>
      <c r="EA30" s="104"/>
      <c r="EB30" s="104"/>
      <c r="EC30" s="104"/>
      <c r="ED30" s="104"/>
      <c r="EE30" s="104"/>
      <c r="EF30" s="104"/>
      <c r="EG30" s="104"/>
      <c r="EH30" s="104"/>
      <c r="EI30" s="104"/>
      <c r="EJ30" s="104"/>
      <c r="EK30" s="104"/>
      <c r="EL30" s="104"/>
      <c r="EM30" s="104"/>
      <c r="EN30" s="104"/>
      <c r="EO30" s="104"/>
      <c r="EP30" s="104"/>
      <c r="EQ30" s="104"/>
      <c r="ER30" s="104"/>
      <c r="ES30" s="104"/>
      <c r="ET30" s="104"/>
      <c r="EU30" s="104"/>
      <c r="EV30" s="104"/>
      <c r="EW30" s="104"/>
      <c r="EX30" s="104"/>
      <c r="EY30" s="104"/>
      <c r="EZ30" s="104"/>
      <c r="FA30" s="104"/>
      <c r="FB30" s="104"/>
      <c r="FC30" s="104"/>
      <c r="FD30" s="104"/>
      <c r="FE30" s="104"/>
      <c r="FF30" s="104"/>
      <c r="FG30" s="104"/>
      <c r="FH30" s="104"/>
      <c r="FI30" s="104"/>
      <c r="FJ30" s="104"/>
      <c r="FK30" s="104"/>
      <c r="FL30" s="104"/>
      <c r="FM30" s="104"/>
      <c r="FN30" s="104"/>
      <c r="FO30" s="104"/>
      <c r="FP30" s="104"/>
      <c r="FQ30" s="104"/>
      <c r="FR30" s="104"/>
      <c r="FS30" s="104"/>
      <c r="FT30" s="104"/>
      <c r="FU30" s="104"/>
      <c r="FV30" s="104"/>
      <c r="FW30" s="104"/>
      <c r="FX30" s="104"/>
      <c r="FY30" s="104"/>
      <c r="FZ30" s="104"/>
      <c r="GA30" s="104"/>
      <c r="GB30" s="104"/>
      <c r="GC30" s="104"/>
      <c r="GD30" s="104"/>
      <c r="GE30" s="104"/>
      <c r="GF30" s="104"/>
      <c r="GG30" s="104"/>
      <c r="GH30" s="104"/>
      <c r="GI30" s="104"/>
      <c r="GJ30" s="104"/>
      <c r="GK30" s="104"/>
      <c r="GL30" s="104"/>
      <c r="GM30" s="104"/>
      <c r="GN30" s="104"/>
      <c r="GO30" s="104"/>
      <c r="GP30" s="104"/>
      <c r="GQ30" s="104"/>
      <c r="GR30" s="104"/>
      <c r="GS30" s="104"/>
      <c r="GT30" s="104"/>
      <c r="GU30" s="104"/>
      <c r="GV30" s="104"/>
      <c r="GW30" s="104"/>
      <c r="GX30" s="104"/>
      <c r="GY30" s="104"/>
      <c r="GZ30" s="104"/>
      <c r="HA30" s="104"/>
      <c r="HB30" s="104"/>
      <c r="HC30" s="104"/>
      <c r="HD30" s="104"/>
      <c r="HE30" s="104"/>
      <c r="HF30" s="104"/>
      <c r="HG30" s="104"/>
      <c r="HH30" s="104"/>
      <c r="HI30" s="104"/>
      <c r="HJ30" s="104"/>
      <c r="HK30" s="104"/>
      <c r="HL30" s="104"/>
      <c r="HM30" s="104"/>
      <c r="HN30" s="104"/>
      <c r="HO30" s="104"/>
      <c r="HP30" s="104"/>
      <c r="HQ30" s="104"/>
      <c r="HR30" s="104"/>
      <c r="HS30" s="104"/>
      <c r="HT30" s="104"/>
      <c r="HU30" s="104"/>
      <c r="HV30" s="104"/>
      <c r="HW30" s="104"/>
      <c r="HX30" s="104"/>
      <c r="HY30" s="104"/>
      <c r="HZ30" s="104"/>
      <c r="IA30" s="104"/>
      <c r="IB30" s="104"/>
      <c r="IC30" s="104"/>
      <c r="ID30" s="104"/>
      <c r="IE30" s="104"/>
      <c r="IF30" s="104"/>
      <c r="IG30" s="104"/>
      <c r="IH30" s="104"/>
      <c r="II30" s="104"/>
      <c r="IJ30" s="104"/>
      <c r="IK30" s="104"/>
      <c r="IL30" s="104"/>
      <c r="IM30" s="104"/>
      <c r="IN30" s="104"/>
      <c r="IO30" s="104"/>
      <c r="IP30" s="104"/>
      <c r="IQ30" s="104"/>
      <c r="IR30" s="104"/>
      <c r="IS30" s="104"/>
      <c r="IT30" s="104"/>
      <c r="IU30" s="104"/>
      <c r="IV30" s="104"/>
      <c r="IW30" s="104"/>
    </row>
    <row r="31" customFormat="false" ht="12.75" hidden="false" customHeight="false" outlineLevel="0" collapsed="false">
      <c r="A31" s="92" t="s">
        <v>97</v>
      </c>
      <c r="B31" s="93" t="s">
        <v>165</v>
      </c>
      <c r="C31" s="93" t="s">
        <v>99</v>
      </c>
      <c r="D31" s="94" t="n">
        <v>36800</v>
      </c>
      <c r="E31" s="94" t="s">
        <v>100</v>
      </c>
      <c r="F31" s="92" t="s">
        <v>173</v>
      </c>
      <c r="G31" s="92" t="s">
        <v>167</v>
      </c>
      <c r="H31" s="93" t="s">
        <v>19</v>
      </c>
      <c r="I31" s="96" t="n">
        <f aca="false">6.238/I$1</f>
        <v>0.201225806451613</v>
      </c>
      <c r="J31" s="97" t="n">
        <v>0</v>
      </c>
      <c r="K31" s="97" t="n">
        <v>0</v>
      </c>
      <c r="L31" s="97" t="n">
        <v>0</v>
      </c>
      <c r="M31" s="97" t="n">
        <v>0</v>
      </c>
      <c r="N31" s="98" t="n">
        <v>0</v>
      </c>
      <c r="O31" s="97" t="n">
        <f aca="false">SUM(I31:M31)</f>
        <v>0.201225806451613</v>
      </c>
      <c r="P31" s="128" t="n">
        <v>65066</v>
      </c>
      <c r="Q31" s="93" t="n">
        <v>38000</v>
      </c>
      <c r="R31" s="92"/>
      <c r="S31" s="101"/>
      <c r="T31" s="101"/>
      <c r="U31" s="102" t="s">
        <v>174</v>
      </c>
      <c r="V31" s="92"/>
      <c r="W31" s="103"/>
      <c r="X31" s="103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4"/>
      <c r="AK31" s="104"/>
      <c r="AL31" s="104"/>
      <c r="AM31" s="104"/>
      <c r="AN31" s="104"/>
      <c r="AO31" s="104"/>
      <c r="AP31" s="104"/>
      <c r="AQ31" s="104"/>
      <c r="AR31" s="104"/>
      <c r="AS31" s="104"/>
      <c r="AT31" s="104"/>
      <c r="AU31" s="104"/>
      <c r="AV31" s="104"/>
      <c r="AW31" s="104"/>
      <c r="AX31" s="104"/>
      <c r="AY31" s="104"/>
      <c r="AZ31" s="104"/>
      <c r="BA31" s="104"/>
      <c r="BB31" s="104"/>
      <c r="BC31" s="104"/>
      <c r="BD31" s="104"/>
      <c r="BE31" s="104"/>
      <c r="BF31" s="104"/>
      <c r="BG31" s="104"/>
      <c r="BH31" s="104"/>
      <c r="BI31" s="104"/>
      <c r="BJ31" s="104"/>
      <c r="BK31" s="104"/>
      <c r="BL31" s="104"/>
      <c r="BM31" s="104"/>
      <c r="BN31" s="104"/>
      <c r="BO31" s="104"/>
      <c r="BP31" s="104"/>
      <c r="BQ31" s="104"/>
      <c r="BR31" s="104"/>
      <c r="BS31" s="104"/>
      <c r="BT31" s="104"/>
      <c r="BU31" s="104"/>
      <c r="BV31" s="104"/>
      <c r="BW31" s="104"/>
      <c r="BX31" s="104"/>
      <c r="BY31" s="104"/>
      <c r="BZ31" s="104"/>
      <c r="CA31" s="104"/>
      <c r="CB31" s="104"/>
      <c r="CC31" s="104"/>
      <c r="CD31" s="104"/>
      <c r="CE31" s="104"/>
      <c r="CF31" s="104"/>
      <c r="CG31" s="104"/>
      <c r="CH31" s="104"/>
      <c r="CI31" s="104"/>
      <c r="CJ31" s="104"/>
      <c r="CK31" s="104"/>
      <c r="CL31" s="104"/>
      <c r="CM31" s="104"/>
      <c r="CN31" s="104"/>
      <c r="CO31" s="104"/>
      <c r="CP31" s="104"/>
      <c r="CQ31" s="104"/>
      <c r="CR31" s="104"/>
      <c r="CS31" s="104"/>
      <c r="CT31" s="104"/>
      <c r="CU31" s="104"/>
      <c r="CV31" s="104"/>
      <c r="CW31" s="104"/>
      <c r="CX31" s="104"/>
      <c r="CY31" s="104"/>
      <c r="CZ31" s="104"/>
      <c r="DA31" s="104"/>
      <c r="DB31" s="104"/>
      <c r="DC31" s="104"/>
      <c r="DD31" s="104"/>
      <c r="DE31" s="104"/>
      <c r="DF31" s="104"/>
      <c r="DG31" s="104"/>
      <c r="DH31" s="104"/>
      <c r="DI31" s="104"/>
      <c r="DJ31" s="104"/>
      <c r="DK31" s="104"/>
      <c r="DL31" s="104"/>
      <c r="DM31" s="104"/>
      <c r="DN31" s="104"/>
      <c r="DO31" s="104"/>
      <c r="DP31" s="104"/>
      <c r="DQ31" s="104"/>
      <c r="DR31" s="104"/>
      <c r="DS31" s="104"/>
      <c r="DT31" s="104"/>
      <c r="DU31" s="104"/>
      <c r="DV31" s="104"/>
      <c r="DW31" s="104"/>
      <c r="DX31" s="104"/>
      <c r="DY31" s="104"/>
      <c r="DZ31" s="104"/>
      <c r="EA31" s="104"/>
      <c r="EB31" s="104"/>
      <c r="EC31" s="104"/>
      <c r="ED31" s="104"/>
      <c r="EE31" s="104"/>
      <c r="EF31" s="104"/>
      <c r="EG31" s="104"/>
      <c r="EH31" s="104"/>
      <c r="EI31" s="104"/>
      <c r="EJ31" s="104"/>
      <c r="EK31" s="104"/>
      <c r="EL31" s="104"/>
      <c r="EM31" s="104"/>
      <c r="EN31" s="104"/>
      <c r="EO31" s="104"/>
      <c r="EP31" s="104"/>
      <c r="EQ31" s="104"/>
      <c r="ER31" s="104"/>
      <c r="ES31" s="104"/>
      <c r="ET31" s="104"/>
      <c r="EU31" s="104"/>
      <c r="EV31" s="104"/>
      <c r="EW31" s="104"/>
      <c r="EX31" s="104"/>
      <c r="EY31" s="104"/>
      <c r="EZ31" s="104"/>
      <c r="FA31" s="104"/>
      <c r="FB31" s="104"/>
      <c r="FC31" s="104"/>
      <c r="FD31" s="104"/>
      <c r="FE31" s="104"/>
      <c r="FF31" s="104"/>
      <c r="FG31" s="104"/>
      <c r="FH31" s="104"/>
      <c r="FI31" s="104"/>
      <c r="FJ31" s="104"/>
      <c r="FK31" s="104"/>
      <c r="FL31" s="104"/>
      <c r="FM31" s="104"/>
      <c r="FN31" s="104"/>
      <c r="FO31" s="104"/>
      <c r="FP31" s="104"/>
      <c r="FQ31" s="104"/>
      <c r="FR31" s="104"/>
      <c r="FS31" s="104"/>
      <c r="FT31" s="104"/>
      <c r="FU31" s="104"/>
      <c r="FV31" s="104"/>
      <c r="FW31" s="104"/>
      <c r="FX31" s="104"/>
      <c r="FY31" s="104"/>
      <c r="FZ31" s="104"/>
      <c r="GA31" s="104"/>
      <c r="GB31" s="104"/>
      <c r="GC31" s="104"/>
      <c r="GD31" s="104"/>
      <c r="GE31" s="104"/>
      <c r="GF31" s="104"/>
      <c r="GG31" s="104"/>
      <c r="GH31" s="104"/>
      <c r="GI31" s="104"/>
      <c r="GJ31" s="104"/>
      <c r="GK31" s="104"/>
      <c r="GL31" s="104"/>
      <c r="GM31" s="104"/>
      <c r="GN31" s="104"/>
      <c r="GO31" s="104"/>
      <c r="GP31" s="104"/>
      <c r="GQ31" s="104"/>
      <c r="GR31" s="104"/>
      <c r="GS31" s="104"/>
      <c r="GT31" s="104"/>
      <c r="GU31" s="104"/>
      <c r="GV31" s="104"/>
      <c r="GW31" s="104"/>
      <c r="GX31" s="104"/>
      <c r="GY31" s="104"/>
      <c r="GZ31" s="104"/>
      <c r="HA31" s="104"/>
      <c r="HB31" s="104"/>
      <c r="HC31" s="104"/>
      <c r="HD31" s="104"/>
      <c r="HE31" s="104"/>
      <c r="HF31" s="104"/>
      <c r="HG31" s="104"/>
      <c r="HH31" s="104"/>
      <c r="HI31" s="104"/>
      <c r="HJ31" s="104"/>
      <c r="HK31" s="104"/>
      <c r="HL31" s="104"/>
      <c r="HM31" s="104"/>
      <c r="HN31" s="104"/>
      <c r="HO31" s="104"/>
      <c r="HP31" s="104"/>
      <c r="HQ31" s="104"/>
      <c r="HR31" s="104"/>
      <c r="HS31" s="104"/>
      <c r="HT31" s="104"/>
      <c r="HU31" s="104"/>
      <c r="HV31" s="104"/>
      <c r="HW31" s="104"/>
      <c r="HX31" s="104"/>
      <c r="HY31" s="104"/>
      <c r="HZ31" s="104"/>
      <c r="IA31" s="104"/>
      <c r="IB31" s="104"/>
      <c r="IC31" s="104"/>
      <c r="ID31" s="104"/>
      <c r="IE31" s="104"/>
      <c r="IF31" s="104"/>
      <c r="IG31" s="104"/>
      <c r="IH31" s="104"/>
      <c r="II31" s="104"/>
      <c r="IJ31" s="104"/>
      <c r="IK31" s="104"/>
      <c r="IL31" s="104"/>
      <c r="IM31" s="104"/>
      <c r="IN31" s="104"/>
      <c r="IO31" s="104"/>
      <c r="IP31" s="104"/>
      <c r="IQ31" s="104"/>
      <c r="IR31" s="104"/>
      <c r="IS31" s="104"/>
      <c r="IT31" s="104"/>
      <c r="IU31" s="104"/>
      <c r="IV31" s="104"/>
      <c r="IW31" s="104"/>
    </row>
    <row r="32" customFormat="false" ht="12.75" hidden="false" customHeight="false" outlineLevel="0" collapsed="false">
      <c r="S32" s="79" t="n">
        <f aca="false">+Q32*I32</f>
        <v>0</v>
      </c>
    </row>
    <row r="33" customFormat="false" ht="12.75" hidden="false" customHeight="false" outlineLevel="0" collapsed="false">
      <c r="A33" s="117" t="s">
        <v>0</v>
      </c>
      <c r="B33" s="118" t="s">
        <v>0</v>
      </c>
      <c r="C33" s="118" t="s">
        <v>0</v>
      </c>
      <c r="D33" s="120" t="s">
        <v>0</v>
      </c>
      <c r="E33" s="120" t="s">
        <v>0</v>
      </c>
      <c r="F33" s="117" t="s">
        <v>0</v>
      </c>
      <c r="G33" s="121" t="s">
        <v>0</v>
      </c>
      <c r="H33" s="118" t="s">
        <v>0</v>
      </c>
      <c r="I33" s="122"/>
      <c r="J33" s="123"/>
      <c r="K33" s="123"/>
      <c r="L33" s="123"/>
      <c r="M33" s="123"/>
      <c r="N33" s="124"/>
      <c r="O33" s="123"/>
      <c r="P33" s="125" t="s">
        <v>0</v>
      </c>
      <c r="Q33" s="118" t="n">
        <f aca="false">SUM(Q27:Q31)</f>
        <v>145000</v>
      </c>
      <c r="R33" s="117" t="s">
        <v>0</v>
      </c>
      <c r="S33" s="126" t="n">
        <f aca="false">SUM(S31)</f>
        <v>0</v>
      </c>
      <c r="T33" s="126" t="e">
        <f aca="false">SUM(#REF!)</f>
        <v>#REF!</v>
      </c>
      <c r="U33" s="127"/>
      <c r="V33" s="121"/>
      <c r="W33" s="67"/>
      <c r="X33" s="67"/>
    </row>
    <row r="34" customFormat="false" ht="12.75" hidden="false" customHeight="false" outlineLevel="0" collapsed="false">
      <c r="A34" s="35"/>
      <c r="B34" s="39"/>
      <c r="C34" s="39"/>
      <c r="D34" s="40"/>
      <c r="E34" s="40"/>
      <c r="F34" s="41"/>
      <c r="G34" s="41"/>
      <c r="H34" s="39"/>
      <c r="I34" s="44"/>
      <c r="J34" s="44"/>
      <c r="K34" s="44"/>
      <c r="L34" s="44"/>
      <c r="M34" s="44"/>
      <c r="N34" s="45"/>
      <c r="O34" s="44"/>
      <c r="P34" s="89"/>
      <c r="Q34" s="90"/>
      <c r="R34" s="48"/>
      <c r="S34" s="48"/>
      <c r="T34" s="48"/>
      <c r="U34" s="49"/>
      <c r="V34" s="50"/>
      <c r="W34" s="51"/>
      <c r="X34" s="51"/>
    </row>
    <row r="35" customFormat="false" ht="12.75" hidden="false" customHeight="false" outlineLevel="0" collapsed="false">
      <c r="A35" s="35"/>
      <c r="B35" s="39"/>
      <c r="C35" s="39"/>
      <c r="D35" s="40"/>
      <c r="E35" s="40"/>
      <c r="F35" s="41"/>
      <c r="G35" s="41"/>
      <c r="H35" s="39"/>
      <c r="I35" s="53"/>
      <c r="J35" s="44"/>
      <c r="K35" s="44"/>
      <c r="L35" s="44"/>
      <c r="M35" s="44"/>
      <c r="N35" s="45"/>
      <c r="O35" s="44"/>
      <c r="P35" s="89"/>
      <c r="Q35" s="90"/>
      <c r="R35" s="48"/>
      <c r="S35" s="48"/>
      <c r="T35" s="48"/>
      <c r="U35" s="49"/>
      <c r="V35" s="50"/>
      <c r="W35" s="51"/>
      <c r="X35" s="51"/>
    </row>
    <row r="36" customFormat="false" ht="13.5" hidden="false" customHeight="false" outlineLevel="0" collapsed="false">
      <c r="A36" s="35"/>
      <c r="B36" s="39"/>
      <c r="C36" s="39"/>
      <c r="D36" s="40"/>
      <c r="E36" s="40"/>
      <c r="F36" s="41"/>
      <c r="G36" s="41"/>
      <c r="H36" s="39"/>
      <c r="I36" s="44"/>
      <c r="J36" s="44"/>
      <c r="K36" s="44"/>
      <c r="L36" s="44"/>
      <c r="M36" s="44"/>
      <c r="N36" s="45"/>
      <c r="O36" s="44"/>
      <c r="P36" s="89"/>
      <c r="Q36" s="90"/>
      <c r="R36" s="48"/>
      <c r="S36" s="129" t="e">
        <f aca="false">SUM(#REF!,S33,S25,)</f>
        <v>#REF!</v>
      </c>
      <c r="T36" s="48" t="s">
        <v>137</v>
      </c>
      <c r="U36" s="49"/>
      <c r="V36" s="50"/>
      <c r="W36" s="51"/>
      <c r="X36" s="51"/>
    </row>
    <row r="37" customFormat="false" ht="13.5" hidden="false" customHeight="false" outlineLevel="0" collapsed="false">
      <c r="A37" s="35"/>
      <c r="B37" s="39"/>
      <c r="C37" s="39"/>
      <c r="D37" s="40"/>
      <c r="E37" s="40"/>
      <c r="F37" s="41"/>
      <c r="G37" s="41"/>
      <c r="H37" s="39"/>
      <c r="I37" s="44"/>
      <c r="J37" s="44"/>
      <c r="K37" s="44"/>
      <c r="L37" s="44"/>
      <c r="M37" s="44"/>
      <c r="N37" s="45"/>
      <c r="O37" s="44"/>
      <c r="P37" s="89"/>
      <c r="Q37" s="90"/>
      <c r="R37" s="48"/>
      <c r="S37" s="48"/>
      <c r="T37" s="50" t="s">
        <v>138</v>
      </c>
      <c r="U37" s="49"/>
      <c r="V37" s="50"/>
      <c r="W37" s="91"/>
      <c r="X37" s="51"/>
    </row>
    <row r="38" customFormat="false" ht="12.75" hidden="false" customHeight="false" outlineLevel="0" collapsed="false">
      <c r="A38" s="35"/>
      <c r="B38" s="39"/>
      <c r="C38" s="39"/>
      <c r="D38" s="40"/>
      <c r="E38" s="40"/>
      <c r="F38" s="41"/>
      <c r="G38" s="41"/>
      <c r="H38" s="39"/>
      <c r="I38" s="44"/>
      <c r="J38" s="44"/>
      <c r="K38" s="44"/>
      <c r="L38" s="44"/>
      <c r="M38" s="44"/>
      <c r="N38" s="45"/>
      <c r="O38" s="44"/>
      <c r="P38" s="89"/>
      <c r="Q38" s="90"/>
      <c r="R38" s="48"/>
      <c r="S38" s="48"/>
      <c r="T38" s="48"/>
      <c r="U38" s="49"/>
      <c r="V38" s="50"/>
      <c r="W38" s="51"/>
      <c r="X38" s="51"/>
    </row>
    <row r="39" customFormat="false" ht="12.75" hidden="false" customHeight="false" outlineLevel="0" collapsed="false">
      <c r="A39" s="35"/>
      <c r="B39" s="39"/>
      <c r="C39" s="39"/>
      <c r="D39" s="40"/>
      <c r="E39" s="40"/>
      <c r="F39" s="41"/>
      <c r="G39" s="41"/>
      <c r="H39" s="39"/>
      <c r="I39" s="44"/>
      <c r="J39" s="44"/>
      <c r="K39" s="44"/>
      <c r="L39" s="44"/>
      <c r="M39" s="44"/>
      <c r="N39" s="45"/>
      <c r="O39" s="44"/>
      <c r="P39" s="89"/>
      <c r="Q39" s="90"/>
      <c r="R39" s="48"/>
      <c r="S39" s="48"/>
      <c r="T39" s="48"/>
      <c r="U39" s="49"/>
      <c r="V39" s="50"/>
      <c r="W39" s="51"/>
      <c r="X39" s="51"/>
    </row>
    <row r="40" customFormat="false" ht="12.75" hidden="false" customHeight="false" outlineLevel="0" collapsed="false">
      <c r="A40" s="35"/>
      <c r="B40" s="39"/>
      <c r="C40" s="39"/>
      <c r="D40" s="40"/>
      <c r="E40" s="40"/>
      <c r="F40" s="41"/>
      <c r="G40" s="41"/>
      <c r="H40" s="39"/>
      <c r="I40" s="53"/>
      <c r="J40" s="44"/>
      <c r="K40" s="44"/>
      <c r="L40" s="44"/>
      <c r="M40" s="44"/>
      <c r="N40" s="45"/>
      <c r="O40" s="44"/>
      <c r="P40" s="89"/>
      <c r="Q40" s="90"/>
      <c r="R40" s="91"/>
      <c r="S40" s="48"/>
      <c r="T40" s="48"/>
      <c r="U40" s="49"/>
      <c r="V40" s="50"/>
      <c r="W40" s="51"/>
      <c r="X40" s="51"/>
    </row>
    <row r="41" customFormat="false" ht="12.75" hidden="false" customHeight="false" outlineLevel="0" collapsed="false">
      <c r="A41" s="35"/>
      <c r="B41" s="39"/>
      <c r="C41" s="39"/>
      <c r="D41" s="40"/>
      <c r="E41" s="40"/>
      <c r="F41" s="41"/>
      <c r="G41" s="41"/>
      <c r="H41" s="39"/>
      <c r="I41" s="53"/>
      <c r="J41" s="44"/>
      <c r="K41" s="44"/>
      <c r="L41" s="44"/>
      <c r="M41" s="44"/>
      <c r="N41" s="45"/>
      <c r="O41" s="44"/>
      <c r="P41" s="89"/>
      <c r="Q41" s="90"/>
      <c r="R41" s="91"/>
      <c r="S41" s="48"/>
      <c r="T41" s="48"/>
      <c r="U41" s="49"/>
      <c r="V41" s="50"/>
      <c r="W41" s="51"/>
      <c r="X41" s="51"/>
    </row>
    <row r="42" customFormat="false" ht="12.75" hidden="false" customHeight="false" outlineLevel="0" collapsed="false">
      <c r="P42" s="31"/>
      <c r="Q42" s="31"/>
      <c r="R42" s="31"/>
      <c r="S42" s="31"/>
      <c r="T42" s="31"/>
      <c r="U42" s="112"/>
      <c r="V42" s="113"/>
      <c r="W42" s="112"/>
    </row>
    <row r="43" customFormat="false" ht="12.75" hidden="false" customHeight="false" outlineLevel="0" collapsed="false">
      <c r="P43" s="31"/>
      <c r="Q43" s="31"/>
      <c r="R43" s="31"/>
      <c r="S43" s="31"/>
      <c r="T43" s="31"/>
      <c r="U43" s="112"/>
      <c r="V43" s="113"/>
      <c r="W43" s="11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&amp;L&amp;F  &amp;A&amp;R&amp;D 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1998-07-21T09:45:25Z</dcterms:created>
  <dc:creator>ECT</dc:creator>
  <dc:description/>
  <dc:language>en-US</dc:language>
  <cp:lastModifiedBy>cgerman</cp:lastModifiedBy>
  <cp:lastPrinted>2000-09-14T15:03:17Z</cp:lastPrinted>
  <cp:revision>0</cp:revision>
  <dc:subject/>
  <dc:title/>
</cp:coreProperties>
</file>