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rd Party Deals" sheetId="1" state="visible" r:id="rId3"/>
    <sheet name="Spot wENA" sheetId="2" state="visible" r:id="rId4"/>
    <sheet name="CGAS" sheetId="3" state="visible" r:id="rId5"/>
    <sheet name="Pricing" sheetId="4" state="visible" r:id="rId6"/>
    <sheet name="NEW Retail East" sheetId="5" state="visible" r:id="rId7"/>
    <sheet name="New Retail Mrkt" sheetId="6" state="visible" r:id="rId8"/>
    <sheet name="Sheet1" sheetId="7" state="visible" r:id="rId9"/>
  </sheets>
  <definedNames>
    <definedName function="false" hidden="false" localSheetId="4" name="_xlnm.Print_Area" vbProcedure="false">'NEW Retail East'!$A$1:$AC$84</definedName>
    <definedName function="false" hidden="false" localSheetId="5" name="_xlnm.Print_Area" vbProcedure="false">'New Retail Mrkt'!$A$7:$V$68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Dominion at A06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7</xdr:col>
                <xdr:colOff>13</xdr:colOff>
                <xdr:row>8</xdr:row>
                <xdr:rowOff>12</xdr:rowOff>
              </xdr:to>
            </anchor>
          </commentPr>
        </mc:Choice>
        <mc:Fallback/>
      </mc:AlternateContent>
    </commen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Broad Run.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</xdr:row>
                <xdr:rowOff>7</xdr:rowOff>
              </xdr:from>
              <xdr:to>
                <xdr:col>10</xdr:col>
                <xdr:colOff>11</xdr:colOff>
                <xdr:row>8</xdr:row>
                <xdr:rowOff>2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Delmont.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4</xdr:row>
                <xdr:rowOff>11</xdr:rowOff>
              </xdr:from>
              <xdr:to>
                <xdr:col>11</xdr:col>
                <xdr:colOff>94</xdr:colOff>
                <xdr:row>8</xdr:row>
                <xdr:rowOff>17</xdr:rowOff>
              </xdr:to>
            </anchor>
          </commentPr>
        </mc:Choice>
        <mc:Fallback/>
      </mc:AlternateContent>
    </comment>
    <comment ref="N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the Central Desk at F4 - Monclova.  In Sitara, ENA is getting gas from the Central Desk at Nx1 + .1275, ENA will buy gas from New Power at IF + .0125 (deal 533305) and sell the gas to New Power at NX1 + .1275 (deal 533306).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</xdr:row>
                <xdr:rowOff>7</xdr:rowOff>
              </xdr:from>
              <xdr:to>
                <xdr:col>18</xdr:col>
                <xdr:colOff>22</xdr:colOff>
                <xdr:row>10</xdr:row>
                <xdr:rowOff>11</xdr:rowOff>
              </xdr:to>
            </anchor>
          </commentPr>
        </mc:Choice>
        <mc:Fallback/>
      </mc:AlternateContent>
    </comment>
    <comment ref="R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purchased 1857 at A06 from dick Jenkins at IF + .20
Deals 521753 (sale at IF +  .20) with deal 521780 (purchase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</xdr:row>
                <xdr:rowOff>7</xdr:rowOff>
              </xdr:from>
              <xdr:to>
                <xdr:col>22</xdr:col>
                <xdr:colOff>38</xdr:colOff>
                <xdr:row>10</xdr:row>
                <xdr:rowOff>16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sold FOM gas back at IF flat. Bookout dDeal 509454 (purchase at IF flat) with deal 522203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5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purchased 15,000 day from Dick 2nd-31st, at $6.89
This is entered at the pool as a buy/sale, deals 514122 and 514126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</xdr:row>
                <xdr:rowOff>7</xdr:rowOff>
              </xdr:from>
              <xdr:to>
                <xdr:col>9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J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Porter sold ENA 5000 day at 7.61.  I created a purchase deal (533319 at $7.61) to bookout with deal 533317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</xdr:row>
                <xdr:rowOff>7</xdr:rowOff>
              </xdr:from>
              <xdr:to>
                <xdr:col>13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purchased 35,000 from Jeff at $8.40 (deal 525128) and bookout with deal 525121 (sale at IF + $.0125)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3</xdr:row>
                <xdr:rowOff>7</xdr:rowOff>
              </xdr:from>
              <xdr:to>
                <xdr:col>17</xdr:col>
                <xdr:colOff>55</xdr:colOff>
                <xdr:row>8</xdr:row>
                <xdr:rowOff>5</xdr:rowOff>
              </xdr:to>
            </anchor>
          </commentPr>
        </mc:Choice>
        <mc:Fallback/>
      </mc:AlternateContent>
    </commen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</xdr:row>
                <xdr:rowOff>7</xdr:rowOff>
              </xdr:from>
              <xdr:to>
                <xdr:col>6</xdr:col>
                <xdr:colOff>41</xdr:colOff>
                <xdr:row>6</xdr:row>
                <xdr:rowOff>5</xdr:rowOff>
              </xdr:to>
            </anchor>
          </commentPr>
        </mc:Choice>
        <mc:Fallback/>
      </mc:AlternateContent>
    </comment>
    <comment ref="U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0</xdr:colOff>
                <xdr:row>3</xdr:row>
                <xdr:rowOff>7</xdr:rowOff>
              </xdr:from>
              <xdr:to>
                <xdr:col>25</xdr:col>
                <xdr:colOff>34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<sst xmlns="http://schemas.openxmlformats.org/spreadsheetml/2006/main" count="1613" uniqueCount="305">
  <si>
    <t xml:space="preserve">Dominion</t>
  </si>
  <si>
    <t xml:space="preserve">EES</t>
  </si>
  <si>
    <t xml:space="preserve">Central Desk</t>
  </si>
  <si>
    <t xml:space="preserve">ENA</t>
  </si>
  <si>
    <t xml:space="preserve">Total</t>
  </si>
  <si>
    <t xml:space="preserve">Net</t>
  </si>
  <si>
    <t xml:space="preserve">Price</t>
  </si>
  <si>
    <t xml:space="preserve">Amount</t>
  </si>
  <si>
    <t xml:space="preserve">N/A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</si>
  <si>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</si>
  <si>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</si>
  <si>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</si>
  <si>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</si>
  <si>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</si>
  <si>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Deal 502957 less Storage</t>
  </si>
  <si>
    <t xml:space="preserve">IF On</t>
  </si>
  <si>
    <t xml:space="preserve">523459 / 523444</t>
  </si>
  <si>
    <t xml:space="preserve">Deal 502957</t>
  </si>
  <si>
    <t xml:space="preserve">Deal</t>
  </si>
  <si>
    <t xml:space="preserve">Storage</t>
  </si>
  <si>
    <t xml:space="preserve">CES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</si>
  <si>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</si>
  <si>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</si>
  <si>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</si>
  <si>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</si>
  <si>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</si>
  <si>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502957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</si>
  <si>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</si>
  <si>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</si>
  <si>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</si>
  <si>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</si>
  <si>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</si>
  <si>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</si>
  <si>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</si>
  <si>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</si>
  <si>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</si>
  <si>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CGAS</t>
  </si>
  <si>
    <t xml:space="preserve">FTS</t>
  </si>
  <si>
    <t xml:space="preserve">ENA Trsp</t>
  </si>
  <si>
    <t xml:space="preserve">Index</t>
  </si>
  <si>
    <t xml:space="preserve">Storage Injection:</t>
  </si>
  <si>
    <t xml:space="preserve">Index Prem</t>
  </si>
  <si>
    <t xml:space="preserve">Comm</t>
  </si>
  <si>
    <t xml:space="preserve">Inj Comm</t>
  </si>
  <si>
    <t xml:space="preserve">Surcharges</t>
  </si>
  <si>
    <t xml:space="preserve">Fuel</t>
  </si>
  <si>
    <t xml:space="preserve">CGLF</t>
  </si>
  <si>
    <t xml:space="preserve">FT-1</t>
  </si>
  <si>
    <t xml:space="preserve">Volume</t>
  </si>
  <si>
    <t xml:space="preserve">Deal 503445 (bookout with deal 380570)</t>
  </si>
  <si>
    <t xml:space="preserve">Deals 503451 at CGLF IF +.2623, and 503453 priced at IF + $.0075</t>
  </si>
  <si>
    <t xml:space="preserve">Deal 227081, 227113</t>
  </si>
  <si>
    <t xml:space="preserve">Note:  New Power purchased gas from ENA at CGLF Mainline (deal 503445).  ENA will buy this gas back at the CGLF Onshore Index plus $.06,</t>
  </si>
  <si>
    <t xml:space="preserve">and sell the gas back to New Power at CGAS pool at CGLFOnshore Index +$.06 + variable cost from Mainline to Leach, deal 503451,</t>
  </si>
  <si>
    <t xml:space="preserve">ENA will buy the CGAS Pool gas back at the FOM price for CGAS.</t>
  </si>
  <si>
    <t xml:space="preserve">Texas Eastern M3</t>
  </si>
  <si>
    <t xml:space="preserve">Bookout - deal 411958 with 377250 AND deal 411959 with 377251.   Deals 377251 &amp; 377250 are NYMX plus deals.  Deal 412415 has all Tetco volumes at FOM index price.</t>
  </si>
  <si>
    <t xml:space="preserve">Deals 411958 and 411959 are priced at the FOM index price.</t>
  </si>
  <si>
    <t xml:space="preserve">Transco</t>
  </si>
  <si>
    <t xml:space="preserve">FT Z3-Z4</t>
  </si>
  <si>
    <t xml:space="preserve">St 65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</si>
  <si>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</si>
  <si>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</si>
  <si>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</si>
  <si>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</si>
  <si>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</si>
  <si>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Delivered Price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</si>
  <si>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</si>
  <si>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</si>
  <si>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</si>
  <si>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</si>
  <si>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</si>
  <si>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</si>
  <si>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</si>
  <si>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</si>
  <si>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</si>
  <si>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</si>
  <si>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</si>
  <si>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</si>
  <si>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</si>
  <si>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Sonat</t>
  </si>
  <si>
    <t xml:space="preserve">La</t>
  </si>
  <si>
    <t xml:space="preserve">Deal 231744</t>
  </si>
  <si>
    <t xml:space="preserve">New Power East Desk Transportation Capacity for December,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</si>
  <si>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</si>
  <si>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</si>
  <si>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</si>
  <si>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</si>
  <si>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</si>
  <si>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</si>
  <si>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</si>
  <si>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</si>
  <si>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</si>
  <si>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</si>
  <si>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</si>
  <si>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</si>
  <si>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</si>
  <si>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</si>
  <si>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</si>
  <si>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</si>
  <si>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</si>
  <si>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</si>
  <si>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</si>
  <si>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</si>
  <si>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</si>
  <si>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</si>
  <si>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</si>
  <si>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</si>
  <si>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</si>
  <si>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</si>
  <si>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</si>
  <si>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</si>
  <si>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</si>
  <si>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</si>
  <si>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</si>
  <si>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</si>
  <si>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#27775</t>
  </si>
  <si>
    <t xml:space="preserve">CVA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</si>
  <si>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</si>
  <si>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</si>
  <si>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</si>
  <si>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</si>
  <si>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</si>
  <si>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</si>
  <si>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</si>
  <si>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</si>
  <si>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</si>
  <si>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</si>
  <si>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</si>
  <si>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</si>
  <si>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</si>
  <si>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</si>
  <si>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</si>
  <si>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Z1</t>
  </si>
  <si>
    <t xml:space="preserve">Z3</t>
  </si>
  <si>
    <t xml:space="preserve">FT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</si>
  <si>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</si>
  <si>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</si>
  <si>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</si>
  <si>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</si>
  <si>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</si>
  <si>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2000001977</t>
  </si>
  <si>
    <t xml:space="preserve">2000002528</t>
  </si>
  <si>
    <t xml:space="preserve">2000001890</t>
  </si>
  <si>
    <t xml:space="preserve">2000002594</t>
  </si>
  <si>
    <t xml:space="preserve">SGA</t>
  </si>
  <si>
    <t xml:space="preserve">FSGA25</t>
  </si>
  <si>
    <t xml:space="preserve">2000002551</t>
  </si>
  <si>
    <t xml:space="preserve">2000002550</t>
  </si>
  <si>
    <t xml:space="preserve">Atlanta</t>
  </si>
  <si>
    <t xml:space="preserve">St 30</t>
  </si>
  <si>
    <t xml:space="preserve">6484 Atlanta</t>
  </si>
  <si>
    <t xml:space="preserve">FT -R</t>
  </si>
  <si>
    <t xml:space="preserve">#022236</t>
  </si>
  <si>
    <t xml:space="preserve">St 45</t>
  </si>
  <si>
    <t xml:space="preserve">#022141</t>
  </si>
  <si>
    <t xml:space="preserve">*</t>
  </si>
  <si>
    <t xml:space="preserve">#022140</t>
  </si>
  <si>
    <t xml:space="preserve">#22237</t>
  </si>
  <si>
    <t xml:space="preserve">#022144</t>
  </si>
  <si>
    <t xml:space="preserve">6971 St 85</t>
  </si>
  <si>
    <t xml:space="preserve">FTCHR</t>
  </si>
  <si>
    <t xml:space="preserve">#022147</t>
  </si>
  <si>
    <t xml:space="preserve">#022148</t>
  </si>
  <si>
    <t xml:space="preserve">#022145</t>
  </si>
  <si>
    <t xml:space="preserve">WSR Capacity</t>
  </si>
  <si>
    <t xml:space="preserve">WSR</t>
  </si>
  <si>
    <t xml:space="preserve">#022103</t>
  </si>
  <si>
    <t xml:space="preserve">WSR Demand</t>
  </si>
  <si>
    <t xml:space="preserve">#022079</t>
  </si>
  <si>
    <t xml:space="preserve">ESR Capacity</t>
  </si>
  <si>
    <t xml:space="preserve">ESR</t>
  </si>
  <si>
    <t xml:space="preserve">#022102</t>
  </si>
  <si>
    <t xml:space="preserve">ESR Demand</t>
  </si>
  <si>
    <t xml:space="preserve">#022078</t>
  </si>
  <si>
    <t xml:space="preserve">Z4 Holmsville</t>
  </si>
  <si>
    <t xml:space="preserve">7c</t>
  </si>
  <si>
    <t xml:space="preserve">#022263</t>
  </si>
  <si>
    <t xml:space="preserve">Sta 85</t>
  </si>
  <si>
    <t xml:space="preserve">FTSCR</t>
  </si>
  <si>
    <t xml:space="preserve">#022143</t>
  </si>
  <si>
    <t xml:space="preserve">#022142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</si>
  <si>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</si>
  <si>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</si>
  <si>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</si>
  <si>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</si>
  <si>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</si>
  <si>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</si>
  <si>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Ashland</t>
  </si>
  <si>
    <t xml:space="preserve">Coh 7-9</t>
  </si>
  <si>
    <t xml:space="preserve">#30962</t>
  </si>
  <si>
    <t xml:space="preserve">#23652</t>
  </si>
  <si>
    <t xml:space="preserve">801-Leach</t>
  </si>
  <si>
    <t xml:space="preserve">19-26</t>
  </si>
  <si>
    <t xml:space="preserve">#27772</t>
  </si>
  <si>
    <t xml:space="preserve">19-27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</si>
  <si>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</si>
  <si>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</si>
  <si>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</si>
  <si>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</si>
  <si>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</si>
  <si>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</si>
  <si>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19E</t>
  </si>
  <si>
    <t xml:space="preserve">CPA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</si>
  <si>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</si>
  <si>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</si>
  <si>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</si>
  <si>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</si>
  <si>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</si>
  <si>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</si>
  <si>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</si>
  <si>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</si>
  <si>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</si>
  <si>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</si>
  <si>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</si>
  <si>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</si>
  <si>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</si>
  <si>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</si>
  <si>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</si>
  <si>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</si>
  <si>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</si>
  <si>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</si>
  <si>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</si>
  <si>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</si>
  <si>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</si>
  <si>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</si>
  <si>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</si>
  <si>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</si>
  <si>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</si>
  <si>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</si>
  <si>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</si>
  <si>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</si>
  <si>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</si>
  <si>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</si>
  <si>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</si>
  <si>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</si>
  <si>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</si>
  <si>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</si>
  <si>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</si>
  <si>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</si>
  <si>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</si>
  <si>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</si>
  <si>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</si>
  <si>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</si>
  <si>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</si>
  <si>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</si>
  <si>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</si>
  <si>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</si>
  <si>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</si>
  <si>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</si>
  <si>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</si>
  <si>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</si>
  <si>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</si>
  <si>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</si>
  <si>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</si>
  <si>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</si>
  <si>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</si>
  <si>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</si>
  <si>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</si>
  <si>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</si>
  <si>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</si>
  <si>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</si>
  <si>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</si>
  <si>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</si>
  <si>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</si>
  <si>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</si>
  <si>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</si>
  <si>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</si>
  <si>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</si>
  <si>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</si>
  <si>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</si>
  <si>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</si>
  <si>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</si>
  <si>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</si>
  <si>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</si>
  <si>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</si>
  <si>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Deal 523459</t>
  </si>
  <si>
    <t xml:space="preserve">Sched Fee Deal 523459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</si>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</sst>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_(\$* #,##0.00_);_(\$* \(#,##0.00\);_(\$* \-??_);_(@_)"/>
    <numFmt numFmtId="172" formatCode="0%"/>
    <numFmt numFmtId="173" formatCode="0.0000%"/>
    <numFmt numFmtId="174" formatCode="0.000%"/>
    <numFmt numFmtId="175" formatCode="0.00%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  <numFmt numFmtId="186" formatCode="#,##0.0000_);[RED]\(#,##0.00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9CCC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12.99"/>
    <col collapsed="false" customWidth="true" hidden="false" outlineLevel="0" max="4" min="3" style="3" width="12.99"/>
    <col collapsed="false" customWidth="true" hidden="false" outlineLevel="0" max="5" min="5" style="2" width="4.28"/>
    <col collapsed="false" customWidth="true" hidden="false" outlineLevel="0" max="6" min="6" style="2" width="12.99"/>
    <col collapsed="false" customWidth="true" hidden="false" outlineLevel="0" max="8" min="7" style="3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0" width="4.14"/>
    <col collapsed="false" customWidth="true" hidden="false" outlineLevel="0" max="24" min="24" style="4" width="9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B4" s="2" t="s">
        <v>0</v>
      </c>
      <c r="F4" s="2" t="s">
        <v>1</v>
      </c>
      <c r="J4" s="2" t="s">
        <v>1</v>
      </c>
      <c r="N4" s="2" t="s">
        <v>2</v>
      </c>
      <c r="R4" s="2" t="s">
        <v>3</v>
      </c>
      <c r="W4" s="0" t="s">
        <v>4</v>
      </c>
      <c r="X4" s="4" t="s">
        <v>5</v>
      </c>
    </row>
    <row r="5" customFormat="false" ht="12.75" hidden="false" customHeight="false" outlineLevel="0" collapsed="false">
      <c r="A5" s="5"/>
      <c r="B5" s="6" t="n">
        <v>521336</v>
      </c>
      <c r="C5" s="3" t="s">
        <v>6</v>
      </c>
      <c r="D5" s="3" t="s">
        <v>7</v>
      </c>
      <c r="F5" s="6" t="n">
        <v>521342</v>
      </c>
      <c r="G5" s="3" t="s">
        <v>6</v>
      </c>
      <c r="H5" s="3" t="s">
        <v>7</v>
      </c>
      <c r="J5" s="6" t="n">
        <v>521345</v>
      </c>
      <c r="K5" s="3" t="s">
        <v>6</v>
      </c>
      <c r="L5" s="3" t="s">
        <v>7</v>
      </c>
      <c r="N5" s="6" t="n">
        <v>509431</v>
      </c>
      <c r="O5" s="3" t="s">
        <v>6</v>
      </c>
      <c r="P5" s="3" t="s">
        <v>7</v>
      </c>
      <c r="R5" s="2" t="s">
        <v>8</v>
      </c>
      <c r="S5" s="3" t="s">
        <v>6</v>
      </c>
      <c r="T5" s="3" t="s">
        <v>7</v>
      </c>
      <c r="W5" s="0" t="s">
        <v>9</v>
      </c>
      <c r="X5" s="4" t="s">
        <v>10</v>
      </c>
    </row>
    <row r="6" customFormat="false" ht="12.75" hidden="false" customHeight="false" outlineLevel="0" collapsed="false">
      <c r="A6" s="5" t="n">
        <v>1</v>
      </c>
      <c r="B6" s="2" t="n">
        <v>1252</v>
      </c>
      <c r="C6" s="3" t="n">
        <f aca="false">6.27+0.0125</f>
        <v>6.2825</v>
      </c>
      <c r="D6" s="7" t="n">
        <f aca="false">+B6*C6</f>
        <v>7865.69</v>
      </c>
      <c r="F6" s="2" t="n">
        <v>4099</v>
      </c>
      <c r="G6" s="3" t="n">
        <f aca="false">6.27+0.0125</f>
        <v>6.2825</v>
      </c>
      <c r="H6" s="7" t="n">
        <f aca="false">+F6*G6</f>
        <v>25751.9675</v>
      </c>
      <c r="J6" s="2" t="n">
        <v>3674</v>
      </c>
      <c r="K6" s="3" t="n">
        <f aca="false">6.27+0.0125</f>
        <v>6.2825</v>
      </c>
      <c r="L6" s="7" t="n">
        <f aca="false">+J6*K6</f>
        <v>23081.905</v>
      </c>
      <c r="N6" s="2" t="n">
        <v>688</v>
      </c>
      <c r="O6" s="3" t="n">
        <v>6.02</v>
      </c>
      <c r="P6" s="7" t="n">
        <f aca="false">+N6*O6</f>
        <v>4141.76</v>
      </c>
      <c r="R6" s="2" t="n">
        <v>1857</v>
      </c>
      <c r="S6" s="3" t="n">
        <v>0</v>
      </c>
      <c r="T6" s="7" t="n">
        <f aca="false">+R6*S6</f>
        <v>0</v>
      </c>
      <c r="W6" s="2" t="n">
        <f aca="false">SUM(B6,F6,J6,N6,R6)</f>
        <v>11570</v>
      </c>
      <c r="X6" s="4" t="n">
        <f aca="false">ROUND(+W6*(1-0.02184),0)-1</f>
        <v>11316</v>
      </c>
    </row>
    <row r="7" customFormat="false" ht="12.75" hidden="false" customHeight="false" outlineLevel="0" collapsed="false">
      <c r="A7" s="5" t="n">
        <f aca="false">+A6+1</f>
        <v>2</v>
      </c>
      <c r="B7" s="2" t="n">
        <f aca="false">+B6</f>
        <v>1252</v>
      </c>
      <c r="C7" s="3" t="n">
        <f aca="false">+C6</f>
        <v>6.2825</v>
      </c>
      <c r="D7" s="7" t="n">
        <f aca="false">+B7*C7</f>
        <v>7865.69</v>
      </c>
      <c r="F7" s="2" t="n">
        <f aca="false">+F6</f>
        <v>4099</v>
      </c>
      <c r="G7" s="3" t="n">
        <f aca="false">+G6</f>
        <v>6.2825</v>
      </c>
      <c r="H7" s="7" t="n">
        <f aca="false">+F7*G7</f>
        <v>25751.9675</v>
      </c>
      <c r="J7" s="2" t="n">
        <f aca="false">+J6</f>
        <v>3674</v>
      </c>
      <c r="K7" s="3" t="n">
        <f aca="false">+K6</f>
        <v>6.2825</v>
      </c>
      <c r="L7" s="7" t="n">
        <f aca="false">+J7*K7</f>
        <v>23081.905</v>
      </c>
      <c r="N7" s="2" t="n">
        <f aca="false">+N6</f>
        <v>688</v>
      </c>
      <c r="O7" s="3" t="n">
        <f aca="false">+O6</f>
        <v>6.02</v>
      </c>
      <c r="P7" s="7" t="n">
        <f aca="false">+N7*O7</f>
        <v>4141.76</v>
      </c>
      <c r="R7" s="2" t="n">
        <f aca="false">+R6</f>
        <v>1857</v>
      </c>
      <c r="S7" s="3" t="n">
        <f aca="false">+S6</f>
        <v>0</v>
      </c>
      <c r="T7" s="7" t="n">
        <f aca="false">+R7*S7</f>
        <v>0</v>
      </c>
      <c r="W7" s="2" t="n">
        <f aca="false">SUM(B7,F7,J7,N7,R7)</f>
        <v>11570</v>
      </c>
      <c r="X7" s="4" t="n">
        <f aca="false">ROUND(+W7*(1-0.02184),0)-1</f>
        <v>11316</v>
      </c>
    </row>
    <row r="8" customFormat="false" ht="12.75" hidden="false" customHeight="false" outlineLevel="0" collapsed="false">
      <c r="A8" s="5" t="n">
        <f aca="false">+A7+1</f>
        <v>3</v>
      </c>
      <c r="B8" s="2" t="n">
        <f aca="false">+B7</f>
        <v>1252</v>
      </c>
      <c r="C8" s="3" t="n">
        <f aca="false">+C7</f>
        <v>6.2825</v>
      </c>
      <c r="D8" s="7" t="n">
        <f aca="false">+B8*C8</f>
        <v>7865.69</v>
      </c>
      <c r="F8" s="2" t="n">
        <f aca="false">+F7</f>
        <v>4099</v>
      </c>
      <c r="G8" s="3" t="n">
        <f aca="false">+G7</f>
        <v>6.2825</v>
      </c>
      <c r="H8" s="7" t="n">
        <f aca="false">+F8*G8</f>
        <v>25751.9675</v>
      </c>
      <c r="J8" s="2" t="n">
        <f aca="false">+J7</f>
        <v>3674</v>
      </c>
      <c r="K8" s="3" t="n">
        <f aca="false">+K7</f>
        <v>6.2825</v>
      </c>
      <c r="L8" s="7" t="n">
        <f aca="false">+J8*K8</f>
        <v>23081.905</v>
      </c>
      <c r="N8" s="2" t="n">
        <f aca="false">+N7</f>
        <v>688</v>
      </c>
      <c r="O8" s="3" t="n">
        <f aca="false">+O7</f>
        <v>6.02</v>
      </c>
      <c r="P8" s="7" t="n">
        <f aca="false">+N8*O8</f>
        <v>4141.76</v>
      </c>
      <c r="R8" s="2" t="n">
        <f aca="false">+R7</f>
        <v>1857</v>
      </c>
      <c r="S8" s="3" t="n">
        <f aca="false">+S7</f>
        <v>0</v>
      </c>
      <c r="T8" s="7" t="n">
        <f aca="false">+R8*S8</f>
        <v>0</v>
      </c>
      <c r="W8" s="2" t="n">
        <f aca="false">SUM(B8,F8,J8,N8,R8)</f>
        <v>11570</v>
      </c>
      <c r="X8" s="4" t="n">
        <f aca="false">ROUND(+W8*(1-0.02184),0)-1</f>
        <v>11316</v>
      </c>
    </row>
    <row r="9" customFormat="false" ht="12.75" hidden="false" customHeight="false" outlineLevel="0" collapsed="false">
      <c r="A9" s="5" t="n">
        <f aca="false">+A8+1</f>
        <v>4</v>
      </c>
      <c r="B9" s="2" t="n">
        <f aca="false">+B8</f>
        <v>1252</v>
      </c>
      <c r="C9" s="3" t="n">
        <f aca="false">+C8</f>
        <v>6.2825</v>
      </c>
      <c r="D9" s="7" t="n">
        <f aca="false">+B9*C9</f>
        <v>7865.69</v>
      </c>
      <c r="F9" s="2" t="n">
        <f aca="false">+F8</f>
        <v>4099</v>
      </c>
      <c r="G9" s="3" t="n">
        <f aca="false">+G8</f>
        <v>6.2825</v>
      </c>
      <c r="H9" s="7" t="n">
        <f aca="false">+F9*G9</f>
        <v>25751.9675</v>
      </c>
      <c r="J9" s="2" t="n">
        <f aca="false">+J8</f>
        <v>3674</v>
      </c>
      <c r="K9" s="3" t="n">
        <f aca="false">+K8</f>
        <v>6.2825</v>
      </c>
      <c r="L9" s="7" t="n">
        <f aca="false">+J9*K9</f>
        <v>23081.905</v>
      </c>
      <c r="N9" s="2" t="n">
        <f aca="false">+N8</f>
        <v>688</v>
      </c>
      <c r="O9" s="3" t="n">
        <f aca="false">+O8</f>
        <v>6.02</v>
      </c>
      <c r="P9" s="7" t="n">
        <f aca="false">+N9*O9</f>
        <v>4141.76</v>
      </c>
      <c r="R9" s="2" t="n">
        <f aca="false">+R8</f>
        <v>1857</v>
      </c>
      <c r="S9" s="3" t="n">
        <f aca="false">+S8</f>
        <v>0</v>
      </c>
      <c r="T9" s="7" t="n">
        <f aca="false">+R9*S9</f>
        <v>0</v>
      </c>
      <c r="W9" s="2" t="n">
        <f aca="false">SUM(B9,F9,J9,N9,R9)</f>
        <v>11570</v>
      </c>
      <c r="X9" s="4" t="n">
        <f aca="false">ROUND(+W9*(1-0.02184),0)-1</f>
        <v>11316</v>
      </c>
    </row>
    <row r="10" customFormat="false" ht="12.75" hidden="false" customHeight="false" outlineLevel="0" collapsed="false">
      <c r="A10" s="5" t="n">
        <f aca="false">+A9+1</f>
        <v>5</v>
      </c>
      <c r="B10" s="2" t="n">
        <f aca="false">+B9</f>
        <v>1252</v>
      </c>
      <c r="C10" s="3" t="n">
        <f aca="false">+C9</f>
        <v>6.2825</v>
      </c>
      <c r="D10" s="7" t="n">
        <f aca="false">+B10*C10</f>
        <v>7865.69</v>
      </c>
      <c r="F10" s="2" t="n">
        <f aca="false">+F9</f>
        <v>4099</v>
      </c>
      <c r="G10" s="3" t="n">
        <f aca="false">+G9</f>
        <v>6.2825</v>
      </c>
      <c r="H10" s="7" t="n">
        <f aca="false">+F10*G10</f>
        <v>25751.9675</v>
      </c>
      <c r="J10" s="2" t="n">
        <f aca="false">+J9</f>
        <v>3674</v>
      </c>
      <c r="K10" s="3" t="n">
        <f aca="false">+K9</f>
        <v>6.2825</v>
      </c>
      <c r="L10" s="7" t="n">
        <f aca="false">+J10*K10</f>
        <v>23081.905</v>
      </c>
      <c r="N10" s="2" t="n">
        <f aca="false">+N9</f>
        <v>688</v>
      </c>
      <c r="O10" s="3" t="n">
        <f aca="false">+O9</f>
        <v>6.02</v>
      </c>
      <c r="P10" s="7" t="n">
        <f aca="false">+N10*O10</f>
        <v>4141.76</v>
      </c>
      <c r="R10" s="2" t="n">
        <f aca="false">+R9</f>
        <v>1857</v>
      </c>
      <c r="S10" s="3" t="n">
        <f aca="false">+S9</f>
        <v>0</v>
      </c>
      <c r="T10" s="7" t="n">
        <f aca="false">+R10*S10</f>
        <v>0</v>
      </c>
      <c r="W10" s="2" t="n">
        <f aca="false">SUM(B10,F10,J10,N10,R10)</f>
        <v>11570</v>
      </c>
      <c r="X10" s="4" t="n">
        <f aca="false">ROUND(+W10*(1-0.02184),0)-1</f>
        <v>11316</v>
      </c>
    </row>
    <row r="11" customFormat="false" ht="12.75" hidden="false" customHeight="false" outlineLevel="0" collapsed="false">
      <c r="A11" s="5" t="n">
        <f aca="false">+A10+1</f>
        <v>6</v>
      </c>
      <c r="B11" s="2" t="n">
        <f aca="false">+B10</f>
        <v>1252</v>
      </c>
      <c r="C11" s="3" t="n">
        <f aca="false">+C10</f>
        <v>6.2825</v>
      </c>
      <c r="D11" s="7" t="n">
        <f aca="false">+B11*C11</f>
        <v>7865.69</v>
      </c>
      <c r="F11" s="2" t="n">
        <f aca="false">+F10</f>
        <v>4099</v>
      </c>
      <c r="G11" s="3" t="n">
        <f aca="false">+G10</f>
        <v>6.2825</v>
      </c>
      <c r="H11" s="7" t="n">
        <f aca="false">+F11*G11</f>
        <v>25751.9675</v>
      </c>
      <c r="J11" s="2" t="n">
        <f aca="false">+J10</f>
        <v>3674</v>
      </c>
      <c r="K11" s="3" t="n">
        <f aca="false">+K10</f>
        <v>6.2825</v>
      </c>
      <c r="L11" s="7" t="n">
        <f aca="false">+J11*K11</f>
        <v>23081.905</v>
      </c>
      <c r="N11" s="2" t="n">
        <f aca="false">+N10</f>
        <v>688</v>
      </c>
      <c r="O11" s="3" t="n">
        <f aca="false">+O10</f>
        <v>6.02</v>
      </c>
      <c r="P11" s="7" t="n">
        <f aca="false">+N11*O11</f>
        <v>4141.76</v>
      </c>
      <c r="R11" s="2" t="n">
        <f aca="false">+R10</f>
        <v>1857</v>
      </c>
      <c r="S11" s="3" t="n">
        <f aca="false">+S10</f>
        <v>0</v>
      </c>
      <c r="T11" s="7" t="n">
        <f aca="false">+R11*S11</f>
        <v>0</v>
      </c>
      <c r="W11" s="2" t="n">
        <f aca="false">SUM(B11,F11,J11,N11,R11)</f>
        <v>11570</v>
      </c>
      <c r="X11" s="4" t="n">
        <f aca="false">ROUND(+W11*(1-0.02184),0)-1</f>
        <v>11316</v>
      </c>
    </row>
    <row r="12" customFormat="false" ht="12.75" hidden="false" customHeight="false" outlineLevel="0" collapsed="false">
      <c r="A12" s="5" t="n">
        <f aca="false">+A11+1</f>
        <v>7</v>
      </c>
      <c r="B12" s="2" t="n">
        <f aca="false">+B11</f>
        <v>1252</v>
      </c>
      <c r="C12" s="3" t="n">
        <f aca="false">+C11</f>
        <v>6.2825</v>
      </c>
      <c r="D12" s="7" t="n">
        <f aca="false">+B12*C12</f>
        <v>7865.69</v>
      </c>
      <c r="F12" s="2" t="n">
        <f aca="false">+F11</f>
        <v>4099</v>
      </c>
      <c r="G12" s="3" t="n">
        <f aca="false">+G11</f>
        <v>6.2825</v>
      </c>
      <c r="H12" s="7" t="n">
        <f aca="false">+F12*G12</f>
        <v>25751.9675</v>
      </c>
      <c r="J12" s="2" t="n">
        <f aca="false">+J11</f>
        <v>3674</v>
      </c>
      <c r="K12" s="3" t="n">
        <f aca="false">+K11</f>
        <v>6.2825</v>
      </c>
      <c r="L12" s="7" t="n">
        <f aca="false">+J12*K12</f>
        <v>23081.905</v>
      </c>
      <c r="N12" s="2" t="n">
        <f aca="false">+N11</f>
        <v>688</v>
      </c>
      <c r="O12" s="3" t="n">
        <f aca="false">+O11</f>
        <v>6.02</v>
      </c>
      <c r="P12" s="7" t="n">
        <f aca="false">+N12*O12</f>
        <v>4141.76</v>
      </c>
      <c r="R12" s="2" t="n">
        <f aca="false">+R11</f>
        <v>1857</v>
      </c>
      <c r="S12" s="3" t="n">
        <f aca="false">+S11</f>
        <v>0</v>
      </c>
      <c r="T12" s="7" t="n">
        <f aca="false">+R12*S12</f>
        <v>0</v>
      </c>
      <c r="W12" s="2" t="n">
        <f aca="false">SUM(B12,F12,J12,N12,R12)</f>
        <v>11570</v>
      </c>
      <c r="X12" s="4" t="n">
        <f aca="false">ROUND(+W12*(1-0.02184),0)-1</f>
        <v>11316</v>
      </c>
    </row>
    <row r="13" customFormat="false" ht="12.75" hidden="false" customHeight="false" outlineLevel="0" collapsed="false">
      <c r="A13" s="5" t="n">
        <f aca="false">+A12+1</f>
        <v>8</v>
      </c>
      <c r="B13" s="2" t="n">
        <f aca="false">+B12</f>
        <v>1252</v>
      </c>
      <c r="C13" s="3" t="n">
        <f aca="false">+C12</f>
        <v>6.2825</v>
      </c>
      <c r="D13" s="7" t="n">
        <f aca="false">+B13*C13</f>
        <v>7865.69</v>
      </c>
      <c r="F13" s="2" t="n">
        <f aca="false">+F12</f>
        <v>4099</v>
      </c>
      <c r="G13" s="3" t="n">
        <f aca="false">+G12</f>
        <v>6.2825</v>
      </c>
      <c r="H13" s="7" t="n">
        <f aca="false">+F13*G13</f>
        <v>25751.9675</v>
      </c>
      <c r="J13" s="2" t="n">
        <f aca="false">+J12</f>
        <v>3674</v>
      </c>
      <c r="K13" s="3" t="n">
        <f aca="false">+K12</f>
        <v>6.2825</v>
      </c>
      <c r="L13" s="7" t="n">
        <f aca="false">+J13*K13</f>
        <v>23081.905</v>
      </c>
      <c r="N13" s="2" t="n">
        <f aca="false">+N12</f>
        <v>688</v>
      </c>
      <c r="O13" s="3" t="n">
        <f aca="false">+O12</f>
        <v>6.02</v>
      </c>
      <c r="P13" s="7" t="n">
        <f aca="false">+N13*O13</f>
        <v>4141.76</v>
      </c>
      <c r="R13" s="2" t="n">
        <f aca="false">+R12</f>
        <v>1857</v>
      </c>
      <c r="S13" s="3" t="n">
        <f aca="false">+S12</f>
        <v>0</v>
      </c>
      <c r="T13" s="7" t="n">
        <f aca="false">+R13*S13</f>
        <v>0</v>
      </c>
      <c r="W13" s="2" t="n">
        <f aca="false">SUM(B13,F13,J13,N13,R13)</f>
        <v>11570</v>
      </c>
      <c r="X13" s="4" t="n">
        <f aca="false">ROUND(+W13*(1-0.02184),0)-1</f>
        <v>11316</v>
      </c>
    </row>
    <row r="14" customFormat="false" ht="12.75" hidden="false" customHeight="false" outlineLevel="0" collapsed="false">
      <c r="A14" s="5" t="n">
        <f aca="false">+A13+1</f>
        <v>9</v>
      </c>
      <c r="B14" s="2" t="n">
        <f aca="false">+B13</f>
        <v>1252</v>
      </c>
      <c r="C14" s="3" t="n">
        <f aca="false">+C13</f>
        <v>6.2825</v>
      </c>
      <c r="D14" s="7" t="n">
        <f aca="false">+B14*C14</f>
        <v>7865.69</v>
      </c>
      <c r="F14" s="2" t="n">
        <f aca="false">+F13</f>
        <v>4099</v>
      </c>
      <c r="G14" s="3" t="n">
        <f aca="false">+G13</f>
        <v>6.2825</v>
      </c>
      <c r="H14" s="7" t="n">
        <f aca="false">+F14*G14</f>
        <v>25751.9675</v>
      </c>
      <c r="J14" s="2" t="n">
        <f aca="false">+J13</f>
        <v>3674</v>
      </c>
      <c r="K14" s="3" t="n">
        <f aca="false">+K13</f>
        <v>6.2825</v>
      </c>
      <c r="L14" s="7" t="n">
        <f aca="false">+J14*K14</f>
        <v>23081.905</v>
      </c>
      <c r="N14" s="2" t="n">
        <f aca="false">+N13</f>
        <v>688</v>
      </c>
      <c r="O14" s="3" t="n">
        <f aca="false">+O13</f>
        <v>6.02</v>
      </c>
      <c r="P14" s="7" t="n">
        <f aca="false">+N14*O14</f>
        <v>4141.76</v>
      </c>
      <c r="R14" s="2" t="n">
        <f aca="false">+R13</f>
        <v>1857</v>
      </c>
      <c r="S14" s="3" t="n">
        <f aca="false">+S13</f>
        <v>0</v>
      </c>
      <c r="T14" s="7" t="n">
        <f aca="false">+R14*S14</f>
        <v>0</v>
      </c>
      <c r="W14" s="2" t="n">
        <f aca="false">SUM(B14,F14,J14,N14,R14)</f>
        <v>11570</v>
      </c>
      <c r="X14" s="4" t="n">
        <f aca="false">ROUND(+W14*(1-0.02184),0)-1</f>
        <v>11316</v>
      </c>
    </row>
    <row r="15" customFormat="false" ht="12.75" hidden="false" customHeight="false" outlineLevel="0" collapsed="false">
      <c r="A15" s="5" t="n">
        <f aca="false">+A14+1</f>
        <v>10</v>
      </c>
      <c r="B15" s="2" t="n">
        <f aca="false">+B14</f>
        <v>1252</v>
      </c>
      <c r="C15" s="3" t="n">
        <f aca="false">+C14</f>
        <v>6.2825</v>
      </c>
      <c r="D15" s="7" t="n">
        <f aca="false">+B15*C15</f>
        <v>7865.69</v>
      </c>
      <c r="F15" s="2" t="n">
        <f aca="false">+F14</f>
        <v>4099</v>
      </c>
      <c r="G15" s="3" t="n">
        <f aca="false">+G14</f>
        <v>6.2825</v>
      </c>
      <c r="H15" s="7" t="n">
        <f aca="false">+F15*G15</f>
        <v>25751.9675</v>
      </c>
      <c r="J15" s="2" t="n">
        <f aca="false">+J14</f>
        <v>3674</v>
      </c>
      <c r="K15" s="3" t="n">
        <f aca="false">+K14</f>
        <v>6.2825</v>
      </c>
      <c r="L15" s="7" t="n">
        <f aca="false">+J15*K15</f>
        <v>23081.905</v>
      </c>
      <c r="N15" s="2" t="n">
        <f aca="false">+N14</f>
        <v>688</v>
      </c>
      <c r="O15" s="3" t="n">
        <f aca="false">+O14</f>
        <v>6.02</v>
      </c>
      <c r="P15" s="7" t="n">
        <f aca="false">+N15*O15</f>
        <v>4141.76</v>
      </c>
      <c r="R15" s="2" t="n">
        <f aca="false">+R14</f>
        <v>1857</v>
      </c>
      <c r="S15" s="3" t="n">
        <f aca="false">+S14</f>
        <v>0</v>
      </c>
      <c r="T15" s="7" t="n">
        <f aca="false">+R15*S15</f>
        <v>0</v>
      </c>
      <c r="W15" s="2" t="n">
        <f aca="false">SUM(B15,F15,J15,N15,R15)</f>
        <v>11570</v>
      </c>
      <c r="X15" s="4" t="n">
        <f aca="false">ROUND(+W15*(1-0.02184),0)-1</f>
        <v>11316</v>
      </c>
    </row>
    <row r="16" customFormat="false" ht="12.75" hidden="false" customHeight="false" outlineLevel="0" collapsed="false">
      <c r="A16" s="5" t="n">
        <f aca="false">+A15+1</f>
        <v>11</v>
      </c>
      <c r="B16" s="2" t="n">
        <f aca="false">+B15</f>
        <v>1252</v>
      </c>
      <c r="C16" s="3" t="n">
        <f aca="false">+C15</f>
        <v>6.2825</v>
      </c>
      <c r="D16" s="7" t="n">
        <f aca="false">+B16*C16</f>
        <v>7865.69</v>
      </c>
      <c r="F16" s="2" t="n">
        <f aca="false">+F15</f>
        <v>4099</v>
      </c>
      <c r="G16" s="3" t="n">
        <f aca="false">+G15</f>
        <v>6.2825</v>
      </c>
      <c r="H16" s="7" t="n">
        <f aca="false">+F16*G16</f>
        <v>25751.9675</v>
      </c>
      <c r="J16" s="2" t="n">
        <f aca="false">+J15</f>
        <v>3674</v>
      </c>
      <c r="K16" s="3" t="n">
        <f aca="false">+K15</f>
        <v>6.2825</v>
      </c>
      <c r="L16" s="7" t="n">
        <f aca="false">+J16*K16</f>
        <v>23081.905</v>
      </c>
      <c r="N16" s="2" t="n">
        <f aca="false">+N15</f>
        <v>688</v>
      </c>
      <c r="O16" s="3" t="n">
        <f aca="false">+O15</f>
        <v>6.02</v>
      </c>
      <c r="P16" s="7" t="n">
        <f aca="false">+N16*O16</f>
        <v>4141.76</v>
      </c>
      <c r="R16" s="2" t="n">
        <f aca="false">+R15</f>
        <v>1857</v>
      </c>
      <c r="S16" s="3" t="n">
        <f aca="false">+S15</f>
        <v>0</v>
      </c>
      <c r="T16" s="7" t="n">
        <f aca="false">+R16*S16</f>
        <v>0</v>
      </c>
      <c r="W16" s="2" t="n">
        <f aca="false">SUM(B16,F16,J16,N16,R16)</f>
        <v>11570</v>
      </c>
      <c r="X16" s="4" t="n">
        <f aca="false">ROUND(+W16*(1-0.02184),0)-1</f>
        <v>11316</v>
      </c>
    </row>
    <row r="17" customFormat="false" ht="12.75" hidden="false" customHeight="false" outlineLevel="0" collapsed="false">
      <c r="A17" s="5" t="n">
        <f aca="false">+A16+1</f>
        <v>12</v>
      </c>
      <c r="B17" s="2" t="n">
        <f aca="false">+B16</f>
        <v>1252</v>
      </c>
      <c r="C17" s="3" t="n">
        <f aca="false">+C16</f>
        <v>6.2825</v>
      </c>
      <c r="D17" s="7" t="n">
        <f aca="false">+B17*C17</f>
        <v>7865.69</v>
      </c>
      <c r="F17" s="2" t="n">
        <f aca="false">+F16</f>
        <v>4099</v>
      </c>
      <c r="G17" s="3" t="n">
        <f aca="false">+G16</f>
        <v>6.2825</v>
      </c>
      <c r="H17" s="7" t="n">
        <f aca="false">+F17*G17</f>
        <v>25751.9675</v>
      </c>
      <c r="J17" s="2" t="n">
        <f aca="false">+J16</f>
        <v>3674</v>
      </c>
      <c r="K17" s="3" t="n">
        <f aca="false">+K16</f>
        <v>6.2825</v>
      </c>
      <c r="L17" s="7" t="n">
        <f aca="false">+J17*K17</f>
        <v>23081.905</v>
      </c>
      <c r="N17" s="2" t="n">
        <f aca="false">+N16</f>
        <v>688</v>
      </c>
      <c r="O17" s="3" t="n">
        <f aca="false">+O16</f>
        <v>6.02</v>
      </c>
      <c r="P17" s="7" t="n">
        <f aca="false">+N17*O17</f>
        <v>4141.76</v>
      </c>
      <c r="R17" s="2" t="n">
        <f aca="false">+R16</f>
        <v>1857</v>
      </c>
      <c r="S17" s="3" t="n">
        <f aca="false">+S16</f>
        <v>0</v>
      </c>
      <c r="T17" s="7" t="n">
        <f aca="false">+R17*S17</f>
        <v>0</v>
      </c>
      <c r="W17" s="2" t="n">
        <f aca="false">SUM(B17,F17,J17,N17,R17)</f>
        <v>11570</v>
      </c>
      <c r="X17" s="4" t="n">
        <f aca="false">ROUND(+W17*(1-0.02184),0)-1</f>
        <v>11316</v>
      </c>
    </row>
    <row r="18" customFormat="false" ht="12.75" hidden="false" customHeight="false" outlineLevel="0" collapsed="false">
      <c r="A18" s="5" t="n">
        <f aca="false">+A17+1</f>
        <v>13</v>
      </c>
      <c r="B18" s="2" t="n">
        <f aca="false">+B17</f>
        <v>1252</v>
      </c>
      <c r="C18" s="3" t="n">
        <f aca="false">+C17</f>
        <v>6.2825</v>
      </c>
      <c r="D18" s="7" t="n">
        <f aca="false">+B18*C18</f>
        <v>7865.69</v>
      </c>
      <c r="F18" s="2" t="n">
        <f aca="false">+F17</f>
        <v>4099</v>
      </c>
      <c r="G18" s="3" t="n">
        <f aca="false">+G17</f>
        <v>6.2825</v>
      </c>
      <c r="H18" s="7" t="n">
        <f aca="false">+F18*G18</f>
        <v>25751.9675</v>
      </c>
      <c r="J18" s="2" t="n">
        <f aca="false">+J17</f>
        <v>3674</v>
      </c>
      <c r="K18" s="3" t="n">
        <f aca="false">+K17</f>
        <v>6.2825</v>
      </c>
      <c r="L18" s="7" t="n">
        <f aca="false">+J18*K18</f>
        <v>23081.905</v>
      </c>
      <c r="N18" s="2" t="n">
        <f aca="false">+N17</f>
        <v>688</v>
      </c>
      <c r="O18" s="3" t="n">
        <f aca="false">+O17</f>
        <v>6.02</v>
      </c>
      <c r="P18" s="7" t="n">
        <f aca="false">+N18*O18</f>
        <v>4141.76</v>
      </c>
      <c r="R18" s="2" t="n">
        <f aca="false">+R17</f>
        <v>1857</v>
      </c>
      <c r="S18" s="3" t="n">
        <f aca="false">+S17</f>
        <v>0</v>
      </c>
      <c r="T18" s="7" t="n">
        <f aca="false">+R18*S18</f>
        <v>0</v>
      </c>
      <c r="W18" s="2" t="n">
        <f aca="false">SUM(B18,F18,J18,N18,R18)</f>
        <v>11570</v>
      </c>
      <c r="X18" s="4" t="n">
        <f aca="false">ROUND(+W18*(1-0.02184),0)-1</f>
        <v>11316</v>
      </c>
    </row>
    <row r="19" customFormat="false" ht="12.75" hidden="false" customHeight="false" outlineLevel="0" collapsed="false">
      <c r="A19" s="5" t="n">
        <f aca="false">+A18+1</f>
        <v>14</v>
      </c>
      <c r="B19" s="2" t="n">
        <f aca="false">+B18</f>
        <v>1252</v>
      </c>
      <c r="C19" s="3" t="n">
        <f aca="false">+C18</f>
        <v>6.2825</v>
      </c>
      <c r="D19" s="7" t="n">
        <f aca="false">+B19*C19</f>
        <v>7865.69</v>
      </c>
      <c r="F19" s="2" t="n">
        <f aca="false">+F18</f>
        <v>4099</v>
      </c>
      <c r="G19" s="3" t="n">
        <f aca="false">+G18</f>
        <v>6.2825</v>
      </c>
      <c r="H19" s="7" t="n">
        <f aca="false">+F19*G19</f>
        <v>25751.9675</v>
      </c>
      <c r="J19" s="2" t="n">
        <f aca="false">+J18</f>
        <v>3674</v>
      </c>
      <c r="K19" s="3" t="n">
        <f aca="false">+K18</f>
        <v>6.2825</v>
      </c>
      <c r="L19" s="7" t="n">
        <f aca="false">+J19*K19</f>
        <v>23081.905</v>
      </c>
      <c r="N19" s="2" t="n">
        <f aca="false">+N18</f>
        <v>688</v>
      </c>
      <c r="O19" s="3" t="n">
        <f aca="false">+O18</f>
        <v>6.02</v>
      </c>
      <c r="P19" s="7" t="n">
        <f aca="false">+N19*O19</f>
        <v>4141.76</v>
      </c>
      <c r="R19" s="2" t="n">
        <f aca="false">+R18</f>
        <v>1857</v>
      </c>
      <c r="S19" s="3" t="n">
        <f aca="false">+S18</f>
        <v>0</v>
      </c>
      <c r="T19" s="7" t="n">
        <f aca="false">+R19*S19</f>
        <v>0</v>
      </c>
      <c r="W19" s="2" t="n">
        <f aca="false">SUM(B19,F19,J19,N19,R19)</f>
        <v>11570</v>
      </c>
      <c r="X19" s="4" t="n">
        <f aca="false">ROUND(+W19*(1-0.02184),0)-1</f>
        <v>11316</v>
      </c>
    </row>
    <row r="20" customFormat="false" ht="12.75" hidden="false" customHeight="false" outlineLevel="0" collapsed="false">
      <c r="A20" s="5" t="n">
        <f aca="false">+A19+1</f>
        <v>15</v>
      </c>
      <c r="B20" s="2" t="n">
        <f aca="false">+B19</f>
        <v>1252</v>
      </c>
      <c r="C20" s="3" t="n">
        <f aca="false">+C19</f>
        <v>6.2825</v>
      </c>
      <c r="D20" s="7" t="n">
        <f aca="false">+B20*C20</f>
        <v>7865.69</v>
      </c>
      <c r="F20" s="2" t="n">
        <f aca="false">+F19</f>
        <v>4099</v>
      </c>
      <c r="G20" s="3" t="n">
        <f aca="false">+G19</f>
        <v>6.2825</v>
      </c>
      <c r="H20" s="7" t="n">
        <f aca="false">+F20*G20</f>
        <v>25751.9675</v>
      </c>
      <c r="J20" s="2" t="n">
        <f aca="false">+J19</f>
        <v>3674</v>
      </c>
      <c r="K20" s="3" t="n">
        <f aca="false">+K19</f>
        <v>6.2825</v>
      </c>
      <c r="L20" s="7" t="n">
        <f aca="false">+J20*K20</f>
        <v>23081.905</v>
      </c>
      <c r="N20" s="2" t="n">
        <f aca="false">+N19</f>
        <v>688</v>
      </c>
      <c r="O20" s="3" t="n">
        <f aca="false">+O19</f>
        <v>6.02</v>
      </c>
      <c r="P20" s="7" t="n">
        <f aca="false">+N20*O20</f>
        <v>4141.76</v>
      </c>
      <c r="R20" s="2" t="n">
        <f aca="false">+R19</f>
        <v>1857</v>
      </c>
      <c r="S20" s="3" t="n">
        <f aca="false">+S19</f>
        <v>0</v>
      </c>
      <c r="T20" s="7" t="n">
        <f aca="false">+R20*S20</f>
        <v>0</v>
      </c>
      <c r="W20" s="2" t="n">
        <f aca="false">SUM(B20,F20,J20,N20,R20)</f>
        <v>11570</v>
      </c>
      <c r="X20" s="4" t="n">
        <f aca="false">ROUND(+W20*(1-0.02184),0)-1</f>
        <v>11316</v>
      </c>
    </row>
    <row r="21" customFormat="false" ht="12.75" hidden="false" customHeight="false" outlineLevel="0" collapsed="false">
      <c r="A21" s="5" t="n">
        <f aca="false">+A20+1</f>
        <v>16</v>
      </c>
      <c r="B21" s="2" t="n">
        <f aca="false">+B20</f>
        <v>1252</v>
      </c>
      <c r="C21" s="3" t="n">
        <f aca="false">+C20</f>
        <v>6.2825</v>
      </c>
      <c r="D21" s="7" t="n">
        <f aca="false">+B21*C21</f>
        <v>7865.69</v>
      </c>
      <c r="F21" s="2" t="n">
        <f aca="false">+F20</f>
        <v>4099</v>
      </c>
      <c r="G21" s="3" t="n">
        <f aca="false">+G20</f>
        <v>6.2825</v>
      </c>
      <c r="H21" s="7" t="n">
        <f aca="false">+F21*G21</f>
        <v>25751.9675</v>
      </c>
      <c r="J21" s="2" t="n">
        <f aca="false">+J20</f>
        <v>3674</v>
      </c>
      <c r="K21" s="3" t="n">
        <f aca="false">+K20</f>
        <v>6.2825</v>
      </c>
      <c r="L21" s="7" t="n">
        <f aca="false">+J21*K21</f>
        <v>23081.905</v>
      </c>
      <c r="N21" s="2" t="n">
        <f aca="false">+N20</f>
        <v>688</v>
      </c>
      <c r="O21" s="3" t="n">
        <f aca="false">+O20</f>
        <v>6.02</v>
      </c>
      <c r="P21" s="7" t="n">
        <f aca="false">+N21*O21</f>
        <v>4141.76</v>
      </c>
      <c r="R21" s="2" t="n">
        <f aca="false">+R20</f>
        <v>1857</v>
      </c>
      <c r="S21" s="3" t="n">
        <f aca="false">+S20</f>
        <v>0</v>
      </c>
      <c r="T21" s="7" t="n">
        <f aca="false">+R21*S21</f>
        <v>0</v>
      </c>
      <c r="W21" s="2" t="n">
        <f aca="false">SUM(B21,F21,J21,N21,R21)</f>
        <v>11570</v>
      </c>
      <c r="X21" s="4" t="n">
        <f aca="false">ROUND(+W21*(1-0.02184),0)-1</f>
        <v>11316</v>
      </c>
    </row>
    <row r="22" customFormat="false" ht="12.75" hidden="false" customHeight="false" outlineLevel="0" collapsed="false">
      <c r="A22" s="5" t="n">
        <f aca="false">+A21+1</f>
        <v>17</v>
      </c>
      <c r="B22" s="2" t="n">
        <f aca="false">+B21</f>
        <v>1252</v>
      </c>
      <c r="C22" s="3" t="n">
        <f aca="false">+C21</f>
        <v>6.2825</v>
      </c>
      <c r="D22" s="7" t="n">
        <f aca="false">+B22*C22</f>
        <v>7865.69</v>
      </c>
      <c r="F22" s="2" t="n">
        <f aca="false">+F21</f>
        <v>4099</v>
      </c>
      <c r="G22" s="3" t="n">
        <f aca="false">+G21</f>
        <v>6.2825</v>
      </c>
      <c r="H22" s="7" t="n">
        <f aca="false">+F22*G22</f>
        <v>25751.9675</v>
      </c>
      <c r="J22" s="2" t="n">
        <f aca="false">+J21</f>
        <v>3674</v>
      </c>
      <c r="K22" s="3" t="n">
        <f aca="false">+K21</f>
        <v>6.2825</v>
      </c>
      <c r="L22" s="7" t="n">
        <f aca="false">+J22*K22</f>
        <v>23081.905</v>
      </c>
      <c r="N22" s="2" t="n">
        <f aca="false">+N21</f>
        <v>688</v>
      </c>
      <c r="O22" s="3" t="n">
        <f aca="false">+O21</f>
        <v>6.02</v>
      </c>
      <c r="P22" s="7" t="n">
        <f aca="false">+N22*O22</f>
        <v>4141.76</v>
      </c>
      <c r="R22" s="2" t="n">
        <f aca="false">+R21</f>
        <v>1857</v>
      </c>
      <c r="S22" s="3" t="n">
        <f aca="false">+S21</f>
        <v>0</v>
      </c>
      <c r="T22" s="7" t="n">
        <f aca="false">+R22*S22</f>
        <v>0</v>
      </c>
      <c r="W22" s="2" t="n">
        <f aca="false">SUM(B22,F22,J22,N22,R22)</f>
        <v>11570</v>
      </c>
      <c r="X22" s="4" t="n">
        <f aca="false">ROUND(+W22*(1-0.02184),0)-1</f>
        <v>11316</v>
      </c>
    </row>
    <row r="23" customFormat="false" ht="12.75" hidden="false" customHeight="false" outlineLevel="0" collapsed="false">
      <c r="A23" s="5" t="n">
        <f aca="false">+A22+1</f>
        <v>18</v>
      </c>
      <c r="B23" s="2" t="n">
        <f aca="false">+B22</f>
        <v>1252</v>
      </c>
      <c r="C23" s="3" t="n">
        <f aca="false">+C22</f>
        <v>6.2825</v>
      </c>
      <c r="D23" s="7" t="n">
        <f aca="false">+B23*C23</f>
        <v>7865.69</v>
      </c>
      <c r="F23" s="2" t="n">
        <f aca="false">+F22</f>
        <v>4099</v>
      </c>
      <c r="G23" s="3" t="n">
        <f aca="false">+G22</f>
        <v>6.2825</v>
      </c>
      <c r="H23" s="7" t="n">
        <f aca="false">+F23*G23</f>
        <v>25751.9675</v>
      </c>
      <c r="J23" s="2" t="n">
        <f aca="false">+J22</f>
        <v>3674</v>
      </c>
      <c r="K23" s="3" t="n">
        <f aca="false">+K22</f>
        <v>6.2825</v>
      </c>
      <c r="L23" s="7" t="n">
        <f aca="false">+J23*K23</f>
        <v>23081.905</v>
      </c>
      <c r="N23" s="2" t="n">
        <f aca="false">+N22</f>
        <v>688</v>
      </c>
      <c r="O23" s="3" t="n">
        <f aca="false">+O22</f>
        <v>6.02</v>
      </c>
      <c r="P23" s="7" t="n">
        <f aca="false">+N23*O23</f>
        <v>4141.76</v>
      </c>
      <c r="R23" s="2" t="n">
        <f aca="false">+R22</f>
        <v>1857</v>
      </c>
      <c r="S23" s="3" t="n">
        <f aca="false">+S22</f>
        <v>0</v>
      </c>
      <c r="T23" s="7" t="n">
        <f aca="false">+R23*S23</f>
        <v>0</v>
      </c>
      <c r="W23" s="2" t="n">
        <f aca="false">SUM(B23,F23,J23,N23,R23)</f>
        <v>11570</v>
      </c>
      <c r="X23" s="4" t="n">
        <f aca="false">ROUND(+W23*(1-0.02184),0)-1</f>
        <v>11316</v>
      </c>
    </row>
    <row r="24" customFormat="false" ht="12.75" hidden="false" customHeight="false" outlineLevel="0" collapsed="false">
      <c r="A24" s="5" t="n">
        <f aca="false">+A23+1</f>
        <v>19</v>
      </c>
      <c r="B24" s="2" t="n">
        <f aca="false">+B23</f>
        <v>1252</v>
      </c>
      <c r="C24" s="3" t="n">
        <f aca="false">+C23</f>
        <v>6.2825</v>
      </c>
      <c r="D24" s="7" t="n">
        <f aca="false">+B24*C24</f>
        <v>7865.69</v>
      </c>
      <c r="F24" s="2" t="n">
        <f aca="false">+F23</f>
        <v>4099</v>
      </c>
      <c r="G24" s="3" t="n">
        <f aca="false">+G23</f>
        <v>6.2825</v>
      </c>
      <c r="H24" s="7" t="n">
        <f aca="false">+F24*G24</f>
        <v>25751.9675</v>
      </c>
      <c r="J24" s="2" t="n">
        <f aca="false">+J23</f>
        <v>3674</v>
      </c>
      <c r="K24" s="3" t="n">
        <f aca="false">+K23</f>
        <v>6.2825</v>
      </c>
      <c r="L24" s="7" t="n">
        <f aca="false">+J24*K24</f>
        <v>23081.905</v>
      </c>
      <c r="N24" s="2" t="n">
        <f aca="false">+N23</f>
        <v>688</v>
      </c>
      <c r="O24" s="3" t="n">
        <f aca="false">+O23</f>
        <v>6.02</v>
      </c>
      <c r="P24" s="7" t="n">
        <f aca="false">+N24*O24</f>
        <v>4141.76</v>
      </c>
      <c r="R24" s="2" t="n">
        <f aca="false">+R23</f>
        <v>1857</v>
      </c>
      <c r="S24" s="3" t="n">
        <f aca="false">+S23</f>
        <v>0</v>
      </c>
      <c r="T24" s="7" t="n">
        <f aca="false">+R24*S24</f>
        <v>0</v>
      </c>
      <c r="W24" s="2" t="n">
        <f aca="false">SUM(B24,F24,J24,N24,R24)</f>
        <v>11570</v>
      </c>
      <c r="X24" s="4" t="n">
        <f aca="false">ROUND(+W24*(1-0.02184),0)-1</f>
        <v>11316</v>
      </c>
    </row>
    <row r="25" customFormat="false" ht="12.75" hidden="false" customHeight="false" outlineLevel="0" collapsed="false">
      <c r="A25" s="5" t="n">
        <f aca="false">+A24+1</f>
        <v>20</v>
      </c>
      <c r="B25" s="2" t="n">
        <f aca="false">+B24</f>
        <v>1252</v>
      </c>
      <c r="C25" s="3" t="n">
        <f aca="false">+C24</f>
        <v>6.2825</v>
      </c>
      <c r="D25" s="7" t="n">
        <f aca="false">+B25*C25</f>
        <v>7865.69</v>
      </c>
      <c r="F25" s="2" t="n">
        <f aca="false">+F24</f>
        <v>4099</v>
      </c>
      <c r="G25" s="3" t="n">
        <f aca="false">+G24</f>
        <v>6.2825</v>
      </c>
      <c r="H25" s="7" t="n">
        <f aca="false">+F25*G25</f>
        <v>25751.9675</v>
      </c>
      <c r="J25" s="2" t="n">
        <f aca="false">+J24</f>
        <v>3674</v>
      </c>
      <c r="K25" s="3" t="n">
        <f aca="false">+K24</f>
        <v>6.2825</v>
      </c>
      <c r="L25" s="7" t="n">
        <f aca="false">+J25*K25</f>
        <v>23081.905</v>
      </c>
      <c r="N25" s="2" t="n">
        <f aca="false">+N24</f>
        <v>688</v>
      </c>
      <c r="O25" s="3" t="n">
        <f aca="false">+O24</f>
        <v>6.02</v>
      </c>
      <c r="P25" s="7" t="n">
        <f aca="false">+N25*O25</f>
        <v>4141.76</v>
      </c>
      <c r="R25" s="2" t="n">
        <f aca="false">+R24</f>
        <v>1857</v>
      </c>
      <c r="S25" s="3" t="n">
        <f aca="false">+S24</f>
        <v>0</v>
      </c>
      <c r="T25" s="7" t="n">
        <f aca="false">+R25*S25</f>
        <v>0</v>
      </c>
      <c r="W25" s="2" t="n">
        <f aca="false">SUM(B25,F25,J25,N25,R25)</f>
        <v>11570</v>
      </c>
      <c r="X25" s="4" t="n">
        <f aca="false">ROUND(+W25*(1-0.02184),0)-1</f>
        <v>11316</v>
      </c>
    </row>
    <row r="26" customFormat="false" ht="12.75" hidden="false" customHeight="false" outlineLevel="0" collapsed="false">
      <c r="A26" s="5" t="n">
        <f aca="false">+A25+1</f>
        <v>21</v>
      </c>
      <c r="B26" s="2" t="n">
        <f aca="false">+B25</f>
        <v>1252</v>
      </c>
      <c r="C26" s="3" t="n">
        <f aca="false">+C25</f>
        <v>6.2825</v>
      </c>
      <c r="D26" s="7" t="n">
        <f aca="false">+B26*C26</f>
        <v>7865.69</v>
      </c>
      <c r="F26" s="2" t="n">
        <f aca="false">+F25</f>
        <v>4099</v>
      </c>
      <c r="G26" s="3" t="n">
        <f aca="false">+G25</f>
        <v>6.2825</v>
      </c>
      <c r="H26" s="7" t="n">
        <f aca="false">+F26*G26</f>
        <v>25751.9675</v>
      </c>
      <c r="J26" s="2" t="n">
        <f aca="false">+J25</f>
        <v>3674</v>
      </c>
      <c r="K26" s="3" t="n">
        <f aca="false">+K25</f>
        <v>6.2825</v>
      </c>
      <c r="L26" s="7" t="n">
        <f aca="false">+J26*K26</f>
        <v>23081.905</v>
      </c>
      <c r="N26" s="2" t="n">
        <f aca="false">+N25</f>
        <v>688</v>
      </c>
      <c r="O26" s="3" t="n">
        <f aca="false">+O25</f>
        <v>6.02</v>
      </c>
      <c r="P26" s="7" t="n">
        <f aca="false">+N26*O26</f>
        <v>4141.76</v>
      </c>
      <c r="R26" s="2" t="n">
        <f aca="false">+R25</f>
        <v>1857</v>
      </c>
      <c r="S26" s="3" t="n">
        <f aca="false">+S25</f>
        <v>0</v>
      </c>
      <c r="T26" s="7" t="n">
        <f aca="false">+R26*S26</f>
        <v>0</v>
      </c>
      <c r="W26" s="2" t="n">
        <f aca="false">SUM(B26,F26,J26,N26,R26)</f>
        <v>11570</v>
      </c>
      <c r="X26" s="4" t="n">
        <f aca="false">ROUND(+W26*(1-0.02184),0)-1</f>
        <v>11316</v>
      </c>
    </row>
    <row r="27" customFormat="false" ht="12.75" hidden="false" customHeight="false" outlineLevel="0" collapsed="false">
      <c r="A27" s="5" t="n">
        <f aca="false">+A26+1</f>
        <v>22</v>
      </c>
      <c r="B27" s="2" t="n">
        <f aca="false">+B26</f>
        <v>1252</v>
      </c>
      <c r="C27" s="3" t="n">
        <f aca="false">+C26</f>
        <v>6.2825</v>
      </c>
      <c r="D27" s="7" t="n">
        <f aca="false">+B27*C27</f>
        <v>7865.69</v>
      </c>
      <c r="F27" s="2" t="n">
        <f aca="false">+F26</f>
        <v>4099</v>
      </c>
      <c r="G27" s="3" t="n">
        <f aca="false">+G26</f>
        <v>6.2825</v>
      </c>
      <c r="H27" s="7" t="n">
        <f aca="false">+F27*G27</f>
        <v>25751.9675</v>
      </c>
      <c r="J27" s="2" t="n">
        <f aca="false">+J26</f>
        <v>3674</v>
      </c>
      <c r="K27" s="3" t="n">
        <f aca="false">+K26</f>
        <v>6.2825</v>
      </c>
      <c r="L27" s="7" t="n">
        <f aca="false">+J27*K27</f>
        <v>23081.905</v>
      </c>
      <c r="N27" s="2" t="n">
        <f aca="false">+N26</f>
        <v>688</v>
      </c>
      <c r="O27" s="3" t="n">
        <f aca="false">+O26</f>
        <v>6.02</v>
      </c>
      <c r="P27" s="7" t="n">
        <f aca="false">+N27*O27</f>
        <v>4141.76</v>
      </c>
      <c r="R27" s="2" t="n">
        <f aca="false">+R26</f>
        <v>1857</v>
      </c>
      <c r="S27" s="3" t="n">
        <f aca="false">+S26</f>
        <v>0</v>
      </c>
      <c r="T27" s="7" t="n">
        <f aca="false">+R27*S27</f>
        <v>0</v>
      </c>
      <c r="W27" s="2" t="n">
        <f aca="false">SUM(B27,F27,J27,N27,R27)</f>
        <v>11570</v>
      </c>
      <c r="X27" s="4" t="n">
        <f aca="false">ROUND(+W27*(1-0.02184),0)-1</f>
        <v>11316</v>
      </c>
    </row>
    <row r="28" customFormat="false" ht="12.75" hidden="false" customHeight="false" outlineLevel="0" collapsed="false">
      <c r="A28" s="5" t="n">
        <f aca="false">+A27+1</f>
        <v>23</v>
      </c>
      <c r="B28" s="2" t="n">
        <f aca="false">+B27</f>
        <v>1252</v>
      </c>
      <c r="C28" s="3" t="n">
        <f aca="false">+C27</f>
        <v>6.2825</v>
      </c>
      <c r="D28" s="7" t="n">
        <f aca="false">+B28*C28</f>
        <v>7865.69</v>
      </c>
      <c r="F28" s="2" t="n">
        <f aca="false">+F27</f>
        <v>4099</v>
      </c>
      <c r="G28" s="3" t="n">
        <f aca="false">+G27</f>
        <v>6.2825</v>
      </c>
      <c r="H28" s="7" t="n">
        <f aca="false">+F28*G28</f>
        <v>25751.9675</v>
      </c>
      <c r="J28" s="2" t="n">
        <f aca="false">+J27</f>
        <v>3674</v>
      </c>
      <c r="K28" s="3" t="n">
        <f aca="false">+K27</f>
        <v>6.2825</v>
      </c>
      <c r="L28" s="7" t="n">
        <f aca="false">+J28*K28</f>
        <v>23081.905</v>
      </c>
      <c r="N28" s="2" t="n">
        <f aca="false">+N27</f>
        <v>688</v>
      </c>
      <c r="O28" s="3" t="n">
        <f aca="false">+O27</f>
        <v>6.02</v>
      </c>
      <c r="P28" s="7" t="n">
        <f aca="false">+N28*O28</f>
        <v>4141.76</v>
      </c>
      <c r="R28" s="2" t="n">
        <f aca="false">+R27</f>
        <v>1857</v>
      </c>
      <c r="S28" s="3" t="n">
        <f aca="false">+S27</f>
        <v>0</v>
      </c>
      <c r="T28" s="7" t="n">
        <f aca="false">+R28*S28</f>
        <v>0</v>
      </c>
      <c r="W28" s="2" t="n">
        <f aca="false">SUM(B28,F28,J28,N28,R28)</f>
        <v>11570</v>
      </c>
      <c r="X28" s="4" t="n">
        <f aca="false">ROUND(+W28*(1-0.02184),0)-1</f>
        <v>11316</v>
      </c>
    </row>
    <row r="29" customFormat="false" ht="12.75" hidden="false" customHeight="false" outlineLevel="0" collapsed="false">
      <c r="A29" s="5" t="n">
        <f aca="false">+A28+1</f>
        <v>24</v>
      </c>
      <c r="B29" s="2" t="n">
        <f aca="false">+B28</f>
        <v>1252</v>
      </c>
      <c r="C29" s="3" t="n">
        <f aca="false">+C28</f>
        <v>6.2825</v>
      </c>
      <c r="D29" s="7" t="n">
        <f aca="false">+B29*C29</f>
        <v>7865.69</v>
      </c>
      <c r="F29" s="2" t="n">
        <f aca="false">+F28</f>
        <v>4099</v>
      </c>
      <c r="G29" s="3" t="n">
        <f aca="false">+G28</f>
        <v>6.2825</v>
      </c>
      <c r="H29" s="7" t="n">
        <f aca="false">+F29*G29</f>
        <v>25751.9675</v>
      </c>
      <c r="J29" s="2" t="n">
        <f aca="false">+J28</f>
        <v>3674</v>
      </c>
      <c r="K29" s="3" t="n">
        <f aca="false">+K28</f>
        <v>6.2825</v>
      </c>
      <c r="L29" s="7" t="n">
        <f aca="false">+J29*K29</f>
        <v>23081.905</v>
      </c>
      <c r="N29" s="2" t="n">
        <f aca="false">+N28</f>
        <v>688</v>
      </c>
      <c r="O29" s="3" t="n">
        <f aca="false">+O28</f>
        <v>6.02</v>
      </c>
      <c r="P29" s="7" t="n">
        <f aca="false">+N29*O29</f>
        <v>4141.76</v>
      </c>
      <c r="R29" s="2" t="n">
        <f aca="false">+R28</f>
        <v>1857</v>
      </c>
      <c r="S29" s="3" t="n">
        <f aca="false">+S28</f>
        <v>0</v>
      </c>
      <c r="T29" s="7" t="n">
        <f aca="false">+R29*S29</f>
        <v>0</v>
      </c>
      <c r="W29" s="2" t="n">
        <f aca="false">SUM(B29,F29,J29,N29,R29)</f>
        <v>11570</v>
      </c>
      <c r="X29" s="4" t="n">
        <f aca="false">ROUND(+W29*(1-0.02184),0)-1</f>
        <v>11316</v>
      </c>
    </row>
    <row r="30" customFormat="false" ht="12.75" hidden="false" customHeight="false" outlineLevel="0" collapsed="false">
      <c r="A30" s="5" t="n">
        <f aca="false">+A29+1</f>
        <v>25</v>
      </c>
      <c r="B30" s="2" t="n">
        <f aca="false">+B29</f>
        <v>1252</v>
      </c>
      <c r="C30" s="3" t="n">
        <f aca="false">+C29</f>
        <v>6.2825</v>
      </c>
      <c r="D30" s="7" t="n">
        <f aca="false">+B30*C30</f>
        <v>7865.69</v>
      </c>
      <c r="F30" s="2" t="n">
        <f aca="false">+F29</f>
        <v>4099</v>
      </c>
      <c r="G30" s="3" t="n">
        <f aca="false">+G29</f>
        <v>6.2825</v>
      </c>
      <c r="H30" s="7" t="n">
        <f aca="false">+F30*G30</f>
        <v>25751.9675</v>
      </c>
      <c r="J30" s="2" t="n">
        <f aca="false">+J29</f>
        <v>3674</v>
      </c>
      <c r="K30" s="3" t="n">
        <f aca="false">+K29</f>
        <v>6.2825</v>
      </c>
      <c r="L30" s="7" t="n">
        <f aca="false">+J30*K30</f>
        <v>23081.905</v>
      </c>
      <c r="N30" s="2" t="n">
        <f aca="false">+N29</f>
        <v>688</v>
      </c>
      <c r="O30" s="3" t="n">
        <f aca="false">+O29</f>
        <v>6.02</v>
      </c>
      <c r="P30" s="7" t="n">
        <f aca="false">+N30*O30</f>
        <v>4141.76</v>
      </c>
      <c r="R30" s="2" t="n">
        <f aca="false">+R29</f>
        <v>1857</v>
      </c>
      <c r="S30" s="3" t="n">
        <f aca="false">+S29</f>
        <v>0</v>
      </c>
      <c r="T30" s="7" t="n">
        <f aca="false">+R30*S30</f>
        <v>0</v>
      </c>
      <c r="W30" s="2" t="n">
        <f aca="false">SUM(B30,F30,J30,N30,R30)</f>
        <v>11570</v>
      </c>
      <c r="X30" s="4" t="n">
        <f aca="false">ROUND(+W30*(1-0.02184),0)-1</f>
        <v>11316</v>
      </c>
    </row>
    <row r="31" customFormat="false" ht="12.75" hidden="false" customHeight="false" outlineLevel="0" collapsed="false">
      <c r="A31" s="5" t="n">
        <f aca="false">+A30+1</f>
        <v>26</v>
      </c>
      <c r="B31" s="2" t="n">
        <f aca="false">+B30</f>
        <v>1252</v>
      </c>
      <c r="C31" s="3" t="n">
        <f aca="false">+C30</f>
        <v>6.2825</v>
      </c>
      <c r="D31" s="7" t="n">
        <f aca="false">+B31*C31</f>
        <v>7865.69</v>
      </c>
      <c r="F31" s="2" t="n">
        <f aca="false">+F30</f>
        <v>4099</v>
      </c>
      <c r="G31" s="3" t="n">
        <f aca="false">+G30</f>
        <v>6.2825</v>
      </c>
      <c r="H31" s="7" t="n">
        <f aca="false">+F31*G31</f>
        <v>25751.9675</v>
      </c>
      <c r="J31" s="2" t="n">
        <f aca="false">+J30</f>
        <v>3674</v>
      </c>
      <c r="K31" s="3" t="n">
        <f aca="false">+K30</f>
        <v>6.2825</v>
      </c>
      <c r="L31" s="7" t="n">
        <f aca="false">+J31*K31</f>
        <v>23081.905</v>
      </c>
      <c r="N31" s="2" t="n">
        <f aca="false">+N30</f>
        <v>688</v>
      </c>
      <c r="O31" s="3" t="n">
        <f aca="false">+O30</f>
        <v>6.02</v>
      </c>
      <c r="P31" s="7" t="n">
        <f aca="false">+N31*O31</f>
        <v>4141.76</v>
      </c>
      <c r="R31" s="2" t="n">
        <f aca="false">+R30</f>
        <v>1857</v>
      </c>
      <c r="S31" s="3" t="n">
        <f aca="false">+S30</f>
        <v>0</v>
      </c>
      <c r="T31" s="7" t="n">
        <f aca="false">+R31*S31</f>
        <v>0</v>
      </c>
      <c r="W31" s="2" t="n">
        <f aca="false">SUM(B31,F31,J31,N31,R31)</f>
        <v>11570</v>
      </c>
      <c r="X31" s="4" t="n">
        <f aca="false">ROUND(+W31*(1-0.02184),0)-1</f>
        <v>11316</v>
      </c>
    </row>
    <row r="32" customFormat="false" ht="12.75" hidden="false" customHeight="false" outlineLevel="0" collapsed="false">
      <c r="A32" s="5" t="n">
        <f aca="false">+A31+1</f>
        <v>27</v>
      </c>
      <c r="B32" s="2" t="n">
        <f aca="false">+B31</f>
        <v>1252</v>
      </c>
      <c r="C32" s="3" t="n">
        <f aca="false">+C31</f>
        <v>6.2825</v>
      </c>
      <c r="D32" s="7" t="n">
        <f aca="false">+B32*C32</f>
        <v>7865.69</v>
      </c>
      <c r="F32" s="2" t="n">
        <f aca="false">+F31</f>
        <v>4099</v>
      </c>
      <c r="G32" s="3" t="n">
        <f aca="false">+G31</f>
        <v>6.2825</v>
      </c>
      <c r="H32" s="7" t="n">
        <f aca="false">+F32*G32</f>
        <v>25751.9675</v>
      </c>
      <c r="J32" s="2" t="n">
        <f aca="false">+J31</f>
        <v>3674</v>
      </c>
      <c r="K32" s="3" t="n">
        <f aca="false">+K31</f>
        <v>6.2825</v>
      </c>
      <c r="L32" s="7" t="n">
        <f aca="false">+J32*K32</f>
        <v>23081.905</v>
      </c>
      <c r="N32" s="2" t="n">
        <f aca="false">+N31</f>
        <v>688</v>
      </c>
      <c r="O32" s="3" t="n">
        <f aca="false">+O31</f>
        <v>6.02</v>
      </c>
      <c r="P32" s="7" t="n">
        <f aca="false">+N32*O32</f>
        <v>4141.76</v>
      </c>
      <c r="R32" s="2" t="n">
        <f aca="false">+R31</f>
        <v>1857</v>
      </c>
      <c r="S32" s="3" t="n">
        <f aca="false">+S31</f>
        <v>0</v>
      </c>
      <c r="T32" s="7" t="n">
        <f aca="false">+R32*S32</f>
        <v>0</v>
      </c>
      <c r="W32" s="2" t="n">
        <f aca="false">SUM(B32,F32,J32,N32,R32)</f>
        <v>11570</v>
      </c>
      <c r="X32" s="4" t="n">
        <f aca="false">ROUND(+W32*(1-0.02184),0)-1</f>
        <v>11316</v>
      </c>
    </row>
    <row r="33" customFormat="false" ht="12.75" hidden="false" customHeight="false" outlineLevel="0" collapsed="false">
      <c r="A33" s="5" t="n">
        <f aca="false">+A32+1</f>
        <v>28</v>
      </c>
      <c r="B33" s="2" t="n">
        <f aca="false">+B32</f>
        <v>1252</v>
      </c>
      <c r="C33" s="3" t="n">
        <f aca="false">+C32</f>
        <v>6.2825</v>
      </c>
      <c r="D33" s="7" t="n">
        <f aca="false">+B33*C33</f>
        <v>7865.69</v>
      </c>
      <c r="F33" s="2" t="n">
        <f aca="false">+F32</f>
        <v>4099</v>
      </c>
      <c r="G33" s="3" t="n">
        <f aca="false">+G32</f>
        <v>6.2825</v>
      </c>
      <c r="H33" s="7" t="n">
        <f aca="false">+F33*G33</f>
        <v>25751.9675</v>
      </c>
      <c r="J33" s="2" t="n">
        <f aca="false">+J32</f>
        <v>3674</v>
      </c>
      <c r="K33" s="3" t="n">
        <f aca="false">+K32</f>
        <v>6.2825</v>
      </c>
      <c r="L33" s="7" t="n">
        <f aca="false">+J33*K33</f>
        <v>23081.905</v>
      </c>
      <c r="N33" s="2" t="n">
        <f aca="false">+N32</f>
        <v>688</v>
      </c>
      <c r="O33" s="3" t="n">
        <f aca="false">+O32</f>
        <v>6.02</v>
      </c>
      <c r="P33" s="7" t="n">
        <f aca="false">+N33*O33</f>
        <v>4141.76</v>
      </c>
      <c r="R33" s="2" t="n">
        <f aca="false">+R32</f>
        <v>1857</v>
      </c>
      <c r="S33" s="3" t="n">
        <f aca="false">+S32</f>
        <v>0</v>
      </c>
      <c r="T33" s="7" t="n">
        <f aca="false">+R33*S33</f>
        <v>0</v>
      </c>
      <c r="W33" s="2" t="n">
        <f aca="false">SUM(B33,F33,J33,N33,R33)</f>
        <v>11570</v>
      </c>
      <c r="X33" s="4" t="n">
        <f aca="false">ROUND(+W33*(1-0.02184),0)-1</f>
        <v>11316</v>
      </c>
    </row>
    <row r="34" customFormat="false" ht="12.75" hidden="false" customHeight="false" outlineLevel="0" collapsed="false">
      <c r="A34" s="5" t="n">
        <f aca="false">+A33+1</f>
        <v>29</v>
      </c>
      <c r="B34" s="2" t="n">
        <f aca="false">+B33</f>
        <v>1252</v>
      </c>
      <c r="C34" s="3" t="n">
        <f aca="false">+C33</f>
        <v>6.2825</v>
      </c>
      <c r="D34" s="7" t="n">
        <f aca="false">+B34*C34</f>
        <v>7865.69</v>
      </c>
      <c r="F34" s="2" t="n">
        <f aca="false">+F33</f>
        <v>4099</v>
      </c>
      <c r="G34" s="3" t="n">
        <f aca="false">+G33</f>
        <v>6.2825</v>
      </c>
      <c r="H34" s="7" t="n">
        <f aca="false">+F34*G34</f>
        <v>25751.9675</v>
      </c>
      <c r="J34" s="2" t="n">
        <f aca="false">+J33</f>
        <v>3674</v>
      </c>
      <c r="K34" s="3" t="n">
        <f aca="false">+K33</f>
        <v>6.2825</v>
      </c>
      <c r="L34" s="7" t="n">
        <f aca="false">+J34*K34</f>
        <v>23081.905</v>
      </c>
      <c r="N34" s="2" t="n">
        <f aca="false">+N33</f>
        <v>688</v>
      </c>
      <c r="O34" s="3" t="n">
        <f aca="false">+O33</f>
        <v>6.02</v>
      </c>
      <c r="P34" s="7" t="n">
        <f aca="false">+N34*O34</f>
        <v>4141.76</v>
      </c>
      <c r="R34" s="2" t="n">
        <f aca="false">+R33</f>
        <v>1857</v>
      </c>
      <c r="S34" s="3" t="n">
        <f aca="false">+S33</f>
        <v>0</v>
      </c>
      <c r="T34" s="7" t="n">
        <f aca="false">+R34*S34</f>
        <v>0</v>
      </c>
      <c r="W34" s="2" t="n">
        <f aca="false">SUM(B34,F34,J34,N34,R34)</f>
        <v>11570</v>
      </c>
      <c r="X34" s="4" t="n">
        <f aca="false">ROUND(+W34*(1-0.02184),0)-1</f>
        <v>11316</v>
      </c>
    </row>
    <row r="35" customFormat="false" ht="12.75" hidden="false" customHeight="false" outlineLevel="0" collapsed="false">
      <c r="A35" s="5" t="n">
        <f aca="false">+A34+1</f>
        <v>30</v>
      </c>
      <c r="B35" s="2" t="n">
        <f aca="false">+B34</f>
        <v>1252</v>
      </c>
      <c r="C35" s="3" t="n">
        <f aca="false">+C34</f>
        <v>6.2825</v>
      </c>
      <c r="D35" s="7" t="n">
        <f aca="false">+B35*C35</f>
        <v>7865.69</v>
      </c>
      <c r="F35" s="2" t="n">
        <f aca="false">+F34</f>
        <v>4099</v>
      </c>
      <c r="G35" s="3" t="n">
        <f aca="false">+G34</f>
        <v>6.2825</v>
      </c>
      <c r="H35" s="7" t="n">
        <f aca="false">+F35*G35</f>
        <v>25751.9675</v>
      </c>
      <c r="J35" s="2" t="n">
        <f aca="false">+J34</f>
        <v>3674</v>
      </c>
      <c r="K35" s="3" t="n">
        <f aca="false">+K34</f>
        <v>6.2825</v>
      </c>
      <c r="L35" s="7" t="n">
        <f aca="false">+J35*K35</f>
        <v>23081.905</v>
      </c>
      <c r="N35" s="2" t="n">
        <f aca="false">+N34</f>
        <v>688</v>
      </c>
      <c r="O35" s="3" t="n">
        <f aca="false">+O34</f>
        <v>6.02</v>
      </c>
      <c r="P35" s="7" t="n">
        <f aca="false">+N35*O35</f>
        <v>4141.76</v>
      </c>
      <c r="R35" s="2" t="n">
        <f aca="false">+R34</f>
        <v>1857</v>
      </c>
      <c r="S35" s="3" t="n">
        <f aca="false">+S34</f>
        <v>0</v>
      </c>
      <c r="T35" s="7" t="n">
        <f aca="false">+R35*S35</f>
        <v>0</v>
      </c>
      <c r="W35" s="2" t="n">
        <f aca="false">SUM(B35,F35,J35,N35,R35)</f>
        <v>11570</v>
      </c>
      <c r="X35" s="4" t="n">
        <f aca="false">ROUND(+W35*(1-0.02184),0)-1</f>
        <v>11316</v>
      </c>
    </row>
    <row r="36" customFormat="false" ht="12.75" hidden="false" customHeight="false" outlineLevel="0" collapsed="false">
      <c r="A36" s="5" t="n">
        <f aca="false">+A35+1</f>
        <v>31</v>
      </c>
      <c r="B36" s="2" t="n">
        <f aca="false">+B35</f>
        <v>1252</v>
      </c>
      <c r="C36" s="3" t="n">
        <f aca="false">+C35</f>
        <v>6.2825</v>
      </c>
      <c r="D36" s="7" t="n">
        <f aca="false">+B36*C36</f>
        <v>7865.69</v>
      </c>
      <c r="F36" s="2" t="n">
        <f aca="false">+F35</f>
        <v>4099</v>
      </c>
      <c r="G36" s="3" t="n">
        <f aca="false">+G35</f>
        <v>6.2825</v>
      </c>
      <c r="H36" s="7" t="n">
        <f aca="false">+F36*G36</f>
        <v>25751.9675</v>
      </c>
      <c r="J36" s="2" t="n">
        <f aca="false">+J35</f>
        <v>3674</v>
      </c>
      <c r="K36" s="3" t="n">
        <f aca="false">+K35</f>
        <v>6.2825</v>
      </c>
      <c r="L36" s="7" t="n">
        <f aca="false">+J36*K36</f>
        <v>23081.905</v>
      </c>
      <c r="N36" s="2" t="n">
        <f aca="false">+N35</f>
        <v>688</v>
      </c>
      <c r="O36" s="3" t="n">
        <f aca="false">+O35</f>
        <v>6.02</v>
      </c>
      <c r="P36" s="7" t="n">
        <f aca="false">+N36*O36</f>
        <v>4141.76</v>
      </c>
      <c r="R36" s="2" t="n">
        <f aca="false">+R35</f>
        <v>1857</v>
      </c>
      <c r="S36" s="3" t="n">
        <f aca="false">+S35</f>
        <v>0</v>
      </c>
      <c r="T36" s="7" t="n">
        <f aca="false">+R36*S36</f>
        <v>0</v>
      </c>
      <c r="W36" s="2" t="n">
        <f aca="false">SUM(B36,F36,J36,N36,R36)</f>
        <v>11570</v>
      </c>
      <c r="X36" s="4" t="n">
        <f aca="false">ROUND(+W36*(1-0.02184),0)-1</f>
        <v>11316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R25" activeCellId="0" sqref="R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8" width="12.99"/>
    <col collapsed="false" customWidth="true" hidden="false" outlineLevel="0" max="4" min="3" style="9" width="12.99"/>
    <col collapsed="false" customWidth="true" hidden="false" outlineLevel="0" max="5" min="5" style="2" width="4.28"/>
    <col collapsed="false" customWidth="true" hidden="false" outlineLevel="0" max="6" min="6" style="8" width="12.99"/>
    <col collapsed="false" customWidth="true" hidden="false" outlineLevel="0" max="8" min="7" style="9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2" width="12.99"/>
    <col collapsed="false" customWidth="true" hidden="false" outlineLevel="0" max="24" min="23" style="3" width="12.99"/>
    <col collapsed="false" customWidth="true" hidden="false" outlineLevel="0" max="25" min="25" style="0" width="4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Z4" s="0" t="s">
        <v>11</v>
      </c>
    </row>
    <row r="5" customFormat="false" ht="12.75" hidden="false" customHeight="false" outlineLevel="0" collapsed="false">
      <c r="A5" s="5"/>
      <c r="B5" s="8" t="s">
        <v>12</v>
      </c>
      <c r="C5" s="9" t="s">
        <v>6</v>
      </c>
      <c r="D5" s="9" t="s">
        <v>7</v>
      </c>
      <c r="F5" s="8" t="s">
        <v>12</v>
      </c>
      <c r="G5" s="9" t="s">
        <v>6</v>
      </c>
      <c r="H5" s="9" t="s">
        <v>7</v>
      </c>
      <c r="J5" s="8" t="s">
        <v>12</v>
      </c>
      <c r="K5" s="3" t="s">
        <v>6</v>
      </c>
      <c r="L5" s="3" t="s">
        <v>7</v>
      </c>
      <c r="O5" s="3" t="s">
        <v>6</v>
      </c>
      <c r="P5" s="3" t="s">
        <v>7</v>
      </c>
      <c r="S5" s="3" t="s">
        <v>6</v>
      </c>
      <c r="T5" s="3" t="s">
        <v>7</v>
      </c>
      <c r="W5" s="3" t="s">
        <v>6</v>
      </c>
      <c r="X5" s="3" t="s">
        <v>7</v>
      </c>
      <c r="Z5" s="0" t="s">
        <v>13</v>
      </c>
    </row>
    <row r="6" customFormat="false" ht="12.75" hidden="false" customHeight="false" outlineLevel="0" collapsed="false">
      <c r="A6" s="5" t="n">
        <v>1</v>
      </c>
      <c r="B6" s="8" t="n">
        <v>-11316</v>
      </c>
      <c r="C6" s="9" t="n">
        <v>6.27</v>
      </c>
      <c r="D6" s="10" t="n">
        <f aca="false">+B6*C6</f>
        <v>-70951.32</v>
      </c>
      <c r="F6" s="8" t="n">
        <v>0</v>
      </c>
      <c r="G6" s="9" t="n">
        <v>0</v>
      </c>
      <c r="H6" s="10" t="n">
        <f aca="false">+F6*G6</f>
        <v>0</v>
      </c>
      <c r="J6" s="2" t="n">
        <v>0</v>
      </c>
      <c r="K6" s="3" t="n">
        <v>0</v>
      </c>
      <c r="L6" s="7" t="n">
        <f aca="false">+J6*K6</f>
        <v>0</v>
      </c>
      <c r="N6" s="2" t="n">
        <v>0</v>
      </c>
      <c r="O6" s="3" t="n">
        <v>0</v>
      </c>
      <c r="P6" s="7" t="n">
        <f aca="false">+N6*O6</f>
        <v>0</v>
      </c>
      <c r="R6" s="2" t="n">
        <v>0</v>
      </c>
      <c r="S6" s="3" t="n">
        <v>0</v>
      </c>
      <c r="T6" s="7" t="n">
        <f aca="false">+R6*S6</f>
        <v>0</v>
      </c>
      <c r="V6" s="2" t="n">
        <v>0</v>
      </c>
      <c r="W6" s="3" t="n">
        <v>0</v>
      </c>
      <c r="X6" s="7" t="n">
        <f aca="false">+V6*W6</f>
        <v>0</v>
      </c>
      <c r="Z6" s="2" t="n">
        <f aca="false">SUM(B6,F6,J6,N6,R6,V6)</f>
        <v>-11316</v>
      </c>
    </row>
    <row r="7" customFormat="false" ht="12.75" hidden="false" customHeight="false" outlineLevel="0" collapsed="false">
      <c r="A7" s="5" t="n">
        <f aca="false">+A6+1</f>
        <v>2</v>
      </c>
      <c r="B7" s="8" t="n">
        <f aca="false">+B6</f>
        <v>-11316</v>
      </c>
      <c r="C7" s="9" t="n">
        <f aca="false">+C6</f>
        <v>6.27</v>
      </c>
      <c r="D7" s="10" t="n">
        <f aca="false">+B7*C7</f>
        <v>-70951.32</v>
      </c>
      <c r="F7" s="8" t="n">
        <v>15000</v>
      </c>
      <c r="G7" s="9" t="n">
        <v>6.89</v>
      </c>
      <c r="H7" s="10" t="n">
        <f aca="false">+F7*G7</f>
        <v>103350</v>
      </c>
      <c r="J7" s="2" t="n">
        <f aca="false">+J6</f>
        <v>0</v>
      </c>
      <c r="K7" s="3" t="n">
        <f aca="false">+K6</f>
        <v>0</v>
      </c>
      <c r="L7" s="7" t="n">
        <f aca="false">+J7*K7</f>
        <v>0</v>
      </c>
      <c r="N7" s="2" t="n">
        <f aca="false">+N6</f>
        <v>0</v>
      </c>
      <c r="O7" s="3" t="n">
        <f aca="false">+O6</f>
        <v>0</v>
      </c>
      <c r="P7" s="7" t="n">
        <f aca="false">+N7*O7</f>
        <v>0</v>
      </c>
      <c r="R7" s="2" t="n">
        <f aca="false">+R6</f>
        <v>0</v>
      </c>
      <c r="S7" s="3" t="n">
        <f aca="false">+S6</f>
        <v>0</v>
      </c>
      <c r="T7" s="7" t="n">
        <f aca="false">+R7*S7</f>
        <v>0</v>
      </c>
      <c r="V7" s="2" t="n">
        <f aca="false">+V6</f>
        <v>0</v>
      </c>
      <c r="W7" s="3" t="n">
        <f aca="false">+W6</f>
        <v>0</v>
      </c>
      <c r="X7" s="7" t="n">
        <f aca="false">+V7*W7</f>
        <v>0</v>
      </c>
      <c r="Z7" s="2" t="n">
        <f aca="false">SUM(B7,F7,J7,N7,R7,V7)</f>
        <v>3684</v>
      </c>
    </row>
    <row r="8" customFormat="false" ht="12.75" hidden="false" customHeight="false" outlineLevel="0" collapsed="false">
      <c r="A8" s="5" t="n">
        <f aca="false">+A7+1</f>
        <v>3</v>
      </c>
      <c r="B8" s="8" t="n">
        <f aca="false">+B7</f>
        <v>-11316</v>
      </c>
      <c r="C8" s="9" t="n">
        <f aca="false">+C7</f>
        <v>6.27</v>
      </c>
      <c r="D8" s="10" t="n">
        <f aca="false">+B8*C8</f>
        <v>-70951.32</v>
      </c>
      <c r="F8" s="8" t="n">
        <f aca="false">+F7</f>
        <v>15000</v>
      </c>
      <c r="G8" s="9" t="n">
        <f aca="false">+G7</f>
        <v>6.89</v>
      </c>
      <c r="H8" s="10" t="n">
        <f aca="false">+F8*G8</f>
        <v>103350</v>
      </c>
      <c r="J8" s="2" t="n">
        <f aca="false">+J7</f>
        <v>0</v>
      </c>
      <c r="K8" s="3" t="n">
        <f aca="false">+K7</f>
        <v>0</v>
      </c>
      <c r="L8" s="7" t="n">
        <f aca="false">+J8*K8</f>
        <v>0</v>
      </c>
      <c r="N8" s="2" t="n">
        <f aca="false">+N7</f>
        <v>0</v>
      </c>
      <c r="O8" s="3" t="n">
        <f aca="false">+O7</f>
        <v>0</v>
      </c>
      <c r="P8" s="7" t="n">
        <f aca="false">+N8*O8</f>
        <v>0</v>
      </c>
      <c r="R8" s="2" t="n">
        <f aca="false">+R7</f>
        <v>0</v>
      </c>
      <c r="S8" s="3" t="n">
        <f aca="false">+S7</f>
        <v>0</v>
      </c>
      <c r="T8" s="7" t="n">
        <f aca="false">+R8*S8</f>
        <v>0</v>
      </c>
      <c r="V8" s="2" t="n">
        <f aca="false">+V7</f>
        <v>0</v>
      </c>
      <c r="W8" s="3" t="n">
        <f aca="false">+W7</f>
        <v>0</v>
      </c>
      <c r="X8" s="7" t="n">
        <f aca="false">+V8*W8</f>
        <v>0</v>
      </c>
      <c r="Z8" s="2" t="n">
        <f aca="false">SUM(B8,F8,J8,N8,R8,V8)</f>
        <v>3684</v>
      </c>
    </row>
    <row r="9" customFormat="false" ht="12.75" hidden="false" customHeight="false" outlineLevel="0" collapsed="false">
      <c r="A9" s="5" t="n">
        <f aca="false">+A8+1</f>
        <v>4</v>
      </c>
      <c r="B9" s="8" t="n">
        <f aca="false">+B8</f>
        <v>-11316</v>
      </c>
      <c r="C9" s="9" t="n">
        <f aca="false">+C8</f>
        <v>6.27</v>
      </c>
      <c r="D9" s="10" t="n">
        <f aca="false">+B9*C9</f>
        <v>-70951.32</v>
      </c>
      <c r="F9" s="8" t="n">
        <f aca="false">+F8</f>
        <v>15000</v>
      </c>
      <c r="G9" s="9" t="n">
        <f aca="false">+G8</f>
        <v>6.89</v>
      </c>
      <c r="H9" s="10" t="n">
        <f aca="false">+F9*G9</f>
        <v>103350</v>
      </c>
      <c r="J9" s="2" t="n">
        <f aca="false">+J8</f>
        <v>0</v>
      </c>
      <c r="K9" s="3" t="n">
        <f aca="false">+K8</f>
        <v>0</v>
      </c>
      <c r="L9" s="7" t="n">
        <f aca="false">+J9*K9</f>
        <v>0</v>
      </c>
      <c r="N9" s="2" t="n">
        <f aca="false">+N8</f>
        <v>0</v>
      </c>
      <c r="O9" s="3" t="n">
        <f aca="false">+O8</f>
        <v>0</v>
      </c>
      <c r="P9" s="7" t="n">
        <f aca="false">+N9*O9</f>
        <v>0</v>
      </c>
      <c r="R9" s="2" t="n">
        <f aca="false">+R8</f>
        <v>0</v>
      </c>
      <c r="S9" s="3" t="n">
        <f aca="false">+S8</f>
        <v>0</v>
      </c>
      <c r="T9" s="7" t="n">
        <f aca="false">+R9*S9</f>
        <v>0</v>
      </c>
      <c r="V9" s="2" t="n">
        <f aca="false">+V8</f>
        <v>0</v>
      </c>
      <c r="W9" s="3" t="n">
        <f aca="false">+W8</f>
        <v>0</v>
      </c>
      <c r="X9" s="7" t="n">
        <f aca="false">+V9*W9</f>
        <v>0</v>
      </c>
      <c r="Z9" s="2" t="n">
        <f aca="false">SUM(B9,F9,J9,N9,R9,V9)</f>
        <v>3684</v>
      </c>
    </row>
    <row r="10" customFormat="false" ht="12.75" hidden="false" customHeight="false" outlineLevel="0" collapsed="false">
      <c r="A10" s="5" t="n">
        <f aca="false">+A9+1</f>
        <v>5</v>
      </c>
      <c r="B10" s="8" t="n">
        <f aca="false">+B9</f>
        <v>-11316</v>
      </c>
      <c r="C10" s="9" t="n">
        <f aca="false">+C9</f>
        <v>6.27</v>
      </c>
      <c r="D10" s="10" t="n">
        <f aca="false">+B10*C10</f>
        <v>-70951.32</v>
      </c>
      <c r="F10" s="8" t="n">
        <f aca="false">+F9</f>
        <v>15000</v>
      </c>
      <c r="G10" s="9" t="n">
        <f aca="false">+G9</f>
        <v>6.89</v>
      </c>
      <c r="H10" s="10" t="n">
        <f aca="false">+F10*G10</f>
        <v>103350</v>
      </c>
      <c r="J10" s="2" t="n">
        <v>-5000</v>
      </c>
      <c r="K10" s="3" t="n">
        <v>7.61</v>
      </c>
      <c r="L10" s="7" t="n">
        <f aca="false">+J10*K10</f>
        <v>-38050</v>
      </c>
      <c r="N10" s="2" t="n">
        <f aca="false">+N9</f>
        <v>0</v>
      </c>
      <c r="O10" s="3" t="n">
        <f aca="false">+O9</f>
        <v>0</v>
      </c>
      <c r="P10" s="7" t="n">
        <f aca="false">+N10*O10</f>
        <v>0</v>
      </c>
      <c r="R10" s="2" t="n">
        <f aca="false">+R9</f>
        <v>0</v>
      </c>
      <c r="S10" s="3" t="n">
        <f aca="false">+S9</f>
        <v>0</v>
      </c>
      <c r="T10" s="7" t="n">
        <f aca="false">+R10*S10</f>
        <v>0</v>
      </c>
      <c r="V10" s="2" t="n">
        <f aca="false">+V9</f>
        <v>0</v>
      </c>
      <c r="W10" s="3" t="n">
        <f aca="false">+W9</f>
        <v>0</v>
      </c>
      <c r="X10" s="7" t="n">
        <f aca="false">+V10*W10</f>
        <v>0</v>
      </c>
      <c r="Z10" s="2" t="n">
        <f aca="false">SUM(B10,F10,J10,N10,R10,V10)</f>
        <v>-1316</v>
      </c>
    </row>
    <row r="11" customFormat="false" ht="12.75" hidden="false" customHeight="false" outlineLevel="0" collapsed="false">
      <c r="A11" s="5" t="n">
        <f aca="false">+A10+1</f>
        <v>6</v>
      </c>
      <c r="B11" s="8" t="n">
        <f aca="false">+B10</f>
        <v>-11316</v>
      </c>
      <c r="C11" s="9" t="n">
        <f aca="false">+C10</f>
        <v>6.27</v>
      </c>
      <c r="D11" s="10" t="n">
        <f aca="false">+B11*C11</f>
        <v>-70951.32</v>
      </c>
      <c r="F11" s="8" t="n">
        <f aca="false">+F10</f>
        <v>15000</v>
      </c>
      <c r="G11" s="9" t="n">
        <f aca="false">+G10</f>
        <v>6.89</v>
      </c>
      <c r="H11" s="10" t="n">
        <f aca="false">+F11*G11</f>
        <v>103350</v>
      </c>
      <c r="J11" s="2" t="n">
        <f aca="false">+J10</f>
        <v>-5000</v>
      </c>
      <c r="K11" s="3" t="n">
        <f aca="false">+K10</f>
        <v>7.61</v>
      </c>
      <c r="L11" s="7" t="n">
        <f aca="false">+J11*K11</f>
        <v>-38050</v>
      </c>
      <c r="N11" s="2" t="n">
        <f aca="false">+N10</f>
        <v>0</v>
      </c>
      <c r="O11" s="3" t="n">
        <f aca="false">+O10</f>
        <v>0</v>
      </c>
      <c r="P11" s="7" t="n">
        <f aca="false">+N11*O11</f>
        <v>0</v>
      </c>
      <c r="R11" s="2" t="n">
        <f aca="false">+R10</f>
        <v>0</v>
      </c>
      <c r="S11" s="3" t="n">
        <f aca="false">+S10</f>
        <v>0</v>
      </c>
      <c r="T11" s="7" t="n">
        <f aca="false">+R11*S11</f>
        <v>0</v>
      </c>
      <c r="V11" s="2" t="n">
        <f aca="false">+V10</f>
        <v>0</v>
      </c>
      <c r="W11" s="3" t="n">
        <f aca="false">+W10</f>
        <v>0</v>
      </c>
      <c r="X11" s="7" t="n">
        <f aca="false">+V11*W11</f>
        <v>0</v>
      </c>
      <c r="Z11" s="2" t="n">
        <f aca="false">SUM(B11,F11,J11,N11,R11,V11)</f>
        <v>-1316</v>
      </c>
    </row>
    <row r="12" customFormat="false" ht="12.75" hidden="false" customHeight="false" outlineLevel="0" collapsed="false">
      <c r="A12" s="5" t="n">
        <f aca="false">+A11+1</f>
        <v>7</v>
      </c>
      <c r="B12" s="8" t="n">
        <f aca="false">+B11</f>
        <v>-11316</v>
      </c>
      <c r="C12" s="9" t="n">
        <f aca="false">+C11</f>
        <v>6.27</v>
      </c>
      <c r="D12" s="10" t="n">
        <f aca="false">+B12*C12</f>
        <v>-70951.32</v>
      </c>
      <c r="F12" s="8" t="n">
        <f aca="false">+F11</f>
        <v>15000</v>
      </c>
      <c r="G12" s="9" t="n">
        <f aca="false">+G11</f>
        <v>6.89</v>
      </c>
      <c r="H12" s="10" t="n">
        <f aca="false">+F12*G12</f>
        <v>103350</v>
      </c>
      <c r="J12" s="2" t="n">
        <f aca="false">+J11</f>
        <v>-5000</v>
      </c>
      <c r="K12" s="3" t="n">
        <f aca="false">+K11</f>
        <v>7.61</v>
      </c>
      <c r="L12" s="7" t="n">
        <f aca="false">+J12*K12</f>
        <v>-38050</v>
      </c>
      <c r="N12" s="2" t="n">
        <f aca="false">+N11</f>
        <v>0</v>
      </c>
      <c r="O12" s="3" t="n">
        <f aca="false">+O11</f>
        <v>0</v>
      </c>
      <c r="P12" s="7" t="n">
        <f aca="false">+N12*O12</f>
        <v>0</v>
      </c>
      <c r="R12" s="2" t="n">
        <f aca="false">+R11</f>
        <v>0</v>
      </c>
      <c r="S12" s="3" t="n">
        <f aca="false">+S11</f>
        <v>0</v>
      </c>
      <c r="T12" s="7" t="n">
        <f aca="false">+R12*S12</f>
        <v>0</v>
      </c>
      <c r="V12" s="2" t="n">
        <f aca="false">+V11</f>
        <v>0</v>
      </c>
      <c r="W12" s="3" t="n">
        <f aca="false">+W11</f>
        <v>0</v>
      </c>
      <c r="X12" s="7" t="n">
        <f aca="false">+V12*W12</f>
        <v>0</v>
      </c>
      <c r="Z12" s="2" t="n">
        <f aca="false">SUM(B12,F12,J12,N12,R12,V12)</f>
        <v>-1316</v>
      </c>
    </row>
    <row r="13" customFormat="false" ht="12.75" hidden="false" customHeight="false" outlineLevel="0" collapsed="false">
      <c r="A13" s="5" t="n">
        <f aca="false">+A12+1</f>
        <v>8</v>
      </c>
      <c r="B13" s="8" t="n">
        <f aca="false">+B12</f>
        <v>-11316</v>
      </c>
      <c r="C13" s="9" t="n">
        <f aca="false">+C12</f>
        <v>6.27</v>
      </c>
      <c r="D13" s="10" t="n">
        <f aca="false">+B13*C13</f>
        <v>-70951.32</v>
      </c>
      <c r="F13" s="8" t="n">
        <f aca="false">+F12</f>
        <v>15000</v>
      </c>
      <c r="G13" s="9" t="n">
        <f aca="false">+G12</f>
        <v>6.89</v>
      </c>
      <c r="H13" s="10" t="n">
        <f aca="false">+F13*G13</f>
        <v>103350</v>
      </c>
      <c r="J13" s="2" t="n">
        <f aca="false">+J12</f>
        <v>-5000</v>
      </c>
      <c r="K13" s="3" t="n">
        <f aca="false">+K12</f>
        <v>7.61</v>
      </c>
      <c r="L13" s="7" t="n">
        <f aca="false">+J13*K13</f>
        <v>-38050</v>
      </c>
      <c r="N13" s="2" t="n">
        <f aca="false">+N12</f>
        <v>0</v>
      </c>
      <c r="O13" s="3" t="n">
        <f aca="false">+O12</f>
        <v>0</v>
      </c>
      <c r="P13" s="7" t="n">
        <f aca="false">+N13*O13</f>
        <v>0</v>
      </c>
      <c r="R13" s="2" t="n">
        <f aca="false">+R12</f>
        <v>0</v>
      </c>
      <c r="S13" s="3" t="n">
        <f aca="false">+S12</f>
        <v>0</v>
      </c>
      <c r="T13" s="7" t="n">
        <f aca="false">+R13*S13</f>
        <v>0</v>
      </c>
      <c r="V13" s="2" t="n">
        <f aca="false">+V12</f>
        <v>0</v>
      </c>
      <c r="W13" s="3" t="n">
        <f aca="false">+W12</f>
        <v>0</v>
      </c>
      <c r="X13" s="7" t="n">
        <f aca="false">+V13*W13</f>
        <v>0</v>
      </c>
      <c r="Z13" s="2" t="n">
        <f aca="false">SUM(B13,F13,J13,N13,R13,V13)</f>
        <v>-1316</v>
      </c>
    </row>
    <row r="14" customFormat="false" ht="12.75" hidden="false" customHeight="false" outlineLevel="0" collapsed="false">
      <c r="A14" s="5" t="n">
        <f aca="false">+A13+1</f>
        <v>9</v>
      </c>
      <c r="B14" s="8" t="n">
        <f aca="false">+B13</f>
        <v>-11316</v>
      </c>
      <c r="C14" s="9" t="n">
        <f aca="false">+C13</f>
        <v>6.27</v>
      </c>
      <c r="D14" s="10" t="n">
        <f aca="false">+B14*C14</f>
        <v>-70951.32</v>
      </c>
      <c r="F14" s="8" t="n">
        <f aca="false">+F13</f>
        <v>15000</v>
      </c>
      <c r="G14" s="9" t="n">
        <f aca="false">+G13</f>
        <v>6.89</v>
      </c>
      <c r="H14" s="10" t="n">
        <f aca="false">+F14*G14</f>
        <v>103350</v>
      </c>
      <c r="J14" s="2" t="n">
        <f aca="false">+J13</f>
        <v>-5000</v>
      </c>
      <c r="K14" s="3" t="n">
        <f aca="false">+K13</f>
        <v>7.61</v>
      </c>
      <c r="L14" s="7" t="n">
        <f aca="false">+J14*K14</f>
        <v>-38050</v>
      </c>
      <c r="N14" s="2" t="n">
        <v>-35000</v>
      </c>
      <c r="O14" s="3" t="n">
        <v>8.4</v>
      </c>
      <c r="P14" s="7" t="n">
        <f aca="false">+N14*O14</f>
        <v>-294000</v>
      </c>
      <c r="R14" s="2" t="n">
        <f aca="false">+R13</f>
        <v>0</v>
      </c>
      <c r="S14" s="3" t="n">
        <f aca="false">+S13</f>
        <v>0</v>
      </c>
      <c r="T14" s="7" t="n">
        <f aca="false">+R14*S14</f>
        <v>0</v>
      </c>
      <c r="V14" s="2" t="n">
        <f aca="false">+V13</f>
        <v>0</v>
      </c>
      <c r="W14" s="3" t="n">
        <f aca="false">+W13</f>
        <v>0</v>
      </c>
      <c r="X14" s="7" t="n">
        <f aca="false">+V14*W14</f>
        <v>0</v>
      </c>
      <c r="Z14" s="2" t="n">
        <f aca="false">SUM(B14,F14,J14,N14,R14,V14)</f>
        <v>-36316</v>
      </c>
    </row>
    <row r="15" customFormat="false" ht="12.75" hidden="false" customHeight="false" outlineLevel="0" collapsed="false">
      <c r="A15" s="5" t="n">
        <f aca="false">+A14+1</f>
        <v>10</v>
      </c>
      <c r="B15" s="8" t="n">
        <f aca="false">+B14</f>
        <v>-11316</v>
      </c>
      <c r="C15" s="9" t="n">
        <f aca="false">+C14</f>
        <v>6.27</v>
      </c>
      <c r="D15" s="10" t="n">
        <f aca="false">+B15*C15</f>
        <v>-70951.32</v>
      </c>
      <c r="F15" s="8" t="n">
        <f aca="false">+F14</f>
        <v>15000</v>
      </c>
      <c r="G15" s="9" t="n">
        <f aca="false">+G14</f>
        <v>6.89</v>
      </c>
      <c r="H15" s="10" t="n">
        <f aca="false">+F15*G15</f>
        <v>103350</v>
      </c>
      <c r="J15" s="2" t="n">
        <f aca="false">+J14</f>
        <v>-5000</v>
      </c>
      <c r="K15" s="3" t="n">
        <f aca="false">+K14</f>
        <v>7.61</v>
      </c>
      <c r="L15" s="7" t="n">
        <f aca="false">+J15*K15</f>
        <v>-38050</v>
      </c>
      <c r="N15" s="2" t="n">
        <f aca="false">+N14</f>
        <v>-35000</v>
      </c>
      <c r="O15" s="3" t="n">
        <f aca="false">+O14</f>
        <v>8.4</v>
      </c>
      <c r="P15" s="7" t="n">
        <f aca="false">+N15*O15</f>
        <v>-294000</v>
      </c>
      <c r="R15" s="2" t="n">
        <f aca="false">+R14</f>
        <v>0</v>
      </c>
      <c r="S15" s="3" t="n">
        <f aca="false">+S14</f>
        <v>0</v>
      </c>
      <c r="T15" s="7" t="n">
        <f aca="false">+R15*S15</f>
        <v>0</v>
      </c>
      <c r="V15" s="2" t="n">
        <f aca="false">+V14</f>
        <v>0</v>
      </c>
      <c r="W15" s="3" t="n">
        <f aca="false">+W14</f>
        <v>0</v>
      </c>
      <c r="X15" s="7" t="n">
        <f aca="false">+V15*W15</f>
        <v>0</v>
      </c>
      <c r="Z15" s="2" t="n">
        <f aca="false">SUM(B15,F15,J15,N15,R15,V15)</f>
        <v>-36316</v>
      </c>
    </row>
    <row r="16" customFormat="false" ht="12.75" hidden="false" customHeight="false" outlineLevel="0" collapsed="false">
      <c r="A16" s="5" t="n">
        <f aca="false">+A15+1</f>
        <v>11</v>
      </c>
      <c r="B16" s="8" t="n">
        <f aca="false">+B15</f>
        <v>-11316</v>
      </c>
      <c r="C16" s="9" t="n">
        <f aca="false">+C15</f>
        <v>6.27</v>
      </c>
      <c r="D16" s="10" t="n">
        <f aca="false">+B16*C16</f>
        <v>-70951.32</v>
      </c>
      <c r="F16" s="8" t="n">
        <f aca="false">+F15</f>
        <v>15000</v>
      </c>
      <c r="G16" s="9" t="n">
        <f aca="false">+G15</f>
        <v>6.89</v>
      </c>
      <c r="H16" s="10" t="n">
        <f aca="false">+F16*G16</f>
        <v>103350</v>
      </c>
      <c r="J16" s="2" t="n">
        <f aca="false">+J15</f>
        <v>-5000</v>
      </c>
      <c r="K16" s="3" t="n">
        <f aca="false">+K15</f>
        <v>7.61</v>
      </c>
      <c r="L16" s="7" t="n">
        <f aca="false">+J16*K16</f>
        <v>-38050</v>
      </c>
      <c r="N16" s="2" t="n">
        <f aca="false">+N15</f>
        <v>-35000</v>
      </c>
      <c r="O16" s="3" t="n">
        <f aca="false">+O15</f>
        <v>8.4</v>
      </c>
      <c r="P16" s="7" t="n">
        <f aca="false">+N16*O16</f>
        <v>-294000</v>
      </c>
      <c r="R16" s="2" t="n">
        <f aca="false">+R15</f>
        <v>0</v>
      </c>
      <c r="S16" s="3" t="n">
        <f aca="false">+S15</f>
        <v>0</v>
      </c>
      <c r="T16" s="7" t="n">
        <f aca="false">+R16*S16</f>
        <v>0</v>
      </c>
      <c r="V16" s="2" t="n">
        <f aca="false">+V15</f>
        <v>0</v>
      </c>
      <c r="W16" s="3" t="n">
        <f aca="false">+W15</f>
        <v>0</v>
      </c>
      <c r="X16" s="7" t="n">
        <f aca="false">+V16*W16</f>
        <v>0</v>
      </c>
      <c r="Z16" s="2" t="n">
        <f aca="false">SUM(B16,F16,J16,N16,R16,V16)</f>
        <v>-36316</v>
      </c>
    </row>
    <row r="17" customFormat="false" ht="12.75" hidden="false" customHeight="false" outlineLevel="0" collapsed="false">
      <c r="A17" s="5" t="n">
        <f aca="false">+A16+1</f>
        <v>12</v>
      </c>
      <c r="B17" s="8" t="n">
        <f aca="false">+B16</f>
        <v>-11316</v>
      </c>
      <c r="C17" s="9" t="n">
        <f aca="false">+C16</f>
        <v>6.27</v>
      </c>
      <c r="D17" s="10" t="n">
        <f aca="false">+B17*C17</f>
        <v>-70951.32</v>
      </c>
      <c r="F17" s="8" t="n">
        <f aca="false">+F16</f>
        <v>15000</v>
      </c>
      <c r="G17" s="9" t="n">
        <f aca="false">+G16</f>
        <v>6.89</v>
      </c>
      <c r="H17" s="10" t="n">
        <f aca="false">+F17*G17</f>
        <v>103350</v>
      </c>
      <c r="J17" s="2" t="n">
        <f aca="false">+J16</f>
        <v>-5000</v>
      </c>
      <c r="K17" s="3" t="n">
        <f aca="false">+K16</f>
        <v>7.61</v>
      </c>
      <c r="L17" s="7" t="n">
        <f aca="false">+J17*K17</f>
        <v>-38050</v>
      </c>
      <c r="N17" s="2" t="n">
        <v>0</v>
      </c>
      <c r="O17" s="3" t="n">
        <v>0</v>
      </c>
      <c r="P17" s="7" t="n">
        <f aca="false">+N17*O17</f>
        <v>0</v>
      </c>
      <c r="R17" s="2" t="n">
        <f aca="false">+R16</f>
        <v>0</v>
      </c>
      <c r="S17" s="3" t="n">
        <f aca="false">+S16</f>
        <v>0</v>
      </c>
      <c r="T17" s="7" t="n">
        <f aca="false">+R17*S17</f>
        <v>0</v>
      </c>
      <c r="V17" s="2" t="n">
        <f aca="false">+V16</f>
        <v>0</v>
      </c>
      <c r="W17" s="3" t="n">
        <f aca="false">+W16</f>
        <v>0</v>
      </c>
      <c r="X17" s="7" t="n">
        <f aca="false">+V17*W17</f>
        <v>0</v>
      </c>
      <c r="Z17" s="2" t="n">
        <f aca="false">SUM(B17,F17,J17,N17,R17,V17)</f>
        <v>-1316</v>
      </c>
    </row>
    <row r="18" customFormat="false" ht="12.75" hidden="false" customHeight="false" outlineLevel="0" collapsed="false">
      <c r="A18" s="5" t="n">
        <f aca="false">+A17+1</f>
        <v>13</v>
      </c>
      <c r="B18" s="8" t="n">
        <f aca="false">+B17</f>
        <v>-11316</v>
      </c>
      <c r="C18" s="9" t="n">
        <f aca="false">+C17</f>
        <v>6.27</v>
      </c>
      <c r="D18" s="10" t="n">
        <f aca="false">+B18*C18</f>
        <v>-70951.32</v>
      </c>
      <c r="F18" s="8" t="n">
        <f aca="false">+F17</f>
        <v>15000</v>
      </c>
      <c r="G18" s="9" t="n">
        <f aca="false">+G17</f>
        <v>6.89</v>
      </c>
      <c r="H18" s="10" t="n">
        <f aca="false">+F18*G18</f>
        <v>103350</v>
      </c>
      <c r="J18" s="2" t="n">
        <f aca="false">+J17</f>
        <v>-5000</v>
      </c>
      <c r="K18" s="3" t="n">
        <f aca="false">+K17</f>
        <v>7.61</v>
      </c>
      <c r="L18" s="7" t="n">
        <f aca="false">+J18*K18</f>
        <v>-38050</v>
      </c>
      <c r="N18" s="2" t="n">
        <f aca="false">+N17</f>
        <v>0</v>
      </c>
      <c r="O18" s="3" t="n">
        <f aca="false">+O17</f>
        <v>0</v>
      </c>
      <c r="P18" s="7" t="n">
        <f aca="false">+N18*O18</f>
        <v>0</v>
      </c>
      <c r="R18" s="2" t="n">
        <f aca="false">+R17</f>
        <v>0</v>
      </c>
      <c r="S18" s="3" t="n">
        <f aca="false">+S17</f>
        <v>0</v>
      </c>
      <c r="T18" s="7" t="n">
        <f aca="false">+R18*S18</f>
        <v>0</v>
      </c>
      <c r="V18" s="2" t="n">
        <f aca="false">+V17</f>
        <v>0</v>
      </c>
      <c r="W18" s="3" t="n">
        <f aca="false">+W17</f>
        <v>0</v>
      </c>
      <c r="X18" s="7" t="n">
        <f aca="false">+V18*W18</f>
        <v>0</v>
      </c>
      <c r="Z18" s="2" t="n">
        <f aca="false">SUM(B18,F18,J18,N18,R18,V18)</f>
        <v>-1316</v>
      </c>
    </row>
    <row r="19" customFormat="false" ht="12.75" hidden="false" customHeight="false" outlineLevel="0" collapsed="false">
      <c r="A19" s="5" t="n">
        <f aca="false">+A18+1</f>
        <v>14</v>
      </c>
      <c r="B19" s="8" t="n">
        <f aca="false">+B18</f>
        <v>-11316</v>
      </c>
      <c r="C19" s="9" t="n">
        <f aca="false">+C18</f>
        <v>6.27</v>
      </c>
      <c r="D19" s="10" t="n">
        <f aca="false">+B19*C19</f>
        <v>-70951.32</v>
      </c>
      <c r="F19" s="8" t="n">
        <f aca="false">+F18</f>
        <v>15000</v>
      </c>
      <c r="G19" s="9" t="n">
        <f aca="false">+G18</f>
        <v>6.89</v>
      </c>
      <c r="H19" s="10" t="n">
        <f aca="false">+F19*G19</f>
        <v>103350</v>
      </c>
      <c r="J19" s="2" t="n">
        <f aca="false">+J18</f>
        <v>-5000</v>
      </c>
      <c r="K19" s="3" t="n">
        <f aca="false">+K18</f>
        <v>7.61</v>
      </c>
      <c r="L19" s="7" t="n">
        <f aca="false">+J19*K19</f>
        <v>-38050</v>
      </c>
      <c r="N19" s="2" t="n">
        <f aca="false">+N18</f>
        <v>0</v>
      </c>
      <c r="O19" s="3" t="n">
        <f aca="false">+O18</f>
        <v>0</v>
      </c>
      <c r="P19" s="7" t="n">
        <f aca="false">+N19*O19</f>
        <v>0</v>
      </c>
      <c r="R19" s="2" t="n">
        <f aca="false">+R18</f>
        <v>0</v>
      </c>
      <c r="S19" s="3" t="n">
        <f aca="false">+S18</f>
        <v>0</v>
      </c>
      <c r="T19" s="7" t="n">
        <f aca="false">+R19*S19</f>
        <v>0</v>
      </c>
      <c r="V19" s="2" t="n">
        <f aca="false">+V18</f>
        <v>0</v>
      </c>
      <c r="W19" s="3" t="n">
        <f aca="false">+W18</f>
        <v>0</v>
      </c>
      <c r="X19" s="7" t="n">
        <f aca="false">+V19*W19</f>
        <v>0</v>
      </c>
      <c r="Z19" s="2" t="n">
        <f aca="false">SUM(B19,F19,J19,N19,R19,V19)</f>
        <v>-1316</v>
      </c>
    </row>
    <row r="20" customFormat="false" ht="12.75" hidden="false" customHeight="false" outlineLevel="0" collapsed="false">
      <c r="A20" s="5" t="n">
        <f aca="false">+A19+1</f>
        <v>15</v>
      </c>
      <c r="B20" s="8" t="n">
        <f aca="false">+B19</f>
        <v>-11316</v>
      </c>
      <c r="C20" s="9" t="n">
        <f aca="false">+C19</f>
        <v>6.27</v>
      </c>
      <c r="D20" s="10" t="n">
        <f aca="false">+B20*C20</f>
        <v>-70951.32</v>
      </c>
      <c r="F20" s="8" t="n">
        <f aca="false">+F19</f>
        <v>15000</v>
      </c>
      <c r="G20" s="9" t="n">
        <f aca="false">+G19</f>
        <v>6.89</v>
      </c>
      <c r="H20" s="10" t="n">
        <f aca="false">+F20*G20</f>
        <v>103350</v>
      </c>
      <c r="J20" s="2" t="n">
        <f aca="false">+J19</f>
        <v>-5000</v>
      </c>
      <c r="K20" s="3" t="n">
        <f aca="false">+K19</f>
        <v>7.61</v>
      </c>
      <c r="L20" s="7" t="n">
        <f aca="false">+J20*K20</f>
        <v>-38050</v>
      </c>
      <c r="N20" s="2" t="n">
        <f aca="false">+N19</f>
        <v>0</v>
      </c>
      <c r="O20" s="3" t="n">
        <f aca="false">+O19</f>
        <v>0</v>
      </c>
      <c r="P20" s="7" t="n">
        <f aca="false">+N20*O20</f>
        <v>0</v>
      </c>
      <c r="R20" s="2" t="n">
        <f aca="false">+R19</f>
        <v>0</v>
      </c>
      <c r="S20" s="3" t="n">
        <f aca="false">+S19</f>
        <v>0</v>
      </c>
      <c r="T20" s="7" t="n">
        <f aca="false">+R20*S20</f>
        <v>0</v>
      </c>
      <c r="V20" s="2" t="n">
        <f aca="false">+V19</f>
        <v>0</v>
      </c>
      <c r="W20" s="3" t="n">
        <f aca="false">+W19</f>
        <v>0</v>
      </c>
      <c r="X20" s="7" t="n">
        <f aca="false">+V20*W20</f>
        <v>0</v>
      </c>
      <c r="Z20" s="2" t="n">
        <f aca="false">SUM(B20,F20,J20,N20,R20,V20)</f>
        <v>-1316</v>
      </c>
    </row>
    <row r="21" customFormat="false" ht="12.75" hidden="false" customHeight="false" outlineLevel="0" collapsed="false">
      <c r="A21" s="5" t="n">
        <f aca="false">+A20+1</f>
        <v>16</v>
      </c>
      <c r="B21" s="8" t="n">
        <f aca="false">+B20</f>
        <v>-11316</v>
      </c>
      <c r="C21" s="9" t="n">
        <f aca="false">+C20</f>
        <v>6.27</v>
      </c>
      <c r="D21" s="10" t="n">
        <f aca="false">+B21*C21</f>
        <v>-70951.32</v>
      </c>
      <c r="F21" s="8" t="n">
        <f aca="false">+F20</f>
        <v>15000</v>
      </c>
      <c r="G21" s="9" t="n">
        <f aca="false">+G20</f>
        <v>6.89</v>
      </c>
      <c r="H21" s="10" t="n">
        <f aca="false">+F21*G21</f>
        <v>103350</v>
      </c>
      <c r="J21" s="2" t="n">
        <f aca="false">+J20</f>
        <v>-5000</v>
      </c>
      <c r="K21" s="3" t="n">
        <f aca="false">+K20</f>
        <v>7.61</v>
      </c>
      <c r="L21" s="7" t="n">
        <f aca="false">+J21*K21</f>
        <v>-38050</v>
      </c>
      <c r="N21" s="2" t="n">
        <f aca="false">+N20</f>
        <v>0</v>
      </c>
      <c r="O21" s="3" t="n">
        <f aca="false">+O20</f>
        <v>0</v>
      </c>
      <c r="P21" s="7" t="n">
        <f aca="false">+N21*O21</f>
        <v>0</v>
      </c>
      <c r="R21" s="2" t="n">
        <f aca="false">+R20</f>
        <v>0</v>
      </c>
      <c r="S21" s="3" t="n">
        <f aca="false">+S20</f>
        <v>0</v>
      </c>
      <c r="T21" s="7" t="n">
        <f aca="false">+R21*S21</f>
        <v>0</v>
      </c>
      <c r="V21" s="2" t="n">
        <f aca="false">+V20</f>
        <v>0</v>
      </c>
      <c r="W21" s="3" t="n">
        <f aca="false">+W20</f>
        <v>0</v>
      </c>
      <c r="X21" s="7" t="n">
        <f aca="false">+V21*W21</f>
        <v>0</v>
      </c>
      <c r="Z21" s="2" t="n">
        <f aca="false">SUM(B21,F21,J21,N21,R21,V21)</f>
        <v>-1316</v>
      </c>
    </row>
    <row r="22" customFormat="false" ht="12.75" hidden="false" customHeight="false" outlineLevel="0" collapsed="false">
      <c r="A22" s="5" t="n">
        <f aca="false">+A21+1</f>
        <v>17</v>
      </c>
      <c r="B22" s="8" t="n">
        <f aca="false">+B21</f>
        <v>-11316</v>
      </c>
      <c r="C22" s="9" t="n">
        <f aca="false">+C21</f>
        <v>6.27</v>
      </c>
      <c r="D22" s="10" t="n">
        <f aca="false">+B22*C22</f>
        <v>-70951.32</v>
      </c>
      <c r="F22" s="8" t="n">
        <f aca="false">+F21</f>
        <v>15000</v>
      </c>
      <c r="G22" s="9" t="n">
        <f aca="false">+G21</f>
        <v>6.89</v>
      </c>
      <c r="H22" s="10" t="n">
        <f aca="false">+F22*G22</f>
        <v>103350</v>
      </c>
      <c r="J22" s="2" t="n">
        <f aca="false">+J21</f>
        <v>-5000</v>
      </c>
      <c r="K22" s="3" t="n">
        <f aca="false">+K21</f>
        <v>7.61</v>
      </c>
      <c r="L22" s="7" t="n">
        <f aca="false">+J22*K22</f>
        <v>-38050</v>
      </c>
      <c r="N22" s="2" t="n">
        <f aca="false">+N21</f>
        <v>0</v>
      </c>
      <c r="O22" s="3" t="n">
        <f aca="false">+O21</f>
        <v>0</v>
      </c>
      <c r="P22" s="7" t="n">
        <f aca="false">+N22*O22</f>
        <v>0</v>
      </c>
      <c r="R22" s="2" t="n">
        <f aca="false">+R21</f>
        <v>0</v>
      </c>
      <c r="S22" s="3" t="n">
        <f aca="false">+S21</f>
        <v>0</v>
      </c>
      <c r="T22" s="7" t="n">
        <f aca="false">+R22*S22</f>
        <v>0</v>
      </c>
      <c r="V22" s="2" t="n">
        <f aca="false">+V21</f>
        <v>0</v>
      </c>
      <c r="W22" s="3" t="n">
        <f aca="false">+W21</f>
        <v>0</v>
      </c>
      <c r="X22" s="7" t="n">
        <f aca="false">+V22*W22</f>
        <v>0</v>
      </c>
      <c r="Z22" s="2" t="n">
        <f aca="false">SUM(B22,F22,J22,N22,R22,V22)</f>
        <v>-1316</v>
      </c>
    </row>
    <row r="23" customFormat="false" ht="12.75" hidden="false" customHeight="false" outlineLevel="0" collapsed="false">
      <c r="A23" s="5" t="n">
        <f aca="false">+A22+1</f>
        <v>18</v>
      </c>
      <c r="B23" s="8" t="n">
        <f aca="false">+B22</f>
        <v>-11316</v>
      </c>
      <c r="C23" s="9" t="n">
        <f aca="false">+C22</f>
        <v>6.27</v>
      </c>
      <c r="D23" s="10" t="n">
        <f aca="false">+B23*C23</f>
        <v>-70951.32</v>
      </c>
      <c r="F23" s="8" t="n">
        <f aca="false">+F22</f>
        <v>15000</v>
      </c>
      <c r="G23" s="9" t="n">
        <f aca="false">+G22</f>
        <v>6.89</v>
      </c>
      <c r="H23" s="10" t="n">
        <f aca="false">+F23*G23</f>
        <v>103350</v>
      </c>
      <c r="J23" s="2" t="n">
        <f aca="false">+J22</f>
        <v>-5000</v>
      </c>
      <c r="K23" s="3" t="n">
        <f aca="false">+K22</f>
        <v>7.61</v>
      </c>
      <c r="L23" s="7" t="n">
        <f aca="false">+J23*K23</f>
        <v>-38050</v>
      </c>
      <c r="N23" s="2" t="n">
        <f aca="false">+N22</f>
        <v>0</v>
      </c>
      <c r="O23" s="3" t="n">
        <f aca="false">+O22</f>
        <v>0</v>
      </c>
      <c r="P23" s="7" t="n">
        <f aca="false">+N23*O23</f>
        <v>0</v>
      </c>
      <c r="R23" s="2" t="n">
        <f aca="false">+R22</f>
        <v>0</v>
      </c>
      <c r="S23" s="3" t="n">
        <f aca="false">+S22</f>
        <v>0</v>
      </c>
      <c r="T23" s="7" t="n">
        <f aca="false">+R23*S23</f>
        <v>0</v>
      </c>
      <c r="V23" s="2" t="n">
        <f aca="false">+V22</f>
        <v>0</v>
      </c>
      <c r="W23" s="3" t="n">
        <f aca="false">+W22</f>
        <v>0</v>
      </c>
      <c r="X23" s="7" t="n">
        <f aca="false">+V23*W23</f>
        <v>0</v>
      </c>
      <c r="Z23" s="2" t="n">
        <f aca="false">SUM(B23,F23,J23,N23,R23,V23)</f>
        <v>-1316</v>
      </c>
    </row>
    <row r="24" customFormat="false" ht="12.75" hidden="false" customHeight="false" outlineLevel="0" collapsed="false">
      <c r="A24" s="5" t="n">
        <f aca="false">+A23+1</f>
        <v>19</v>
      </c>
      <c r="B24" s="8" t="n">
        <f aca="false">+B23</f>
        <v>-11316</v>
      </c>
      <c r="C24" s="9" t="n">
        <f aca="false">+C23</f>
        <v>6.27</v>
      </c>
      <c r="D24" s="10" t="n">
        <f aca="false">+B24*C24</f>
        <v>-70951.32</v>
      </c>
      <c r="F24" s="8" t="n">
        <f aca="false">+F23</f>
        <v>15000</v>
      </c>
      <c r="G24" s="9" t="n">
        <f aca="false">+G23</f>
        <v>6.89</v>
      </c>
      <c r="H24" s="10" t="n">
        <f aca="false">+F24*G24</f>
        <v>103350</v>
      </c>
      <c r="J24" s="2" t="n">
        <f aca="false">+J23</f>
        <v>-5000</v>
      </c>
      <c r="K24" s="3" t="n">
        <f aca="false">+K23</f>
        <v>7.61</v>
      </c>
      <c r="L24" s="7" t="n">
        <f aca="false">+J24*K24</f>
        <v>-38050</v>
      </c>
      <c r="N24" s="2" t="n">
        <f aca="false">+N23</f>
        <v>0</v>
      </c>
      <c r="O24" s="3" t="n">
        <f aca="false">+O23</f>
        <v>0</v>
      </c>
      <c r="P24" s="7" t="n">
        <f aca="false">+N24*O24</f>
        <v>0</v>
      </c>
      <c r="R24" s="2" t="n">
        <f aca="false">+R23</f>
        <v>0</v>
      </c>
      <c r="S24" s="3" t="n">
        <f aca="false">+S23</f>
        <v>0</v>
      </c>
      <c r="T24" s="7" t="n">
        <f aca="false">+R24*S24</f>
        <v>0</v>
      </c>
      <c r="V24" s="2" t="n">
        <f aca="false">+V23</f>
        <v>0</v>
      </c>
      <c r="W24" s="3" t="n">
        <f aca="false">+W23</f>
        <v>0</v>
      </c>
      <c r="X24" s="7" t="n">
        <f aca="false">+V24*W24</f>
        <v>0</v>
      </c>
      <c r="Z24" s="2" t="n">
        <f aca="false">SUM(B24,F24,J24,N24,R24,V24)</f>
        <v>-1316</v>
      </c>
    </row>
    <row r="25" customFormat="false" ht="12.75" hidden="false" customHeight="false" outlineLevel="0" collapsed="false">
      <c r="A25" s="5" t="n">
        <f aca="false">+A24+1</f>
        <v>20</v>
      </c>
      <c r="B25" s="8" t="n">
        <f aca="false">+B24</f>
        <v>-11316</v>
      </c>
      <c r="C25" s="9" t="n">
        <f aca="false">+C24</f>
        <v>6.27</v>
      </c>
      <c r="D25" s="10" t="n">
        <f aca="false">+B25*C25</f>
        <v>-70951.32</v>
      </c>
      <c r="F25" s="8" t="n">
        <f aca="false">+F24</f>
        <v>15000</v>
      </c>
      <c r="G25" s="9" t="n">
        <f aca="false">+G24</f>
        <v>6.89</v>
      </c>
      <c r="H25" s="10" t="n">
        <f aca="false">+F25*G25</f>
        <v>103350</v>
      </c>
      <c r="J25" s="2" t="n">
        <f aca="false">+J24</f>
        <v>-5000</v>
      </c>
      <c r="K25" s="3" t="n">
        <f aca="false">+K24</f>
        <v>7.61</v>
      </c>
      <c r="L25" s="7" t="n">
        <f aca="false">+J25*K25</f>
        <v>-38050</v>
      </c>
      <c r="N25" s="2" t="n">
        <f aca="false">+N24</f>
        <v>0</v>
      </c>
      <c r="O25" s="3" t="n">
        <f aca="false">+O24</f>
        <v>0</v>
      </c>
      <c r="P25" s="7" t="n">
        <f aca="false">+N25*O25</f>
        <v>0</v>
      </c>
      <c r="R25" s="2" t="n">
        <v>10000</v>
      </c>
      <c r="S25" s="3" t="n">
        <v>9.15</v>
      </c>
      <c r="T25" s="7" t="n">
        <f aca="false">+R25*S25</f>
        <v>91500</v>
      </c>
      <c r="V25" s="2" t="n">
        <f aca="false">+V24</f>
        <v>0</v>
      </c>
      <c r="W25" s="3" t="n">
        <f aca="false">+W24</f>
        <v>0</v>
      </c>
      <c r="X25" s="7" t="n">
        <f aca="false">+V25*W25</f>
        <v>0</v>
      </c>
      <c r="Z25" s="2" t="n">
        <f aca="false">SUM(B25,F25,J25,N25,R25,V25)</f>
        <v>8684</v>
      </c>
    </row>
    <row r="26" customFormat="false" ht="12.75" hidden="false" customHeight="false" outlineLevel="0" collapsed="false">
      <c r="A26" s="5" t="n">
        <f aca="false">+A25+1</f>
        <v>21</v>
      </c>
      <c r="B26" s="8" t="n">
        <f aca="false">+B25</f>
        <v>-11316</v>
      </c>
      <c r="C26" s="9" t="n">
        <f aca="false">+C25</f>
        <v>6.27</v>
      </c>
      <c r="D26" s="10" t="n">
        <f aca="false">+B26*C26</f>
        <v>-70951.32</v>
      </c>
      <c r="F26" s="8" t="n">
        <f aca="false">+F25</f>
        <v>15000</v>
      </c>
      <c r="G26" s="9" t="n">
        <f aca="false">+G25</f>
        <v>6.89</v>
      </c>
      <c r="H26" s="10" t="n">
        <f aca="false">+F26*G26</f>
        <v>103350</v>
      </c>
      <c r="J26" s="2" t="n">
        <f aca="false">+J25</f>
        <v>-5000</v>
      </c>
      <c r="K26" s="3" t="n">
        <f aca="false">+K25</f>
        <v>7.61</v>
      </c>
      <c r="L26" s="7" t="n">
        <f aca="false">+J26*K26</f>
        <v>-38050</v>
      </c>
      <c r="N26" s="2" t="n">
        <f aca="false">+N25</f>
        <v>0</v>
      </c>
      <c r="O26" s="3" t="n">
        <f aca="false">+O25</f>
        <v>0</v>
      </c>
      <c r="P26" s="7" t="n">
        <f aca="false">+N26*O26</f>
        <v>0</v>
      </c>
      <c r="R26" s="2" t="n">
        <f aca="false">+R25</f>
        <v>10000</v>
      </c>
      <c r="S26" s="3" t="n">
        <f aca="false">+S25</f>
        <v>9.15</v>
      </c>
      <c r="T26" s="7" t="n">
        <f aca="false">+R26*S26</f>
        <v>91500</v>
      </c>
      <c r="V26" s="2" t="n">
        <f aca="false">+V25</f>
        <v>0</v>
      </c>
      <c r="W26" s="3" t="n">
        <f aca="false">+W25</f>
        <v>0</v>
      </c>
      <c r="X26" s="7" t="n">
        <f aca="false">+V26*W26</f>
        <v>0</v>
      </c>
      <c r="Z26" s="2" t="n">
        <f aca="false">SUM(B26,F26,J26,N26,R26,V26)</f>
        <v>8684</v>
      </c>
    </row>
    <row r="27" customFormat="false" ht="12.75" hidden="false" customHeight="false" outlineLevel="0" collapsed="false">
      <c r="A27" s="5" t="n">
        <f aca="false">+A26+1</f>
        <v>22</v>
      </c>
      <c r="B27" s="8" t="n">
        <f aca="false">+B26</f>
        <v>-11316</v>
      </c>
      <c r="C27" s="9" t="n">
        <f aca="false">+C26</f>
        <v>6.27</v>
      </c>
      <c r="D27" s="10" t="n">
        <f aca="false">+B27*C27</f>
        <v>-70951.32</v>
      </c>
      <c r="F27" s="8" t="n">
        <f aca="false">+F26</f>
        <v>15000</v>
      </c>
      <c r="G27" s="9" t="n">
        <f aca="false">+G26</f>
        <v>6.89</v>
      </c>
      <c r="H27" s="10" t="n">
        <f aca="false">+F27*G27</f>
        <v>103350</v>
      </c>
      <c r="J27" s="2" t="n">
        <f aca="false">+J26</f>
        <v>-5000</v>
      </c>
      <c r="K27" s="3" t="n">
        <f aca="false">+K26</f>
        <v>7.61</v>
      </c>
      <c r="L27" s="7" t="n">
        <f aca="false">+J27*K27</f>
        <v>-38050</v>
      </c>
      <c r="N27" s="2" t="n">
        <f aca="false">+N26</f>
        <v>0</v>
      </c>
      <c r="O27" s="3" t="n">
        <f aca="false">+O26</f>
        <v>0</v>
      </c>
      <c r="P27" s="7" t="n">
        <f aca="false">+N27*O27</f>
        <v>0</v>
      </c>
      <c r="R27" s="2" t="n">
        <f aca="false">+R26</f>
        <v>10000</v>
      </c>
      <c r="S27" s="3" t="n">
        <f aca="false">+S26</f>
        <v>9.15</v>
      </c>
      <c r="T27" s="7" t="n">
        <f aca="false">+R27*S27</f>
        <v>91500</v>
      </c>
      <c r="V27" s="2" t="n">
        <f aca="false">+V26</f>
        <v>0</v>
      </c>
      <c r="W27" s="3" t="n">
        <f aca="false">+W26</f>
        <v>0</v>
      </c>
      <c r="X27" s="7" t="n">
        <f aca="false">+V27*W27</f>
        <v>0</v>
      </c>
      <c r="Z27" s="2" t="n">
        <f aca="false">SUM(B27,F27,J27,N27,R27,V27)</f>
        <v>8684</v>
      </c>
    </row>
    <row r="28" customFormat="false" ht="12.75" hidden="false" customHeight="false" outlineLevel="0" collapsed="false">
      <c r="A28" s="5" t="n">
        <f aca="false">+A27+1</f>
        <v>23</v>
      </c>
      <c r="B28" s="8" t="n">
        <f aca="false">+B27</f>
        <v>-11316</v>
      </c>
      <c r="C28" s="9" t="n">
        <f aca="false">+C27</f>
        <v>6.27</v>
      </c>
      <c r="D28" s="10" t="n">
        <f aca="false">+B28*C28</f>
        <v>-70951.32</v>
      </c>
      <c r="F28" s="8" t="n">
        <f aca="false">+F27</f>
        <v>15000</v>
      </c>
      <c r="G28" s="9" t="n">
        <f aca="false">+G27</f>
        <v>6.89</v>
      </c>
      <c r="H28" s="10" t="n">
        <f aca="false">+F28*G28</f>
        <v>103350</v>
      </c>
      <c r="J28" s="2" t="n">
        <f aca="false">+J27</f>
        <v>-5000</v>
      </c>
      <c r="K28" s="3" t="n">
        <f aca="false">+K27</f>
        <v>7.61</v>
      </c>
      <c r="L28" s="7" t="n">
        <f aca="false">+J28*K28</f>
        <v>-38050</v>
      </c>
      <c r="N28" s="2" t="n">
        <f aca="false">+N27</f>
        <v>0</v>
      </c>
      <c r="O28" s="3" t="n">
        <f aca="false">+O27</f>
        <v>0</v>
      </c>
      <c r="P28" s="7" t="n">
        <f aca="false">+N28*O28</f>
        <v>0</v>
      </c>
      <c r="R28" s="2" t="n">
        <f aca="false">+R27</f>
        <v>10000</v>
      </c>
      <c r="S28" s="3" t="n">
        <f aca="false">+S27</f>
        <v>9.15</v>
      </c>
      <c r="T28" s="7" t="n">
        <f aca="false">+R28*S28</f>
        <v>91500</v>
      </c>
      <c r="V28" s="2" t="n">
        <f aca="false">+V27</f>
        <v>0</v>
      </c>
      <c r="W28" s="3" t="n">
        <f aca="false">+W27</f>
        <v>0</v>
      </c>
      <c r="X28" s="7" t="n">
        <f aca="false">+V28*W28</f>
        <v>0</v>
      </c>
      <c r="Z28" s="2" t="n">
        <f aca="false">SUM(B28,F28,J28,N28,R28,V28)</f>
        <v>8684</v>
      </c>
    </row>
    <row r="29" customFormat="false" ht="12.75" hidden="false" customHeight="false" outlineLevel="0" collapsed="false">
      <c r="A29" s="5" t="n">
        <f aca="false">+A28+1</f>
        <v>24</v>
      </c>
      <c r="B29" s="8" t="n">
        <f aca="false">+B28</f>
        <v>-11316</v>
      </c>
      <c r="C29" s="9" t="n">
        <f aca="false">+C28</f>
        <v>6.27</v>
      </c>
      <c r="D29" s="10" t="n">
        <f aca="false">+B29*C29</f>
        <v>-70951.32</v>
      </c>
      <c r="F29" s="8" t="n">
        <f aca="false">+F28</f>
        <v>15000</v>
      </c>
      <c r="G29" s="9" t="n">
        <f aca="false">+G28</f>
        <v>6.89</v>
      </c>
      <c r="H29" s="10" t="n">
        <f aca="false">+F29*G29</f>
        <v>103350</v>
      </c>
      <c r="J29" s="2" t="n">
        <f aca="false">+J28</f>
        <v>-5000</v>
      </c>
      <c r="K29" s="3" t="n">
        <f aca="false">+K28</f>
        <v>7.61</v>
      </c>
      <c r="L29" s="7" t="n">
        <f aca="false">+J29*K29</f>
        <v>-38050</v>
      </c>
      <c r="N29" s="2" t="n">
        <f aca="false">+N28</f>
        <v>0</v>
      </c>
      <c r="O29" s="3" t="n">
        <f aca="false">+O28</f>
        <v>0</v>
      </c>
      <c r="P29" s="7" t="n">
        <f aca="false">+N29*O29</f>
        <v>0</v>
      </c>
      <c r="R29" s="2" t="n">
        <f aca="false">+R28</f>
        <v>10000</v>
      </c>
      <c r="S29" s="3" t="n">
        <f aca="false">+S28</f>
        <v>9.15</v>
      </c>
      <c r="T29" s="7" t="n">
        <f aca="false">+R29*S29</f>
        <v>91500</v>
      </c>
      <c r="V29" s="2" t="n">
        <f aca="false">+V28</f>
        <v>0</v>
      </c>
      <c r="W29" s="3" t="n">
        <f aca="false">+W28</f>
        <v>0</v>
      </c>
      <c r="X29" s="7" t="n">
        <f aca="false">+V29*W29</f>
        <v>0</v>
      </c>
      <c r="Z29" s="2" t="n">
        <f aca="false">SUM(B29,F29,J29,N29,R29,V29)</f>
        <v>8684</v>
      </c>
    </row>
    <row r="30" customFormat="false" ht="12.75" hidden="false" customHeight="false" outlineLevel="0" collapsed="false">
      <c r="A30" s="5" t="n">
        <f aca="false">+A29+1</f>
        <v>25</v>
      </c>
      <c r="B30" s="8" t="n">
        <f aca="false">+B29</f>
        <v>-11316</v>
      </c>
      <c r="C30" s="9" t="n">
        <f aca="false">+C29</f>
        <v>6.27</v>
      </c>
      <c r="D30" s="10" t="n">
        <f aca="false">+B30*C30</f>
        <v>-70951.32</v>
      </c>
      <c r="F30" s="8" t="n">
        <f aca="false">+F29</f>
        <v>15000</v>
      </c>
      <c r="G30" s="9" t="n">
        <f aca="false">+G29</f>
        <v>6.89</v>
      </c>
      <c r="H30" s="10" t="n">
        <f aca="false">+F30*G30</f>
        <v>103350</v>
      </c>
      <c r="J30" s="2" t="n">
        <f aca="false">+J29</f>
        <v>-5000</v>
      </c>
      <c r="K30" s="3" t="n">
        <f aca="false">+K29</f>
        <v>7.61</v>
      </c>
      <c r="L30" s="7" t="n">
        <f aca="false">+J30*K30</f>
        <v>-38050</v>
      </c>
      <c r="N30" s="2" t="n">
        <f aca="false">+N29</f>
        <v>0</v>
      </c>
      <c r="O30" s="3" t="n">
        <f aca="false">+O29</f>
        <v>0</v>
      </c>
      <c r="P30" s="7" t="n">
        <f aca="false">+N30*O30</f>
        <v>0</v>
      </c>
      <c r="R30" s="2" t="n">
        <f aca="false">+R29</f>
        <v>10000</v>
      </c>
      <c r="S30" s="3" t="n">
        <f aca="false">+S29</f>
        <v>9.15</v>
      </c>
      <c r="T30" s="7" t="n">
        <f aca="false">+R30*S30</f>
        <v>91500</v>
      </c>
      <c r="V30" s="2" t="n">
        <f aca="false">+V29</f>
        <v>0</v>
      </c>
      <c r="W30" s="3" t="n">
        <f aca="false">+W29</f>
        <v>0</v>
      </c>
      <c r="X30" s="7" t="n">
        <f aca="false">+V30*W30</f>
        <v>0</v>
      </c>
      <c r="Z30" s="2" t="n">
        <f aca="false">SUM(B30,F30,J30,N30,R30,V30)</f>
        <v>8684</v>
      </c>
    </row>
    <row r="31" customFormat="false" ht="12.75" hidden="false" customHeight="false" outlineLevel="0" collapsed="false">
      <c r="A31" s="5" t="n">
        <f aca="false">+A30+1</f>
        <v>26</v>
      </c>
      <c r="B31" s="8" t="n">
        <f aca="false">+B30</f>
        <v>-11316</v>
      </c>
      <c r="C31" s="9" t="n">
        <f aca="false">+C30</f>
        <v>6.27</v>
      </c>
      <c r="D31" s="10" t="n">
        <f aca="false">+B31*C31</f>
        <v>-70951.32</v>
      </c>
      <c r="F31" s="8" t="n">
        <f aca="false">+F30</f>
        <v>15000</v>
      </c>
      <c r="G31" s="9" t="n">
        <f aca="false">+G30</f>
        <v>6.89</v>
      </c>
      <c r="H31" s="10" t="n">
        <f aca="false">+F31*G31</f>
        <v>103350</v>
      </c>
      <c r="J31" s="2" t="n">
        <f aca="false">+J30</f>
        <v>-5000</v>
      </c>
      <c r="K31" s="3" t="n">
        <f aca="false">+K30</f>
        <v>7.61</v>
      </c>
      <c r="L31" s="7" t="n">
        <f aca="false">+J31*K31</f>
        <v>-38050</v>
      </c>
      <c r="N31" s="2" t="n">
        <f aca="false">+N30</f>
        <v>0</v>
      </c>
      <c r="O31" s="3" t="n">
        <f aca="false">+O30</f>
        <v>0</v>
      </c>
      <c r="P31" s="7" t="n">
        <f aca="false">+N31*O31</f>
        <v>0</v>
      </c>
      <c r="R31" s="2" t="n">
        <f aca="false">+R30</f>
        <v>10000</v>
      </c>
      <c r="S31" s="3" t="n">
        <f aca="false">+S30</f>
        <v>9.15</v>
      </c>
      <c r="T31" s="7" t="n">
        <f aca="false">+R31*S31</f>
        <v>91500</v>
      </c>
      <c r="V31" s="2" t="n">
        <f aca="false">+V30</f>
        <v>0</v>
      </c>
      <c r="W31" s="3" t="n">
        <f aca="false">+W30</f>
        <v>0</v>
      </c>
      <c r="X31" s="7" t="n">
        <f aca="false">+V31*W31</f>
        <v>0</v>
      </c>
      <c r="Z31" s="2" t="n">
        <f aca="false">SUM(B31,F31,J31,N31,R31,V31)</f>
        <v>8684</v>
      </c>
    </row>
    <row r="32" customFormat="false" ht="12.75" hidden="false" customHeight="false" outlineLevel="0" collapsed="false">
      <c r="A32" s="5" t="n">
        <f aca="false">+A31+1</f>
        <v>27</v>
      </c>
      <c r="B32" s="8" t="n">
        <f aca="false">+B31</f>
        <v>-11316</v>
      </c>
      <c r="C32" s="9" t="n">
        <f aca="false">+C31</f>
        <v>6.27</v>
      </c>
      <c r="D32" s="10" t="n">
        <f aca="false">+B32*C32</f>
        <v>-70951.32</v>
      </c>
      <c r="F32" s="8" t="n">
        <f aca="false">+F31</f>
        <v>15000</v>
      </c>
      <c r="G32" s="9" t="n">
        <f aca="false">+G31</f>
        <v>6.89</v>
      </c>
      <c r="H32" s="10" t="n">
        <f aca="false">+F32*G32</f>
        <v>103350</v>
      </c>
      <c r="J32" s="2" t="n">
        <f aca="false">+J31</f>
        <v>-5000</v>
      </c>
      <c r="K32" s="3" t="n">
        <f aca="false">+K31</f>
        <v>7.61</v>
      </c>
      <c r="L32" s="7" t="n">
        <f aca="false">+J32*K32</f>
        <v>-38050</v>
      </c>
      <c r="N32" s="2" t="n">
        <f aca="false">+N31</f>
        <v>0</v>
      </c>
      <c r="O32" s="3" t="n">
        <f aca="false">+O31</f>
        <v>0</v>
      </c>
      <c r="P32" s="7" t="n">
        <f aca="false">+N32*O32</f>
        <v>0</v>
      </c>
      <c r="R32" s="2" t="n">
        <f aca="false">+R31</f>
        <v>10000</v>
      </c>
      <c r="S32" s="3" t="n">
        <f aca="false">+S31</f>
        <v>9.15</v>
      </c>
      <c r="T32" s="7" t="n">
        <f aca="false">+R32*S32</f>
        <v>91500</v>
      </c>
      <c r="V32" s="2" t="n">
        <f aca="false">+V31</f>
        <v>0</v>
      </c>
      <c r="W32" s="3" t="n">
        <f aca="false">+W31</f>
        <v>0</v>
      </c>
      <c r="X32" s="7" t="n">
        <f aca="false">+V32*W32</f>
        <v>0</v>
      </c>
      <c r="Z32" s="2" t="n">
        <f aca="false">SUM(B32,F32,J32,N32,R32,V32)</f>
        <v>8684</v>
      </c>
    </row>
    <row r="33" customFormat="false" ht="12.75" hidden="false" customHeight="false" outlineLevel="0" collapsed="false">
      <c r="A33" s="5" t="n">
        <f aca="false">+A32+1</f>
        <v>28</v>
      </c>
      <c r="B33" s="8" t="n">
        <f aca="false">+B32</f>
        <v>-11316</v>
      </c>
      <c r="C33" s="9" t="n">
        <f aca="false">+C32</f>
        <v>6.27</v>
      </c>
      <c r="D33" s="10" t="n">
        <f aca="false">+B33*C33</f>
        <v>-70951.32</v>
      </c>
      <c r="F33" s="8" t="n">
        <f aca="false">+F32</f>
        <v>15000</v>
      </c>
      <c r="G33" s="9" t="n">
        <f aca="false">+G32</f>
        <v>6.89</v>
      </c>
      <c r="H33" s="10" t="n">
        <f aca="false">+F33*G33</f>
        <v>103350</v>
      </c>
      <c r="J33" s="2" t="n">
        <f aca="false">+J32</f>
        <v>-5000</v>
      </c>
      <c r="K33" s="3" t="n">
        <f aca="false">+K32</f>
        <v>7.61</v>
      </c>
      <c r="L33" s="7" t="n">
        <f aca="false">+J33*K33</f>
        <v>-38050</v>
      </c>
      <c r="N33" s="2" t="n">
        <f aca="false">+N32</f>
        <v>0</v>
      </c>
      <c r="O33" s="3" t="n">
        <f aca="false">+O32</f>
        <v>0</v>
      </c>
      <c r="P33" s="7" t="n">
        <f aca="false">+N33*O33</f>
        <v>0</v>
      </c>
      <c r="R33" s="2" t="n">
        <f aca="false">+R32</f>
        <v>10000</v>
      </c>
      <c r="S33" s="3" t="n">
        <f aca="false">+S32</f>
        <v>9.15</v>
      </c>
      <c r="T33" s="7" t="n">
        <f aca="false">+R33*S33</f>
        <v>91500</v>
      </c>
      <c r="V33" s="2" t="n">
        <f aca="false">+V32</f>
        <v>0</v>
      </c>
      <c r="W33" s="3" t="n">
        <f aca="false">+W32</f>
        <v>0</v>
      </c>
      <c r="X33" s="7" t="n">
        <f aca="false">+V33*W33</f>
        <v>0</v>
      </c>
      <c r="Z33" s="2" t="n">
        <f aca="false">SUM(B33,F33,J33,N33,R33,V33)</f>
        <v>8684</v>
      </c>
    </row>
    <row r="34" customFormat="false" ht="12.75" hidden="false" customHeight="false" outlineLevel="0" collapsed="false">
      <c r="A34" s="5" t="n">
        <f aca="false">+A33+1</f>
        <v>29</v>
      </c>
      <c r="B34" s="8" t="n">
        <f aca="false">+B33</f>
        <v>-11316</v>
      </c>
      <c r="C34" s="9" t="n">
        <f aca="false">+C33</f>
        <v>6.27</v>
      </c>
      <c r="D34" s="10" t="n">
        <f aca="false">+B34*C34</f>
        <v>-70951.32</v>
      </c>
      <c r="F34" s="8" t="n">
        <f aca="false">+F33</f>
        <v>15000</v>
      </c>
      <c r="G34" s="9" t="n">
        <f aca="false">+G33</f>
        <v>6.89</v>
      </c>
      <c r="H34" s="10" t="n">
        <f aca="false">+F34*G34</f>
        <v>103350</v>
      </c>
      <c r="J34" s="2" t="n">
        <f aca="false">+J33</f>
        <v>-5000</v>
      </c>
      <c r="K34" s="3" t="n">
        <f aca="false">+K33</f>
        <v>7.61</v>
      </c>
      <c r="L34" s="7" t="n">
        <f aca="false">+J34*K34</f>
        <v>-38050</v>
      </c>
      <c r="N34" s="2" t="n">
        <f aca="false">+N33</f>
        <v>0</v>
      </c>
      <c r="O34" s="3" t="n">
        <f aca="false">+O33</f>
        <v>0</v>
      </c>
      <c r="P34" s="7" t="n">
        <f aca="false">+N34*O34</f>
        <v>0</v>
      </c>
      <c r="R34" s="2" t="n">
        <f aca="false">+R33</f>
        <v>10000</v>
      </c>
      <c r="S34" s="3" t="n">
        <f aca="false">+S33</f>
        <v>9.15</v>
      </c>
      <c r="T34" s="7" t="n">
        <f aca="false">+R34*S34</f>
        <v>91500</v>
      </c>
      <c r="V34" s="2" t="n">
        <f aca="false">+V33</f>
        <v>0</v>
      </c>
      <c r="W34" s="3" t="n">
        <f aca="false">+W33</f>
        <v>0</v>
      </c>
      <c r="X34" s="7" t="n">
        <f aca="false">+V34*W34</f>
        <v>0</v>
      </c>
      <c r="Z34" s="2" t="n">
        <f aca="false">SUM(B34,F34,J34,N34,R34,V34)</f>
        <v>8684</v>
      </c>
    </row>
    <row r="35" customFormat="false" ht="12.75" hidden="false" customHeight="false" outlineLevel="0" collapsed="false">
      <c r="A35" s="5" t="n">
        <f aca="false">+A34+1</f>
        <v>30</v>
      </c>
      <c r="B35" s="8" t="n">
        <f aca="false">+B34</f>
        <v>-11316</v>
      </c>
      <c r="C35" s="9" t="n">
        <f aca="false">+C34</f>
        <v>6.27</v>
      </c>
      <c r="D35" s="10" t="n">
        <f aca="false">+B35*C35</f>
        <v>-70951.32</v>
      </c>
      <c r="F35" s="8" t="n">
        <f aca="false">+F34</f>
        <v>15000</v>
      </c>
      <c r="G35" s="9" t="n">
        <f aca="false">+G34</f>
        <v>6.89</v>
      </c>
      <c r="H35" s="10" t="n">
        <f aca="false">+F35*G35</f>
        <v>103350</v>
      </c>
      <c r="J35" s="2" t="n">
        <f aca="false">+J34</f>
        <v>-5000</v>
      </c>
      <c r="K35" s="3" t="n">
        <f aca="false">+K34</f>
        <v>7.61</v>
      </c>
      <c r="L35" s="7" t="n">
        <f aca="false">+J35*K35</f>
        <v>-38050</v>
      </c>
      <c r="N35" s="2" t="n">
        <f aca="false">+N34</f>
        <v>0</v>
      </c>
      <c r="O35" s="3" t="n">
        <f aca="false">+O34</f>
        <v>0</v>
      </c>
      <c r="P35" s="7" t="n">
        <f aca="false">+N35*O35</f>
        <v>0</v>
      </c>
      <c r="R35" s="2" t="n">
        <f aca="false">+R34</f>
        <v>10000</v>
      </c>
      <c r="S35" s="3" t="n">
        <f aca="false">+S34</f>
        <v>9.15</v>
      </c>
      <c r="T35" s="7" t="n">
        <f aca="false">+R35*S35</f>
        <v>91500</v>
      </c>
      <c r="V35" s="2" t="n">
        <f aca="false">+V34</f>
        <v>0</v>
      </c>
      <c r="W35" s="3" t="n">
        <f aca="false">+W34</f>
        <v>0</v>
      </c>
      <c r="X35" s="7" t="n">
        <f aca="false">+V35*W35</f>
        <v>0</v>
      </c>
      <c r="Z35" s="2" t="n">
        <f aca="false">SUM(B35,F35,J35,N35,R35,V35)</f>
        <v>8684</v>
      </c>
    </row>
    <row r="36" customFormat="false" ht="12.75" hidden="false" customHeight="false" outlineLevel="0" collapsed="false">
      <c r="A36" s="5" t="n">
        <v>31</v>
      </c>
      <c r="B36" s="8" t="n">
        <f aca="false">+B35</f>
        <v>-11316</v>
      </c>
      <c r="C36" s="9" t="n">
        <f aca="false">+C35</f>
        <v>6.27</v>
      </c>
      <c r="D36" s="10" t="n">
        <f aca="false">+B36*C36</f>
        <v>-70951.32</v>
      </c>
      <c r="F36" s="8" t="n">
        <f aca="false">+F35</f>
        <v>15000</v>
      </c>
      <c r="G36" s="9" t="n">
        <f aca="false">+G35</f>
        <v>6.89</v>
      </c>
      <c r="H36" s="10" t="n">
        <f aca="false">+F36*G36</f>
        <v>103350</v>
      </c>
      <c r="J36" s="2" t="n">
        <f aca="false">+J35</f>
        <v>-5000</v>
      </c>
      <c r="K36" s="3" t="n">
        <f aca="false">+K35</f>
        <v>7.61</v>
      </c>
      <c r="L36" s="7" t="n">
        <f aca="false">+J36*K36</f>
        <v>-38050</v>
      </c>
      <c r="N36" s="2" t="n">
        <f aca="false">+N35</f>
        <v>0</v>
      </c>
      <c r="O36" s="3" t="n">
        <f aca="false">+O35</f>
        <v>0</v>
      </c>
      <c r="P36" s="7" t="n">
        <f aca="false">+N36*O36</f>
        <v>0</v>
      </c>
      <c r="R36" s="2" t="n">
        <f aca="false">+R35</f>
        <v>10000</v>
      </c>
      <c r="S36" s="3" t="n">
        <f aca="false">+S35</f>
        <v>9.15</v>
      </c>
      <c r="T36" s="7" t="n">
        <f aca="false">+R36*S36</f>
        <v>91500</v>
      </c>
      <c r="V36" s="2" t="n">
        <f aca="false">+V35</f>
        <v>0</v>
      </c>
      <c r="W36" s="3" t="n">
        <f aca="false">+W35</f>
        <v>0</v>
      </c>
      <c r="X36" s="7" t="n">
        <f aca="false">+V36*W36</f>
        <v>0</v>
      </c>
      <c r="Z36" s="2" t="n">
        <f aca="false">SUM(B36,F36,J36,N36,R36,V36)</f>
        <v>8684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L6" activePane="bottomRight" state="frozen"/>
      <selection pane="topLeft" activeCell="A1" activeCellId="0" sqref="A1"/>
      <selection pane="topRight" activeCell="L1" activeCellId="0" sqref="L1"/>
      <selection pane="bottomLeft" activeCell="A6" activeCellId="0" sqref="A6"/>
      <selection pane="bottomRight" activeCell="S24" activeCellId="0" sqref="S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0.99"/>
    <col collapsed="false" customWidth="true" hidden="false" outlineLevel="0" max="3" min="3" style="1" width="4.7"/>
    <col collapsed="false" customWidth="true" hidden="false" outlineLevel="0" max="4" min="4" style="1" width="12.85"/>
    <col collapsed="false" customWidth="true" hidden="false" outlineLevel="0" max="8" min="5" style="1" width="10.41"/>
    <col collapsed="false" customWidth="true" hidden="false" outlineLevel="0" max="9" min="9" style="1" width="3.28"/>
    <col collapsed="false" customWidth="true" hidden="false" outlineLevel="0" max="10" min="10" style="1" width="12.85"/>
    <col collapsed="false" customWidth="false" hidden="false" outlineLevel="0" max="11" min="11" style="1" width="9.14"/>
    <col collapsed="false" customWidth="true" hidden="false" outlineLevel="0" max="12" min="12" style="1" width="10.99"/>
    <col collapsed="false" customWidth="true" hidden="false" outlineLevel="0" max="14" min="13" style="1" width="12.85"/>
    <col collapsed="false" customWidth="true" hidden="false" outlineLevel="0" max="15" min="15" style="1" width="10.28"/>
    <col collapsed="false" customWidth="true" hidden="false" outlineLevel="0" max="16" min="16" style="1" width="3.56"/>
    <col collapsed="false" customWidth="true" hidden="false" outlineLevel="0" max="17" min="17" style="1" width="10.28"/>
    <col collapsed="false" customWidth="true" hidden="false" outlineLevel="0" max="18" min="18" style="1" width="3.56"/>
    <col collapsed="false" customWidth="true" hidden="false" outlineLevel="0" max="19" min="19" style="1" width="12.99"/>
    <col collapsed="false" customWidth="true" hidden="false" outlineLevel="0" max="20" min="20" style="1" width="3.56"/>
    <col collapsed="false" customWidth="true" hidden="false" outlineLevel="0" max="21" min="21" style="1" width="14.41"/>
    <col collapsed="false" customWidth="true" hidden="false" outlineLevel="0" max="22" min="22" style="1" width="3.56"/>
    <col collapsed="false" customWidth="true" hidden="false" outlineLevel="0" max="23" min="23" style="11" width="13.85"/>
    <col collapsed="false" customWidth="false" hidden="false" outlineLevel="0" max="257" min="24" style="1" width="9.14"/>
  </cols>
  <sheetData>
    <row r="2" customFormat="false" ht="12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2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 t="s">
        <v>14</v>
      </c>
      <c r="K3" s="5"/>
      <c r="L3" s="5"/>
      <c r="M3" s="5"/>
      <c r="N3" s="5"/>
      <c r="O3" s="5"/>
      <c r="P3" s="5"/>
      <c r="Q3" s="5" t="s">
        <v>15</v>
      </c>
      <c r="R3" s="5"/>
      <c r="S3" s="5"/>
      <c r="U3" s="5" t="s">
        <v>16</v>
      </c>
      <c r="W3" s="12"/>
      <c r="X3" s="1" t="s">
        <v>17</v>
      </c>
    </row>
    <row r="4" customFormat="false" ht="12.75" hidden="false" customHeight="false" outlineLevel="0" collapsed="false">
      <c r="A4" s="5"/>
      <c r="B4" s="5" t="s">
        <v>18</v>
      </c>
      <c r="C4" s="5"/>
      <c r="D4" s="13" t="s">
        <v>19</v>
      </c>
      <c r="E4" s="14" t="s">
        <v>19</v>
      </c>
      <c r="F4" s="5"/>
      <c r="G4" s="5" t="s">
        <v>20</v>
      </c>
      <c r="H4" s="5" t="s">
        <v>3</v>
      </c>
      <c r="I4" s="5"/>
      <c r="J4" s="5" t="s">
        <v>21</v>
      </c>
      <c r="K4" s="5"/>
      <c r="L4" s="5"/>
      <c r="M4" s="5"/>
      <c r="N4" s="5"/>
      <c r="O4" s="5" t="s">
        <v>22</v>
      </c>
      <c r="P4" s="5"/>
      <c r="Q4" s="5" t="s">
        <v>23</v>
      </c>
      <c r="R4" s="5"/>
      <c r="S4" s="5" t="s">
        <v>24</v>
      </c>
      <c r="U4" s="5" t="s">
        <v>25</v>
      </c>
      <c r="W4" s="12"/>
      <c r="X4" s="1" t="s">
        <v>10</v>
      </c>
    </row>
    <row r="5" customFormat="false" ht="12.75" hidden="false" customHeight="false" outlineLevel="0" collapsed="false">
      <c r="A5" s="5"/>
      <c r="B5" s="5" t="s">
        <v>26</v>
      </c>
      <c r="C5" s="5"/>
      <c r="D5" s="15" t="s">
        <v>27</v>
      </c>
      <c r="E5" s="16" t="s">
        <v>5</v>
      </c>
      <c r="F5" s="5"/>
      <c r="G5" s="5" t="s">
        <v>28</v>
      </c>
      <c r="H5" s="5" t="s">
        <v>28</v>
      </c>
      <c r="I5" s="5"/>
      <c r="J5" s="5" t="s">
        <v>29</v>
      </c>
      <c r="K5" s="5"/>
      <c r="L5" s="5" t="s">
        <v>30</v>
      </c>
      <c r="M5" s="5" t="s">
        <v>31</v>
      </c>
      <c r="N5" s="5" t="s">
        <v>32</v>
      </c>
      <c r="O5" s="17" t="s">
        <v>30</v>
      </c>
      <c r="P5" s="5"/>
      <c r="Q5" s="17" t="n">
        <v>502957</v>
      </c>
      <c r="R5" s="5"/>
      <c r="S5" s="5" t="s">
        <v>33</v>
      </c>
      <c r="U5" s="5" t="s">
        <v>34</v>
      </c>
      <c r="W5" s="12" t="s">
        <v>35</v>
      </c>
      <c r="X5" s="1" t="s">
        <v>6</v>
      </c>
    </row>
    <row r="6" customFormat="false" ht="12.75" hidden="false" customHeight="false" outlineLevel="0" collapsed="false">
      <c r="A6" s="18" t="n">
        <v>1</v>
      </c>
      <c r="B6" s="18" t="n">
        <v>68020</v>
      </c>
      <c r="C6" s="18"/>
      <c r="D6" s="18" t="n">
        <v>28121</v>
      </c>
      <c r="E6" s="18" t="n">
        <f aca="false">ROUND(+D6*(1-0.02184),0)</f>
        <v>27507</v>
      </c>
      <c r="F6" s="18"/>
      <c r="G6" s="18" t="n">
        <v>140099</v>
      </c>
      <c r="H6" s="18" t="n">
        <f aca="false">IF(B6-G6&gt;0,+B6-G6,0)</f>
        <v>0</v>
      </c>
      <c r="I6" s="18"/>
      <c r="J6" s="18" t="n">
        <f aca="false">+B6-E6</f>
        <v>40513</v>
      </c>
      <c r="K6" s="18"/>
      <c r="L6" s="18" t="n">
        <v>41858</v>
      </c>
      <c r="M6" s="18" t="n">
        <f aca="false">SUM('3rd Party Deals'!X6)</f>
        <v>11316</v>
      </c>
      <c r="N6" s="18" t="n">
        <f aca="false">SUM('Spot wENA'!Z6)</f>
        <v>-11316</v>
      </c>
      <c r="O6" s="18" t="n">
        <f aca="false">SUM(L6:N6)</f>
        <v>41858</v>
      </c>
      <c r="P6" s="18"/>
      <c r="Q6" s="18" t="n">
        <f aca="false">IF(S6&gt;0,+B6-S6,0)</f>
        <v>0</v>
      </c>
      <c r="R6" s="18"/>
      <c r="S6" s="18" t="n">
        <f aca="false">IF(J6-O6&gt;0,J6-O6,0)</f>
        <v>0</v>
      </c>
      <c r="T6" s="19"/>
      <c r="U6" s="18" t="n">
        <f aca="false">IF(O6-J6&gt;0,O6-J6,0)</f>
        <v>1345</v>
      </c>
      <c r="V6" s="19"/>
      <c r="W6" s="20" t="n">
        <v>6.58</v>
      </c>
      <c r="X6" s="20" t="n">
        <f aca="false">ROUND((+W6+0.01)/(1-0.02184)+0.0227,2)</f>
        <v>6.76</v>
      </c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2.75" hidden="false" customHeight="false" outlineLevel="0" collapsed="false">
      <c r="A7" s="18" t="n">
        <f aca="false">+A6+1</f>
        <v>2</v>
      </c>
      <c r="B7" s="18" t="n">
        <v>82996</v>
      </c>
      <c r="C7" s="18"/>
      <c r="D7" s="18" t="n">
        <v>29355</v>
      </c>
      <c r="E7" s="18" t="n">
        <f aca="false">ROUND(+D7*(1-0.02184),0)</f>
        <v>28714</v>
      </c>
      <c r="F7" s="18"/>
      <c r="G7" s="18" t="n">
        <f aca="false">+G6</f>
        <v>140099</v>
      </c>
      <c r="H7" s="18" t="n">
        <f aca="false">IF(B7-G7&gt;0,+B7-G7,0)</f>
        <v>0</v>
      </c>
      <c r="I7" s="18"/>
      <c r="J7" s="18" t="n">
        <f aca="false">+B7-E7</f>
        <v>54282</v>
      </c>
      <c r="K7" s="18"/>
      <c r="L7" s="18" t="n">
        <f aca="false">+L6</f>
        <v>41858</v>
      </c>
      <c r="M7" s="18" t="n">
        <f aca="false">SUM('3rd Party Deals'!X7)</f>
        <v>11316</v>
      </c>
      <c r="N7" s="18" t="n">
        <f aca="false">SUM('Spot wENA'!Z7)</f>
        <v>3684</v>
      </c>
      <c r="O7" s="18" t="n">
        <f aca="false">SUM(L7:N7)</f>
        <v>56858</v>
      </c>
      <c r="P7" s="18"/>
      <c r="Q7" s="18" t="n">
        <f aca="false">IF(S7&gt;0,+B7-S7,0)</f>
        <v>0</v>
      </c>
      <c r="R7" s="18"/>
      <c r="S7" s="18" t="n">
        <f aca="false">IF(J7-O7&gt;0,J7-O7,0)</f>
        <v>0</v>
      </c>
      <c r="T7" s="19"/>
      <c r="U7" s="18" t="n">
        <f aca="false">IF(O7-J7&gt;0,O7-J7,0)</f>
        <v>2576</v>
      </c>
      <c r="V7" s="19"/>
      <c r="W7" s="20" t="n">
        <v>6.865</v>
      </c>
      <c r="X7" s="20" t="n">
        <f aca="false">ROUND((+W7+0.01)/(1-0.02184)+0.0227,2)</f>
        <v>7.05</v>
      </c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2.75" hidden="false" customHeight="false" outlineLevel="0" collapsed="false">
      <c r="A8" s="18" t="n">
        <f aca="false">+A7+1</f>
        <v>3</v>
      </c>
      <c r="B8" s="18" t="n">
        <v>84480</v>
      </c>
      <c r="C8" s="18"/>
      <c r="D8" s="18" t="n">
        <v>30872</v>
      </c>
      <c r="E8" s="18" t="n">
        <f aca="false">ROUND(+D8*(1-0.02184),0)</f>
        <v>30198</v>
      </c>
      <c r="F8" s="18"/>
      <c r="G8" s="18" t="n">
        <f aca="false">+G7</f>
        <v>140099</v>
      </c>
      <c r="H8" s="18" t="n">
        <f aca="false">IF(B8-G8&gt;0,+B8-G8,0)</f>
        <v>0</v>
      </c>
      <c r="I8" s="18"/>
      <c r="J8" s="18" t="n">
        <f aca="false">+B8-E8</f>
        <v>54282</v>
      </c>
      <c r="K8" s="18"/>
      <c r="L8" s="18" t="n">
        <f aca="false">+L7</f>
        <v>41858</v>
      </c>
      <c r="M8" s="18" t="n">
        <f aca="false">SUM('3rd Party Deals'!X8)</f>
        <v>11316</v>
      </c>
      <c r="N8" s="18" t="n">
        <f aca="false">SUM('Spot wENA'!Z8)</f>
        <v>3684</v>
      </c>
      <c r="O8" s="18" t="n">
        <f aca="false">SUM(L8:N8)</f>
        <v>56858</v>
      </c>
      <c r="P8" s="18"/>
      <c r="Q8" s="18" t="n">
        <f aca="false">IF(S8&gt;0,+B8-S8,0)</f>
        <v>0</v>
      </c>
      <c r="R8" s="18"/>
      <c r="S8" s="18" t="n">
        <f aca="false">IF(J8-O8&gt;0,J8-O8,0)</f>
        <v>0</v>
      </c>
      <c r="T8" s="19"/>
      <c r="U8" s="18" t="n">
        <f aca="false">IF(O8-J8&gt;0,O8-J8,0)</f>
        <v>2576</v>
      </c>
      <c r="V8" s="19"/>
      <c r="W8" s="20" t="n">
        <v>6.865</v>
      </c>
      <c r="X8" s="20" t="n">
        <f aca="false">ROUND((+W8+0.01)/(1-0.02184)+0.0227,2)</f>
        <v>7.05</v>
      </c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2.75" hidden="false" customHeight="false" outlineLevel="0" collapsed="false">
      <c r="A9" s="18" t="n">
        <f aca="false">+A8+1</f>
        <v>4</v>
      </c>
      <c r="B9" s="18" t="n">
        <v>67441</v>
      </c>
      <c r="C9" s="18"/>
      <c r="D9" s="18" t="n">
        <v>22191</v>
      </c>
      <c r="E9" s="18" t="n">
        <f aca="false">ROUND(+D9*(1-0.02184),0)</f>
        <v>21706</v>
      </c>
      <c r="F9" s="18"/>
      <c r="G9" s="18" t="n">
        <f aca="false">+G8</f>
        <v>140099</v>
      </c>
      <c r="H9" s="18" t="n">
        <f aca="false">IF(B9-G9&gt;0,+B9-G9,0)</f>
        <v>0</v>
      </c>
      <c r="I9" s="18"/>
      <c r="J9" s="18" t="n">
        <f aca="false">+B9-E9</f>
        <v>45735</v>
      </c>
      <c r="K9" s="18"/>
      <c r="L9" s="18" t="n">
        <f aca="false">+L8</f>
        <v>41858</v>
      </c>
      <c r="M9" s="18" t="n">
        <f aca="false">SUM('3rd Party Deals'!X9)</f>
        <v>11316</v>
      </c>
      <c r="N9" s="18" t="n">
        <f aca="false">SUM('Spot wENA'!Z9)</f>
        <v>3684</v>
      </c>
      <c r="O9" s="18" t="n">
        <f aca="false">SUM(L9:N9)</f>
        <v>56858</v>
      </c>
      <c r="P9" s="18"/>
      <c r="Q9" s="18" t="n">
        <f aca="false">IF(S9&gt;0,+B9-S9,0)</f>
        <v>0</v>
      </c>
      <c r="R9" s="18"/>
      <c r="S9" s="18" t="n">
        <f aca="false">IF(J9-O9&gt;0,J9-O9,0)</f>
        <v>0</v>
      </c>
      <c r="T9" s="19"/>
      <c r="U9" s="18" t="n">
        <f aca="false">IF(O9-J9&gt;0,O9-J9,0)</f>
        <v>11123</v>
      </c>
      <c r="V9" s="19"/>
      <c r="W9" s="20" t="n">
        <v>6.865</v>
      </c>
      <c r="X9" s="20" t="n">
        <f aca="false">ROUND((+W9+0.01)/(1-0.02184)+0.0227,2)</f>
        <v>7.05</v>
      </c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2.75" hidden="false" customHeight="false" outlineLevel="0" collapsed="false">
      <c r="A10" s="18" t="n">
        <f aca="false">+A9+1</f>
        <v>5</v>
      </c>
      <c r="B10" s="18" t="n">
        <v>93346</v>
      </c>
      <c r="C10" s="18"/>
      <c r="D10" s="18" t="n">
        <v>38706</v>
      </c>
      <c r="E10" s="18" t="n">
        <f aca="false">ROUND(+D10*(1-0.02184),0)</f>
        <v>37861</v>
      </c>
      <c r="F10" s="18"/>
      <c r="G10" s="18" t="n">
        <f aca="false">+G9</f>
        <v>140099</v>
      </c>
      <c r="H10" s="18" t="n">
        <f aca="false">IF(B10-G10&gt;0,+B10-G10,0)</f>
        <v>0</v>
      </c>
      <c r="I10" s="18"/>
      <c r="J10" s="18" t="n">
        <f aca="false">+B10-E10</f>
        <v>55485</v>
      </c>
      <c r="K10" s="18"/>
      <c r="L10" s="18" t="n">
        <f aca="false">+L9</f>
        <v>41858</v>
      </c>
      <c r="M10" s="18" t="n">
        <f aca="false">SUM('3rd Party Deals'!X10)</f>
        <v>11316</v>
      </c>
      <c r="N10" s="18" t="n">
        <f aca="false">SUM('Spot wENA'!Z10)</f>
        <v>-1316</v>
      </c>
      <c r="O10" s="18" t="n">
        <f aca="false">SUM(L10:N10)</f>
        <v>51858</v>
      </c>
      <c r="P10" s="18"/>
      <c r="Q10" s="18" t="n">
        <f aca="false">IF(S10&gt;0,+B10-S10,0)</f>
        <v>89719</v>
      </c>
      <c r="R10" s="18"/>
      <c r="S10" s="18" t="n">
        <f aca="false">IF(J10-O10&gt;0,J10-O10,0)</f>
        <v>3627</v>
      </c>
      <c r="T10" s="19"/>
      <c r="U10" s="18" t="n">
        <f aca="false">IF(O10-J10&gt;0,O10-J10,0)</f>
        <v>0</v>
      </c>
      <c r="V10" s="19"/>
      <c r="W10" s="20" t="n">
        <v>7.815</v>
      </c>
      <c r="X10" s="20" t="n">
        <f aca="false">ROUND((+W10+0.01)/(1-0.02184)+0.0227,2)</f>
        <v>8.02</v>
      </c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2.75" hidden="false" customHeight="false" outlineLevel="0" collapsed="false">
      <c r="A11" s="18" t="n">
        <f aca="false">+A10+1</f>
        <v>6</v>
      </c>
      <c r="B11" s="18" t="n">
        <v>88509</v>
      </c>
      <c r="C11" s="18"/>
      <c r="D11" s="18" t="n">
        <v>39619</v>
      </c>
      <c r="E11" s="18" t="n">
        <f aca="false">ROUND(+D11*(1-0.02184),0)</f>
        <v>38754</v>
      </c>
      <c r="F11" s="18"/>
      <c r="G11" s="18" t="n">
        <f aca="false">+G10</f>
        <v>140099</v>
      </c>
      <c r="H11" s="18" t="n">
        <f aca="false">IF(B11-G11&gt;0,+B11-G11,0)</f>
        <v>0</v>
      </c>
      <c r="I11" s="18"/>
      <c r="J11" s="18" t="n">
        <f aca="false">+B11-E11</f>
        <v>49755</v>
      </c>
      <c r="K11" s="18"/>
      <c r="L11" s="18" t="n">
        <f aca="false">+L10</f>
        <v>41858</v>
      </c>
      <c r="M11" s="18" t="n">
        <f aca="false">SUM('3rd Party Deals'!X11)</f>
        <v>11316</v>
      </c>
      <c r="N11" s="18" t="n">
        <f aca="false">SUM('Spot wENA'!Z11)</f>
        <v>-1316</v>
      </c>
      <c r="O11" s="18" t="n">
        <f aca="false">SUM(L11:N11)</f>
        <v>51858</v>
      </c>
      <c r="P11" s="18"/>
      <c r="Q11" s="18" t="n">
        <f aca="false">IF(S11&gt;0,+B11-S11,0)</f>
        <v>0</v>
      </c>
      <c r="R11" s="18"/>
      <c r="S11" s="18" t="n">
        <f aca="false">IF(J11-O11&gt;0,J11-O11,0)</f>
        <v>0</v>
      </c>
      <c r="T11" s="19"/>
      <c r="U11" s="18" t="n">
        <f aca="false">IF(O11-J11&gt;0,O11-J11,0)</f>
        <v>2103</v>
      </c>
      <c r="V11" s="19"/>
      <c r="W11" s="20" t="n">
        <v>8.43</v>
      </c>
      <c r="X11" s="20" t="n">
        <f aca="false">ROUND((+W11+0.01)/(1-0.02184)+0.0227,2)</f>
        <v>8.65</v>
      </c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2.75" hidden="false" customHeight="false" outlineLevel="0" collapsed="false">
      <c r="A12" s="18" t="n">
        <f aca="false">+A11+1</f>
        <v>7</v>
      </c>
      <c r="B12" s="18" t="n">
        <v>75157</v>
      </c>
      <c r="C12" s="18"/>
      <c r="D12" s="18" t="n">
        <v>22574</v>
      </c>
      <c r="E12" s="18" t="n">
        <f aca="false">ROUND(+D12*(1-0.02184),0)</f>
        <v>22081</v>
      </c>
      <c r="F12" s="18"/>
      <c r="G12" s="18" t="n">
        <f aca="false">+G11</f>
        <v>140099</v>
      </c>
      <c r="H12" s="18" t="n">
        <f aca="false">IF(B12-G12&gt;0,+B12-G12,0)</f>
        <v>0</v>
      </c>
      <c r="I12" s="18"/>
      <c r="J12" s="18" t="n">
        <f aca="false">+B12-E12</f>
        <v>53076</v>
      </c>
      <c r="K12" s="18"/>
      <c r="L12" s="18" t="n">
        <f aca="false">+L11</f>
        <v>41858</v>
      </c>
      <c r="M12" s="18" t="n">
        <f aca="false">SUM('3rd Party Deals'!X12)</f>
        <v>11316</v>
      </c>
      <c r="N12" s="18" t="n">
        <f aca="false">SUM('Spot wENA'!Z12)</f>
        <v>-1316</v>
      </c>
      <c r="O12" s="18" t="n">
        <f aca="false">SUM(L12:N12)</f>
        <v>51858</v>
      </c>
      <c r="P12" s="18"/>
      <c r="Q12" s="18" t="n">
        <f aca="false">IF(S12&gt;0,+B12-S12,0)</f>
        <v>73939</v>
      </c>
      <c r="R12" s="18"/>
      <c r="S12" s="18" t="n">
        <f aca="false">IF(J12-O12&gt;0,J12-O12,0)</f>
        <v>1218</v>
      </c>
      <c r="T12" s="19"/>
      <c r="U12" s="18" t="n">
        <f aca="false">IF(O12-J12&gt;0,O12-J12,0)</f>
        <v>0</v>
      </c>
      <c r="V12" s="19"/>
      <c r="W12" s="20" t="n">
        <v>9.155</v>
      </c>
      <c r="X12" s="20" t="n">
        <f aca="false">ROUND((+W12+0.01)/(1-0.02184)+0.0227,2)</f>
        <v>9.39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2.75" hidden="false" customHeight="false" outlineLevel="0" collapsed="false">
      <c r="A13" s="18" t="n">
        <f aca="false">+A12+1</f>
        <v>8</v>
      </c>
      <c r="B13" s="18" t="n">
        <v>83388</v>
      </c>
      <c r="C13" s="18"/>
      <c r="D13" s="18" t="n">
        <v>30403</v>
      </c>
      <c r="E13" s="18" t="n">
        <f aca="false">ROUND(+D13*(1-0.02184),0)</f>
        <v>29739</v>
      </c>
      <c r="F13" s="18"/>
      <c r="G13" s="18" t="n">
        <f aca="false">+G12</f>
        <v>140099</v>
      </c>
      <c r="H13" s="18" t="n">
        <f aca="false">IF(B13-G13&gt;0,+B13-G13,0)</f>
        <v>0</v>
      </c>
      <c r="I13" s="18"/>
      <c r="J13" s="18" t="n">
        <f aca="false">+B13-E13</f>
        <v>53649</v>
      </c>
      <c r="K13" s="18"/>
      <c r="L13" s="18" t="n">
        <f aca="false">+L12</f>
        <v>41858</v>
      </c>
      <c r="M13" s="18" t="n">
        <f aca="false">SUM('3rd Party Deals'!X13)</f>
        <v>11316</v>
      </c>
      <c r="N13" s="18" t="n">
        <f aca="false">SUM('Spot wENA'!Z13)</f>
        <v>-1316</v>
      </c>
      <c r="O13" s="18" t="n">
        <f aca="false">SUM(L13:N13)</f>
        <v>51858</v>
      </c>
      <c r="P13" s="18"/>
      <c r="Q13" s="18" t="n">
        <f aca="false">IF(S13&gt;0,+B13-S13,0)</f>
        <v>81597</v>
      </c>
      <c r="R13" s="18"/>
      <c r="S13" s="18" t="n">
        <f aca="false">IF(J13-O13&gt;0,J13-O13,0)</f>
        <v>1791</v>
      </c>
      <c r="T13" s="19"/>
      <c r="U13" s="18" t="n">
        <f aca="false">IF(O13-J13&gt;0,O13-J13,0)</f>
        <v>0</v>
      </c>
      <c r="V13" s="19"/>
      <c r="W13" s="20" t="n">
        <v>8.91</v>
      </c>
      <c r="X13" s="20" t="n">
        <f aca="false">ROUND((+W13+0.01)/(1-0.02184)+0.0227,2)</f>
        <v>9.14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2.75" hidden="false" customHeight="false" outlineLevel="0" collapsed="false">
      <c r="A14" s="18" t="n">
        <f aca="false">+A13+1</f>
        <v>9</v>
      </c>
      <c r="B14" s="18" t="n">
        <v>75648</v>
      </c>
      <c r="C14" s="18"/>
      <c r="D14" s="18" t="n">
        <v>50215</v>
      </c>
      <c r="E14" s="18" t="n">
        <f aca="false">ROUND(+D14*(1-0.02184),0)</f>
        <v>49118</v>
      </c>
      <c r="F14" s="18"/>
      <c r="G14" s="18" t="n">
        <f aca="false">+G13</f>
        <v>140099</v>
      </c>
      <c r="H14" s="18" t="n">
        <f aca="false">IF(B14-G14&gt;0,+B14-G14,0)</f>
        <v>0</v>
      </c>
      <c r="I14" s="18"/>
      <c r="J14" s="18" t="n">
        <f aca="false">+B14-E14</f>
        <v>26530</v>
      </c>
      <c r="K14" s="18"/>
      <c r="L14" s="18" t="n">
        <f aca="false">+L13</f>
        <v>41858</v>
      </c>
      <c r="M14" s="18" t="n">
        <f aca="false">SUM('3rd Party Deals'!X14)</f>
        <v>11316</v>
      </c>
      <c r="N14" s="18" t="n">
        <f aca="false">SUM('Spot wENA'!Z14)</f>
        <v>-36316</v>
      </c>
      <c r="O14" s="18" t="n">
        <f aca="false">SUM(L14:N14)</f>
        <v>16858</v>
      </c>
      <c r="P14" s="18"/>
      <c r="Q14" s="18" t="n">
        <f aca="false">IF(S14&gt;0,+B14-S14,0)</f>
        <v>65976</v>
      </c>
      <c r="R14" s="18"/>
      <c r="S14" s="18" t="n">
        <f aca="false">IF(J14-O14&gt;0,J14-O14,0)</f>
        <v>9672</v>
      </c>
      <c r="T14" s="19"/>
      <c r="U14" s="18" t="n">
        <f aca="false">IF(O14-J14&gt;0,O14-J14,0)</f>
        <v>0</v>
      </c>
      <c r="V14" s="19"/>
      <c r="W14" s="20" t="n">
        <v>8.41</v>
      </c>
      <c r="X14" s="20" t="n">
        <f aca="false">ROUND((+W14+0.01)/(1-0.02184)+0.0227,2)</f>
        <v>8.63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2.75" hidden="false" customHeight="false" outlineLevel="0" collapsed="false">
      <c r="A15" s="18" t="n">
        <f aca="false">+A14+1</f>
        <v>10</v>
      </c>
      <c r="B15" s="18" t="n">
        <v>60794</v>
      </c>
      <c r="C15" s="18"/>
      <c r="D15" s="18" t="n">
        <v>35030</v>
      </c>
      <c r="E15" s="18" t="n">
        <f aca="false">ROUND(+D15*(1-0.02184),0)</f>
        <v>34265</v>
      </c>
      <c r="F15" s="18"/>
      <c r="G15" s="18" t="n">
        <f aca="false">+G14</f>
        <v>140099</v>
      </c>
      <c r="H15" s="18" t="n">
        <f aca="false">IF(B15-G15&gt;0,+B15-G15,0)</f>
        <v>0</v>
      </c>
      <c r="I15" s="18"/>
      <c r="J15" s="18" t="n">
        <f aca="false">+B15-E15</f>
        <v>26529</v>
      </c>
      <c r="K15" s="18"/>
      <c r="L15" s="18" t="n">
        <f aca="false">+L14</f>
        <v>41858</v>
      </c>
      <c r="M15" s="18" t="n">
        <f aca="false">SUM('3rd Party Deals'!X15)</f>
        <v>11316</v>
      </c>
      <c r="N15" s="18" t="n">
        <f aca="false">SUM('Spot wENA'!Z15)</f>
        <v>-36316</v>
      </c>
      <c r="O15" s="18" t="n">
        <f aca="false">SUM(L15:N15)</f>
        <v>16858</v>
      </c>
      <c r="P15" s="18"/>
      <c r="Q15" s="18" t="n">
        <f aca="false">IF(S15&gt;0,+B15-S15,0)</f>
        <v>51123</v>
      </c>
      <c r="R15" s="18"/>
      <c r="S15" s="18" t="n">
        <f aca="false">IF(J15-O15&gt;0,J15-O15,0)</f>
        <v>9671</v>
      </c>
      <c r="T15" s="19"/>
      <c r="U15" s="18" t="n">
        <f aca="false">IF(O15-J15&gt;0,O15-J15,0)</f>
        <v>0</v>
      </c>
      <c r="V15" s="19"/>
      <c r="W15" s="20" t="n">
        <v>8.41</v>
      </c>
      <c r="X15" s="20" t="n">
        <f aca="false">ROUND((+W15+0.01)/(1-0.02184)+0.0227,2)</f>
        <v>8.63</v>
      </c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2.75" hidden="false" customHeight="false" outlineLevel="0" collapsed="false">
      <c r="A16" s="18" t="n">
        <f aca="false">+A15+1</f>
        <v>11</v>
      </c>
      <c r="B16" s="18" t="n">
        <v>55330</v>
      </c>
      <c r="C16" s="18"/>
      <c r="D16" s="18" t="n">
        <v>29442</v>
      </c>
      <c r="E16" s="18" t="n">
        <f aca="false">ROUND(+D16*(1-0.02184),0)</f>
        <v>28799</v>
      </c>
      <c r="F16" s="18"/>
      <c r="G16" s="18" t="n">
        <f aca="false">+G15</f>
        <v>140099</v>
      </c>
      <c r="H16" s="18" t="n">
        <f aca="false">IF(B16-G16&gt;0,+B16-G16,0)</f>
        <v>0</v>
      </c>
      <c r="I16" s="18"/>
      <c r="J16" s="18" t="n">
        <f aca="false">+B16-E16</f>
        <v>26531</v>
      </c>
      <c r="K16" s="18"/>
      <c r="L16" s="18" t="n">
        <f aca="false">+L15</f>
        <v>41858</v>
      </c>
      <c r="M16" s="18" t="n">
        <f aca="false">SUM('3rd Party Deals'!X16)</f>
        <v>11316</v>
      </c>
      <c r="N16" s="18" t="n">
        <f aca="false">SUM('Spot wENA'!Z16)</f>
        <v>-36316</v>
      </c>
      <c r="O16" s="18" t="n">
        <f aca="false">SUM(L16:N16)</f>
        <v>16858</v>
      </c>
      <c r="P16" s="18"/>
      <c r="Q16" s="18" t="n">
        <f aca="false">IF(S16&gt;0,+B16-S16,0)</f>
        <v>45657</v>
      </c>
      <c r="R16" s="18"/>
      <c r="S16" s="18" t="n">
        <f aca="false">IF(J16-O16&gt;0,J16-O16,0)</f>
        <v>9673</v>
      </c>
      <c r="T16" s="19"/>
      <c r="U16" s="18" t="n">
        <f aca="false">IF(O16-J16&gt;0,O16-J16,0)</f>
        <v>0</v>
      </c>
      <c r="V16" s="19"/>
      <c r="W16" s="20" t="n">
        <v>8.41</v>
      </c>
      <c r="X16" s="20" t="n">
        <f aca="false">ROUND((+W16+0.01)/(1-0.02184)+0.0227,2)</f>
        <v>8.63</v>
      </c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2.75" hidden="false" customHeight="false" outlineLevel="0" collapsed="false">
      <c r="A17" s="18" t="n">
        <f aca="false">+A16+1</f>
        <v>12</v>
      </c>
      <c r="B17" s="18" t="n">
        <v>92288</v>
      </c>
      <c r="C17" s="18"/>
      <c r="D17" s="18" t="n">
        <v>67227</v>
      </c>
      <c r="E17" s="18" t="n">
        <f aca="false">ROUND(+D17*(1-0.02184),0)</f>
        <v>65759</v>
      </c>
      <c r="F17" s="18"/>
      <c r="G17" s="18" t="n">
        <f aca="false">+G16</f>
        <v>140099</v>
      </c>
      <c r="H17" s="18" t="n">
        <f aca="false">IF(B17-G17&gt;0,+B17-G17,0)</f>
        <v>0</v>
      </c>
      <c r="I17" s="18"/>
      <c r="J17" s="18" t="n">
        <f aca="false">+B17-E17</f>
        <v>26529</v>
      </c>
      <c r="K17" s="18"/>
      <c r="L17" s="18" t="n">
        <f aca="false">+L16</f>
        <v>41858</v>
      </c>
      <c r="M17" s="18" t="n">
        <f aca="false">SUM('3rd Party Deals'!X17)</f>
        <v>11316</v>
      </c>
      <c r="N17" s="18" t="n">
        <f aca="false">SUM('Spot wENA'!Z17)</f>
        <v>-1316</v>
      </c>
      <c r="O17" s="18" t="n">
        <f aca="false">SUM(L17:N17)</f>
        <v>51858</v>
      </c>
      <c r="P17" s="18"/>
      <c r="Q17" s="18" t="n">
        <f aca="false">IF(S17&gt;0,+B17-S17,0)</f>
        <v>0</v>
      </c>
      <c r="R17" s="18"/>
      <c r="S17" s="18" t="n">
        <f aca="false">IF(J17-O17&gt;0,J17-O17,0)</f>
        <v>0</v>
      </c>
      <c r="T17" s="19"/>
      <c r="U17" s="18" t="n">
        <f aca="false">IF(O17-J17&gt;0,O17-J17,0)</f>
        <v>25329</v>
      </c>
      <c r="V17" s="19"/>
      <c r="W17" s="20" t="n">
        <v>10.53</v>
      </c>
      <c r="X17" s="20" t="n">
        <f aca="false">ROUND((+W17+0.01)/(1-0.02184)+0.0227,2)</f>
        <v>10.8</v>
      </c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2.75" hidden="false" customHeight="false" outlineLevel="0" collapsed="false">
      <c r="A18" s="18" t="n">
        <f aca="false">+A17+1</f>
        <v>13</v>
      </c>
      <c r="B18" s="18" t="n">
        <v>79535</v>
      </c>
      <c r="C18" s="18"/>
      <c r="D18" s="18" t="n">
        <v>34359</v>
      </c>
      <c r="E18" s="18" t="n">
        <f aca="false">ROUND(+D18*(1-0.02184),0)</f>
        <v>33609</v>
      </c>
      <c r="F18" s="18"/>
      <c r="G18" s="18" t="n">
        <f aca="false">+G17</f>
        <v>140099</v>
      </c>
      <c r="H18" s="18" t="n">
        <f aca="false">IF(B18-G18&gt;0,+B18-G18,0)</f>
        <v>0</v>
      </c>
      <c r="I18" s="18"/>
      <c r="J18" s="18" t="n">
        <f aca="false">+B18-E18</f>
        <v>45926</v>
      </c>
      <c r="K18" s="18"/>
      <c r="L18" s="18" t="n">
        <f aca="false">+L17</f>
        <v>41858</v>
      </c>
      <c r="M18" s="18" t="n">
        <f aca="false">SUM('3rd Party Deals'!X18)</f>
        <v>11316</v>
      </c>
      <c r="N18" s="18" t="n">
        <f aca="false">SUM('Spot wENA'!Z18)</f>
        <v>-1316</v>
      </c>
      <c r="O18" s="18" t="n">
        <f aca="false">SUM(L18:N18)</f>
        <v>51858</v>
      </c>
      <c r="P18" s="18"/>
      <c r="Q18" s="18" t="n">
        <f aca="false">IF(S18&gt;0,+B18-S18,0)</f>
        <v>0</v>
      </c>
      <c r="R18" s="18"/>
      <c r="S18" s="18" t="n">
        <f aca="false">IF(J18-O18&gt;0,J18-O18,0)</f>
        <v>0</v>
      </c>
      <c r="T18" s="19"/>
      <c r="U18" s="18" t="n">
        <f aca="false">IF(O18-J18&gt;0,O18-J18,0)</f>
        <v>5932</v>
      </c>
      <c r="V18" s="19"/>
      <c r="W18" s="20" t="n">
        <v>9.15</v>
      </c>
      <c r="X18" s="20" t="n">
        <f aca="false">ROUND((+W18+0.01)/(1-0.02184)+0.0227,2)</f>
        <v>9.39</v>
      </c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12.75" hidden="false" customHeight="false" outlineLevel="0" collapsed="false">
      <c r="A19" s="18" t="n">
        <f aca="false">+A18+1</f>
        <v>14</v>
      </c>
      <c r="B19" s="18" t="n">
        <v>82624</v>
      </c>
      <c r="C19" s="18"/>
      <c r="D19" s="18" t="n">
        <v>30978</v>
      </c>
      <c r="E19" s="18" t="n">
        <f aca="false">ROUND(+D19*(1-0.02184),0)</f>
        <v>30301</v>
      </c>
      <c r="F19" s="18"/>
      <c r="G19" s="18" t="n">
        <f aca="false">+G18</f>
        <v>140099</v>
      </c>
      <c r="H19" s="18" t="n">
        <f aca="false">IF(B19-G19&gt;0,+B19-G19,0)</f>
        <v>0</v>
      </c>
      <c r="I19" s="18"/>
      <c r="J19" s="18" t="n">
        <f aca="false">+B19-E19</f>
        <v>52323</v>
      </c>
      <c r="K19" s="18"/>
      <c r="L19" s="18" t="n">
        <f aca="false">+L18</f>
        <v>41858</v>
      </c>
      <c r="M19" s="18" t="n">
        <f aca="false">SUM('3rd Party Deals'!X19)</f>
        <v>11316</v>
      </c>
      <c r="N19" s="18" t="n">
        <f aca="false">SUM('Spot wENA'!Z19)</f>
        <v>-1316</v>
      </c>
      <c r="O19" s="18" t="n">
        <f aca="false">SUM(L19:N19)</f>
        <v>51858</v>
      </c>
      <c r="P19" s="18"/>
      <c r="Q19" s="18" t="n">
        <f aca="false">IF(S19&gt;0,+B19-S19,0)</f>
        <v>82159</v>
      </c>
      <c r="R19" s="18"/>
      <c r="S19" s="18" t="n">
        <f aca="false">IF(J19-O19&gt;0,J19-O19,0)</f>
        <v>465</v>
      </c>
      <c r="T19" s="19"/>
      <c r="U19" s="18" t="n">
        <f aca="false">IF(O19-J19&gt;0,O19-J19,0)</f>
        <v>0</v>
      </c>
      <c r="V19" s="19"/>
      <c r="W19" s="20" t="n">
        <v>8</v>
      </c>
      <c r="X19" s="20" t="n">
        <f aca="false">ROUND((+W19+0.01)/(1-0.02184)+0.0227,2)</f>
        <v>8.21</v>
      </c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12.75" hidden="false" customHeight="false" outlineLevel="0" collapsed="false">
      <c r="A20" s="18" t="n">
        <f aca="false">+A19+1</f>
        <v>15</v>
      </c>
      <c r="B20" s="18" t="n">
        <v>74584</v>
      </c>
      <c r="C20" s="18"/>
      <c r="D20" s="18" t="n">
        <v>24887</v>
      </c>
      <c r="E20" s="18" t="n">
        <f aca="false">ROUND(+D20*(1-0.02184),0)</f>
        <v>24343</v>
      </c>
      <c r="F20" s="18"/>
      <c r="G20" s="18" t="n">
        <f aca="false">+G19</f>
        <v>140099</v>
      </c>
      <c r="H20" s="18" t="n">
        <f aca="false">IF(B20-G20&gt;0,+B20-G20,0)</f>
        <v>0</v>
      </c>
      <c r="I20" s="18"/>
      <c r="J20" s="18" t="n">
        <f aca="false">+B20-E20</f>
        <v>50241</v>
      </c>
      <c r="K20" s="18"/>
      <c r="L20" s="18" t="n">
        <f aca="false">+L19</f>
        <v>41858</v>
      </c>
      <c r="M20" s="18" t="n">
        <f aca="false">SUM('3rd Party Deals'!X20)</f>
        <v>11316</v>
      </c>
      <c r="N20" s="18" t="n">
        <f aca="false">SUM('Spot wENA'!Z20)</f>
        <v>-1316</v>
      </c>
      <c r="O20" s="18" t="n">
        <f aca="false">SUM(L20:N20)</f>
        <v>51858</v>
      </c>
      <c r="P20" s="18"/>
      <c r="Q20" s="18" t="n">
        <f aca="false">IF(S20&gt;0,+B20-S20,0)</f>
        <v>0</v>
      </c>
      <c r="R20" s="18"/>
      <c r="S20" s="18" t="n">
        <f aca="false">IF(J20-O20&gt;0,J20-O20,0)</f>
        <v>0</v>
      </c>
      <c r="T20" s="19"/>
      <c r="U20" s="18" t="n">
        <f aca="false">IF(O20-J20&gt;0,O20-J20,0)</f>
        <v>1617</v>
      </c>
      <c r="V20" s="19"/>
      <c r="W20" s="20" t="n">
        <v>7.815</v>
      </c>
      <c r="X20" s="20" t="n">
        <f aca="false">ROUND((+W20+0.01)/(1-0.02184)+0.0227,2)</f>
        <v>8.02</v>
      </c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12.75" hidden="false" customHeight="false" outlineLevel="0" collapsed="false">
      <c r="A21" s="21" t="n">
        <f aca="false">+A20+1</f>
        <v>16</v>
      </c>
      <c r="B21" s="21" t="n">
        <v>56865</v>
      </c>
      <c r="C21" s="21"/>
      <c r="D21" s="21" t="n">
        <v>27</v>
      </c>
      <c r="E21" s="21" t="n">
        <f aca="false">ROUND(+D21*(1-0.02184),0)</f>
        <v>26</v>
      </c>
      <c r="F21" s="21"/>
      <c r="G21" s="21" t="n">
        <f aca="false">+G20</f>
        <v>140099</v>
      </c>
      <c r="H21" s="21" t="n">
        <f aca="false">IF(B21-G21&gt;0,+B21-G21,0)</f>
        <v>0</v>
      </c>
      <c r="I21" s="21"/>
      <c r="J21" s="21" t="n">
        <f aca="false">+B21-E21</f>
        <v>56839</v>
      </c>
      <c r="K21" s="21"/>
      <c r="L21" s="21" t="n">
        <f aca="false">+L20</f>
        <v>41858</v>
      </c>
      <c r="M21" s="21" t="n">
        <f aca="false">SUM('3rd Party Deals'!X21)</f>
        <v>11316</v>
      </c>
      <c r="N21" s="21" t="n">
        <f aca="false">SUM('Spot wENA'!Z21)</f>
        <v>-1316</v>
      </c>
      <c r="O21" s="21" t="n">
        <f aca="false">SUM(L21:N21)</f>
        <v>51858</v>
      </c>
      <c r="P21" s="21"/>
      <c r="Q21" s="21" t="n">
        <f aca="false">IF(S21&gt;0,+B21-S21,0)</f>
        <v>51884</v>
      </c>
      <c r="R21" s="21"/>
      <c r="S21" s="21" t="n">
        <f aca="false">IF(J21-O21&gt;0,J21-O21,0)</f>
        <v>4981</v>
      </c>
      <c r="T21" s="22"/>
      <c r="U21" s="21" t="n">
        <f aca="false">IF(O21-J21&gt;0,O21-J21,0)</f>
        <v>0</v>
      </c>
      <c r="V21" s="22"/>
      <c r="W21" s="23" t="n">
        <v>8.265</v>
      </c>
      <c r="X21" s="23" t="n">
        <f aca="false">ROUND((+W21+0.01)/(1-0.02184)+0.0227,2)</f>
        <v>8.48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.75" hidden="false" customHeight="false" outlineLevel="0" collapsed="false">
      <c r="A22" s="21" t="n">
        <f aca="false">+A21+1</f>
        <v>17</v>
      </c>
      <c r="B22" s="21" t="n">
        <v>114528</v>
      </c>
      <c r="C22" s="21"/>
      <c r="D22" s="21" t="n">
        <v>44899</v>
      </c>
      <c r="E22" s="21" t="n">
        <f aca="false">ROUND(+D22*(1-0.02184),0)</f>
        <v>43918</v>
      </c>
      <c r="F22" s="21"/>
      <c r="G22" s="21" t="n">
        <f aca="false">+G21</f>
        <v>140099</v>
      </c>
      <c r="H22" s="21" t="n">
        <f aca="false">IF(B22-G22&gt;0,+B22-G22,0)</f>
        <v>0</v>
      </c>
      <c r="I22" s="21"/>
      <c r="J22" s="21" t="n">
        <f aca="false">+B22-E22</f>
        <v>70610</v>
      </c>
      <c r="K22" s="21"/>
      <c r="L22" s="21" t="n">
        <f aca="false">+L21</f>
        <v>41858</v>
      </c>
      <c r="M22" s="21" t="n">
        <f aca="false">SUM('3rd Party Deals'!X22)</f>
        <v>11316</v>
      </c>
      <c r="N22" s="21" t="n">
        <f aca="false">SUM('Spot wENA'!Z22)</f>
        <v>-1316</v>
      </c>
      <c r="O22" s="21" t="n">
        <f aca="false">SUM(L22:N22)</f>
        <v>51858</v>
      </c>
      <c r="P22" s="21"/>
      <c r="Q22" s="21" t="n">
        <f aca="false">IF(S22&gt;0,+B22-S22,0)</f>
        <v>95776</v>
      </c>
      <c r="R22" s="21"/>
      <c r="S22" s="21" t="n">
        <f aca="false">IF(J22-O22&gt;0,J22-O22,0)</f>
        <v>18752</v>
      </c>
      <c r="T22" s="22"/>
      <c r="U22" s="21" t="n">
        <f aca="false">IF(O22-J22&gt;0,O22-J22,0)</f>
        <v>0</v>
      </c>
      <c r="V22" s="22"/>
      <c r="W22" s="23" t="n">
        <v>8.265</v>
      </c>
      <c r="X22" s="23" t="n">
        <f aca="false">ROUND((+W22+0.01)/(1-0.02184)+0.0227,2)</f>
        <v>8.48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.75" hidden="false" customHeight="false" outlineLevel="0" collapsed="false">
      <c r="A23" s="21" t="n">
        <f aca="false">+A22+1</f>
        <v>18</v>
      </c>
      <c r="B23" s="21" t="n">
        <v>93887</v>
      </c>
      <c r="C23" s="21"/>
      <c r="D23" s="21" t="n">
        <v>27936</v>
      </c>
      <c r="E23" s="21" t="n">
        <f aca="false">ROUND(+D23*(1-0.02184),0)</f>
        <v>27326</v>
      </c>
      <c r="F23" s="21"/>
      <c r="G23" s="21" t="n">
        <f aca="false">+G22</f>
        <v>140099</v>
      </c>
      <c r="H23" s="21" t="n">
        <f aca="false">IF(B23-G23&gt;0,+B23-G23,0)</f>
        <v>0</v>
      </c>
      <c r="I23" s="21"/>
      <c r="J23" s="21" t="n">
        <f aca="false">+B23-E23</f>
        <v>66561</v>
      </c>
      <c r="K23" s="21"/>
      <c r="L23" s="21" t="n">
        <f aca="false">+L22</f>
        <v>41858</v>
      </c>
      <c r="M23" s="21" t="n">
        <f aca="false">SUM('3rd Party Deals'!X23)</f>
        <v>11316</v>
      </c>
      <c r="N23" s="21" t="n">
        <f aca="false">SUM('Spot wENA'!Z23)</f>
        <v>-1316</v>
      </c>
      <c r="O23" s="21" t="n">
        <f aca="false">SUM(L23:N23)</f>
        <v>51858</v>
      </c>
      <c r="P23" s="21"/>
      <c r="Q23" s="21" t="n">
        <f aca="false">IF(S23&gt;0,+B23-S23,0)</f>
        <v>79184</v>
      </c>
      <c r="R23" s="21"/>
      <c r="S23" s="21" t="n">
        <f aca="false">IF(J23-O23&gt;0,J23-O23,0)</f>
        <v>14703</v>
      </c>
      <c r="T23" s="22"/>
      <c r="U23" s="21" t="n">
        <f aca="false">IF(O23-J23&gt;0,O23-J23,0)</f>
        <v>0</v>
      </c>
      <c r="V23" s="22"/>
      <c r="W23" s="23" t="n">
        <v>8.265</v>
      </c>
      <c r="X23" s="23" t="n">
        <f aca="false">ROUND((+W23+0.01)/(1-0.02184)+0.0227,2)</f>
        <v>8.48</v>
      </c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.75" hidden="false" customHeight="false" outlineLevel="0" collapsed="false">
      <c r="A24" s="21" t="n">
        <f aca="false">+A23+1</f>
        <v>19</v>
      </c>
      <c r="B24" s="21" t="n">
        <v>122005</v>
      </c>
      <c r="C24" s="21"/>
      <c r="D24" s="21" t="n">
        <v>60722</v>
      </c>
      <c r="E24" s="21" t="n">
        <f aca="false">ROUND(+D24*(1-0.02184),0)</f>
        <v>59396</v>
      </c>
      <c r="F24" s="21"/>
      <c r="G24" s="21" t="n">
        <f aca="false">+G23</f>
        <v>140099</v>
      </c>
      <c r="H24" s="21" t="n">
        <f aca="false">IF(B24-G24&gt;0,+B24-G24,0)</f>
        <v>0</v>
      </c>
      <c r="I24" s="21"/>
      <c r="J24" s="21" t="n">
        <f aca="false">+B24-E24</f>
        <v>62609</v>
      </c>
      <c r="K24" s="21"/>
      <c r="L24" s="21" t="n">
        <f aca="false">+L23</f>
        <v>41858</v>
      </c>
      <c r="M24" s="21" t="n">
        <f aca="false">SUM('3rd Party Deals'!X24)</f>
        <v>11316</v>
      </c>
      <c r="N24" s="21" t="n">
        <f aca="false">SUM('Spot wENA'!Z24)</f>
        <v>-1316</v>
      </c>
      <c r="O24" s="21" t="n">
        <f aca="false">SUM(L24:N24)</f>
        <v>51858</v>
      </c>
      <c r="P24" s="21"/>
      <c r="Q24" s="21" t="n">
        <f aca="false">IF(S24&gt;0,+B24-S24,0)</f>
        <v>111254</v>
      </c>
      <c r="R24" s="21"/>
      <c r="S24" s="21" t="n">
        <f aca="false">IF(J24-O24&gt;0,J24-O24,0)</f>
        <v>10751</v>
      </c>
      <c r="T24" s="22"/>
      <c r="U24" s="21" t="n">
        <f aca="false">IF(O24-J24&gt;0,O24-J24,0)</f>
        <v>0</v>
      </c>
      <c r="V24" s="22"/>
      <c r="W24" s="23" t="n">
        <v>9.925</v>
      </c>
      <c r="X24" s="23" t="n">
        <f aca="false">ROUND((+W24+0.01)/(1-0.02184)+0.0227,2)</f>
        <v>10.18</v>
      </c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.75" hidden="false" customHeight="false" outlineLevel="0" collapsed="false">
      <c r="A25" s="5" t="n">
        <f aca="false">+A24+1</f>
        <v>20</v>
      </c>
      <c r="B25" s="5" t="n">
        <v>111839</v>
      </c>
      <c r="C25" s="5"/>
      <c r="D25" s="5" t="n">
        <v>44097</v>
      </c>
      <c r="E25" s="5" t="n">
        <f aca="false">ROUND(+D25*(1-0.02184),0)</f>
        <v>43134</v>
      </c>
      <c r="F25" s="5"/>
      <c r="G25" s="5" t="n">
        <f aca="false">+G24</f>
        <v>140099</v>
      </c>
      <c r="H25" s="5" t="n">
        <f aca="false">IF(B25-G25&gt;0,+B25-G25,0)</f>
        <v>0</v>
      </c>
      <c r="I25" s="5"/>
      <c r="J25" s="5" t="n">
        <f aca="false">+B25-E25</f>
        <v>68705</v>
      </c>
      <c r="K25" s="5"/>
      <c r="L25" s="5" t="n">
        <f aca="false">+L24</f>
        <v>41858</v>
      </c>
      <c r="M25" s="5" t="n">
        <f aca="false">SUM('3rd Party Deals'!X25)</f>
        <v>11316</v>
      </c>
      <c r="N25" s="5" t="n">
        <f aca="false">SUM('Spot wENA'!Z25)</f>
        <v>8684</v>
      </c>
      <c r="O25" s="5" t="n">
        <f aca="false">SUM(L25:N25)</f>
        <v>61858</v>
      </c>
      <c r="P25" s="5"/>
      <c r="Q25" s="5" t="n">
        <f aca="false">IF(S25&gt;0,+B25-S25,0)</f>
        <v>104992</v>
      </c>
      <c r="R25" s="5"/>
      <c r="S25" s="5" t="n">
        <f aca="false">IF(J25-O25&gt;0,J25-O25,0)</f>
        <v>6847</v>
      </c>
      <c r="U25" s="5" t="n">
        <f aca="false">IF(O25-J25&gt;0,O25-J25,0)</f>
        <v>0</v>
      </c>
      <c r="W25" s="24" t="n">
        <v>9.59</v>
      </c>
      <c r="X25" s="24" t="n">
        <f aca="false">ROUND((+W25+0.01)/(1-0.02184)+0.0227,2)</f>
        <v>9.84</v>
      </c>
    </row>
    <row r="26" customFormat="false" ht="12.75" hidden="false" customHeight="false" outlineLevel="0" collapsed="false">
      <c r="A26" s="5" t="n">
        <f aca="false">+A25+1</f>
        <v>21</v>
      </c>
      <c r="B26" s="5" t="n">
        <v>82488</v>
      </c>
      <c r="C26" s="5"/>
      <c r="D26" s="5" t="n">
        <v>29000</v>
      </c>
      <c r="E26" s="5" t="n">
        <f aca="false">ROUND(+D26*(1-0.02184),0)</f>
        <v>28367</v>
      </c>
      <c r="F26" s="5"/>
      <c r="G26" s="5" t="n">
        <f aca="false">+G25</f>
        <v>140099</v>
      </c>
      <c r="H26" s="5" t="n">
        <f aca="false">IF(B26-G26&gt;0,+B26-G26,0)</f>
        <v>0</v>
      </c>
      <c r="I26" s="5"/>
      <c r="J26" s="5" t="n">
        <f aca="false">+B26-E26</f>
        <v>54121</v>
      </c>
      <c r="K26" s="5"/>
      <c r="L26" s="5" t="n">
        <f aca="false">+L25</f>
        <v>41858</v>
      </c>
      <c r="M26" s="5" t="n">
        <f aca="false">SUM('3rd Party Deals'!X26)</f>
        <v>11316</v>
      </c>
      <c r="N26" s="5" t="n">
        <f aca="false">SUM('Spot wENA'!Z26)</f>
        <v>8684</v>
      </c>
      <c r="O26" s="5" t="n">
        <f aca="false">SUM(L26:N26)</f>
        <v>61858</v>
      </c>
      <c r="P26" s="5"/>
      <c r="Q26" s="5" t="n">
        <f aca="false">IF(S26&gt;0,+B26-S26,0)</f>
        <v>0</v>
      </c>
      <c r="R26" s="5"/>
      <c r="S26" s="5" t="n">
        <f aca="false">IF(J26-O26&gt;0,J26-O26,0)</f>
        <v>0</v>
      </c>
      <c r="U26" s="5" t="n">
        <f aca="false">IF(O26-J26&gt;0,O26-J26,0)</f>
        <v>7737</v>
      </c>
      <c r="W26" s="24" t="n">
        <v>10.455</v>
      </c>
      <c r="X26" s="24" t="n">
        <f aca="false">ROUND((+W26+0.01)/(1-0.02184)+0.0227,2)</f>
        <v>10.72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82488</v>
      </c>
      <c r="C27" s="5"/>
      <c r="D27" s="5" t="n">
        <f aca="false">+D26</f>
        <v>29000</v>
      </c>
      <c r="E27" s="5" t="n">
        <f aca="false">ROUND(+D27*(1-0.02184),0)</f>
        <v>28367</v>
      </c>
      <c r="F27" s="5"/>
      <c r="G27" s="5" t="n">
        <f aca="false">+G26</f>
        <v>140099</v>
      </c>
      <c r="H27" s="5" t="n">
        <f aca="false">IF(B27-G27&gt;0,+B27-G27,0)</f>
        <v>0</v>
      </c>
      <c r="I27" s="5"/>
      <c r="J27" s="5" t="n">
        <f aca="false">+B27-E27</f>
        <v>54121</v>
      </c>
      <c r="K27" s="5"/>
      <c r="L27" s="5" t="n">
        <f aca="false">+L26</f>
        <v>41858</v>
      </c>
      <c r="M27" s="5" t="n">
        <f aca="false">SUM('3rd Party Deals'!X27)</f>
        <v>11316</v>
      </c>
      <c r="N27" s="5" t="n">
        <f aca="false">SUM('Spot wENA'!Z27)</f>
        <v>8684</v>
      </c>
      <c r="O27" s="5" t="n">
        <f aca="false">SUM(L27:N27)</f>
        <v>61858</v>
      </c>
      <c r="P27" s="5"/>
      <c r="Q27" s="5" t="n">
        <f aca="false">IF(S27&gt;0,+B27-S27,0)</f>
        <v>0</v>
      </c>
      <c r="R27" s="5"/>
      <c r="S27" s="5" t="n">
        <f aca="false">IF(J27-O27&gt;0,J27-O27,0)</f>
        <v>0</v>
      </c>
      <c r="U27" s="5" t="n">
        <f aca="false">IF(O27-J27&gt;0,O27-J27,0)</f>
        <v>7737</v>
      </c>
      <c r="W27" s="24" t="n">
        <v>11.045</v>
      </c>
      <c r="X27" s="24" t="n">
        <f aca="false">ROUND((+W27+0.01)/(1-0.02184)+0.0227,2)</f>
        <v>11.32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82488</v>
      </c>
      <c r="C28" s="5"/>
      <c r="D28" s="5" t="n">
        <f aca="false">+D27</f>
        <v>29000</v>
      </c>
      <c r="E28" s="5" t="n">
        <f aca="false">ROUND(+D28*(1-0.02184),0)</f>
        <v>28367</v>
      </c>
      <c r="F28" s="5"/>
      <c r="G28" s="5" t="n">
        <f aca="false">+G27</f>
        <v>140099</v>
      </c>
      <c r="H28" s="5" t="n">
        <f aca="false">IF(B28-G28&gt;0,+B28-G28,0)</f>
        <v>0</v>
      </c>
      <c r="I28" s="5"/>
      <c r="J28" s="5" t="n">
        <f aca="false">+B28-E28</f>
        <v>54121</v>
      </c>
      <c r="K28" s="5"/>
      <c r="L28" s="5" t="n">
        <f aca="false">+L27</f>
        <v>41858</v>
      </c>
      <c r="M28" s="5" t="n">
        <f aca="false">SUM('3rd Party Deals'!X28)</f>
        <v>11316</v>
      </c>
      <c r="N28" s="5" t="n">
        <f aca="false">SUM('Spot wENA'!Z28)</f>
        <v>8684</v>
      </c>
      <c r="O28" s="5" t="n">
        <f aca="false">SUM(L28:N28)</f>
        <v>61858</v>
      </c>
      <c r="P28" s="5"/>
      <c r="Q28" s="5" t="n">
        <f aca="false">IF(S28&gt;0,+B28-S28,0)</f>
        <v>0</v>
      </c>
      <c r="R28" s="5"/>
      <c r="S28" s="5" t="n">
        <f aca="false">IF(J28-O28&gt;0,J28-O28,0)</f>
        <v>0</v>
      </c>
      <c r="U28" s="5" t="n">
        <f aca="false">IF(O28-J28&gt;0,O28-J28,0)</f>
        <v>7737</v>
      </c>
      <c r="W28" s="24"/>
      <c r="X28" s="24" t="n">
        <f aca="false">ROUND((+W28+0.01)/(1-0.02184)+0.0227,2)</f>
        <v>0.03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82488</v>
      </c>
      <c r="C29" s="5"/>
      <c r="D29" s="5" t="n">
        <f aca="false">+D28</f>
        <v>29000</v>
      </c>
      <c r="E29" s="5" t="n">
        <f aca="false">ROUND(+D29*(1-0.02184),0)</f>
        <v>28367</v>
      </c>
      <c r="F29" s="5"/>
      <c r="G29" s="5" t="n">
        <f aca="false">+G28</f>
        <v>140099</v>
      </c>
      <c r="H29" s="5" t="n">
        <f aca="false">IF(B29-G29&gt;0,+B29-G29,0)</f>
        <v>0</v>
      </c>
      <c r="I29" s="5"/>
      <c r="J29" s="5" t="n">
        <f aca="false">+B29-E29</f>
        <v>54121</v>
      </c>
      <c r="K29" s="5"/>
      <c r="L29" s="5" t="n">
        <f aca="false">+L28</f>
        <v>41858</v>
      </c>
      <c r="M29" s="5" t="n">
        <f aca="false">SUM('3rd Party Deals'!X29)</f>
        <v>11316</v>
      </c>
      <c r="N29" s="5" t="n">
        <f aca="false">SUM('Spot wENA'!Z29)</f>
        <v>8684</v>
      </c>
      <c r="O29" s="5" t="n">
        <f aca="false">SUM(L29:N29)</f>
        <v>61858</v>
      </c>
      <c r="P29" s="5"/>
      <c r="Q29" s="5" t="n">
        <f aca="false">IF(S29&gt;0,+B29-S29,0)</f>
        <v>0</v>
      </c>
      <c r="R29" s="5"/>
      <c r="S29" s="5" t="n">
        <f aca="false">IF(J29-O29&gt;0,J29-O29,0)</f>
        <v>0</v>
      </c>
      <c r="U29" s="5" t="n">
        <f aca="false">IF(O29-J29&gt;0,O29-J29,0)</f>
        <v>7737</v>
      </c>
      <c r="W29" s="24"/>
      <c r="X29" s="24" t="n">
        <f aca="false">ROUND((+W29+0.01)/(1-0.02184)+0.0227,2)</f>
        <v>0.03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82488</v>
      </c>
      <c r="C30" s="5"/>
      <c r="D30" s="5" t="n">
        <f aca="false">+D29</f>
        <v>29000</v>
      </c>
      <c r="E30" s="5" t="n">
        <f aca="false">ROUND(+D30*(1-0.02184),0)</f>
        <v>28367</v>
      </c>
      <c r="F30" s="5"/>
      <c r="G30" s="5" t="n">
        <f aca="false">+G29</f>
        <v>140099</v>
      </c>
      <c r="H30" s="5" t="n">
        <f aca="false">IF(B30-G30&gt;0,+B30-G30,0)</f>
        <v>0</v>
      </c>
      <c r="I30" s="5"/>
      <c r="J30" s="5" t="n">
        <f aca="false">+B30-E30</f>
        <v>54121</v>
      </c>
      <c r="K30" s="5"/>
      <c r="L30" s="5" t="n">
        <f aca="false">+L29</f>
        <v>41858</v>
      </c>
      <c r="M30" s="5" t="n">
        <f aca="false">SUM('3rd Party Deals'!X30)</f>
        <v>11316</v>
      </c>
      <c r="N30" s="5" t="n">
        <f aca="false">SUM('Spot wENA'!Z30)</f>
        <v>8684</v>
      </c>
      <c r="O30" s="5" t="n">
        <f aca="false">SUM(L30:N30)</f>
        <v>61858</v>
      </c>
      <c r="P30" s="5"/>
      <c r="Q30" s="5" t="n">
        <f aca="false">IF(S30&gt;0,+B30-S30,0)</f>
        <v>0</v>
      </c>
      <c r="R30" s="5"/>
      <c r="S30" s="5" t="n">
        <f aca="false">IF(J30-O30&gt;0,J30-O30,0)</f>
        <v>0</v>
      </c>
      <c r="U30" s="5" t="n">
        <f aca="false">IF(O30-J30&gt;0,O30-J30,0)</f>
        <v>7737</v>
      </c>
      <c r="W30" s="24"/>
      <c r="X30" s="24" t="n">
        <f aca="false">ROUND((+W30+0.01)/(1-0.02184)+0.0227,2)</f>
        <v>0.03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82488</v>
      </c>
      <c r="C31" s="5"/>
      <c r="D31" s="5" t="n">
        <f aca="false">+D30</f>
        <v>29000</v>
      </c>
      <c r="E31" s="5" t="n">
        <f aca="false">ROUND(+D31*(1-0.02184),0)</f>
        <v>28367</v>
      </c>
      <c r="F31" s="5"/>
      <c r="G31" s="5" t="n">
        <f aca="false">+G30</f>
        <v>140099</v>
      </c>
      <c r="H31" s="5" t="n">
        <f aca="false">IF(B31-G31&gt;0,+B31-G31,0)</f>
        <v>0</v>
      </c>
      <c r="I31" s="5"/>
      <c r="J31" s="5" t="n">
        <f aca="false">+B31-E31</f>
        <v>54121</v>
      </c>
      <c r="K31" s="5"/>
      <c r="L31" s="5" t="n">
        <f aca="false">+L30</f>
        <v>41858</v>
      </c>
      <c r="M31" s="5" t="n">
        <f aca="false">SUM('3rd Party Deals'!X31)</f>
        <v>11316</v>
      </c>
      <c r="N31" s="5" t="n">
        <f aca="false">SUM('Spot wENA'!Z31)</f>
        <v>8684</v>
      </c>
      <c r="O31" s="5" t="n">
        <f aca="false">SUM(L31:N31)</f>
        <v>61858</v>
      </c>
      <c r="P31" s="5"/>
      <c r="Q31" s="5" t="n">
        <f aca="false">IF(S31&gt;0,+B31-S31,0)</f>
        <v>0</v>
      </c>
      <c r="R31" s="5"/>
      <c r="S31" s="5" t="n">
        <f aca="false">IF(J31-O31&gt;0,J31-O31,0)</f>
        <v>0</v>
      </c>
      <c r="U31" s="5" t="n">
        <f aca="false">IF(O31-J31&gt;0,O31-J31,0)</f>
        <v>7737</v>
      </c>
      <c r="W31" s="24"/>
      <c r="X31" s="24" t="n">
        <f aca="false">ROUND((+W31+0.01)/(1-0.02184)+0.0227,2)</f>
        <v>0.03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82488</v>
      </c>
      <c r="C32" s="5"/>
      <c r="D32" s="5" t="n">
        <f aca="false">+D31</f>
        <v>29000</v>
      </c>
      <c r="E32" s="5" t="n">
        <f aca="false">ROUND(+D32*(1-0.02184),0)</f>
        <v>28367</v>
      </c>
      <c r="F32" s="5"/>
      <c r="G32" s="5" t="n">
        <f aca="false">+G31</f>
        <v>140099</v>
      </c>
      <c r="H32" s="5" t="n">
        <f aca="false">IF(B32-G32&gt;0,+B32-G32,0)</f>
        <v>0</v>
      </c>
      <c r="I32" s="5"/>
      <c r="J32" s="5" t="n">
        <f aca="false">+B32-E32</f>
        <v>54121</v>
      </c>
      <c r="K32" s="5"/>
      <c r="L32" s="5" t="n">
        <f aca="false">+L31</f>
        <v>41858</v>
      </c>
      <c r="M32" s="5" t="n">
        <f aca="false">SUM('3rd Party Deals'!X32)</f>
        <v>11316</v>
      </c>
      <c r="N32" s="5" t="n">
        <f aca="false">SUM('Spot wENA'!Z32)</f>
        <v>8684</v>
      </c>
      <c r="O32" s="5" t="n">
        <f aca="false">SUM(L32:N32)</f>
        <v>61858</v>
      </c>
      <c r="P32" s="5"/>
      <c r="Q32" s="5" t="n">
        <f aca="false">IF(S32&gt;0,+B32-S32,0)</f>
        <v>0</v>
      </c>
      <c r="R32" s="5"/>
      <c r="S32" s="5" t="n">
        <f aca="false">IF(J32-O32&gt;0,J32-O32,0)</f>
        <v>0</v>
      </c>
      <c r="U32" s="5" t="n">
        <f aca="false">IF(O32-J32&gt;0,O32-J32,0)</f>
        <v>7737</v>
      </c>
      <c r="W32" s="24"/>
      <c r="X32" s="24" t="n">
        <f aca="false">ROUND((+W32+0.01)/(1-0.02184)+0.0227,2)</f>
        <v>0.03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82488</v>
      </c>
      <c r="C33" s="5"/>
      <c r="D33" s="5" t="n">
        <f aca="false">+D32</f>
        <v>29000</v>
      </c>
      <c r="E33" s="5" t="n">
        <f aca="false">ROUND(+D33*(1-0.02184),0)</f>
        <v>28367</v>
      </c>
      <c r="F33" s="5"/>
      <c r="G33" s="5" t="n">
        <f aca="false">+G32</f>
        <v>140099</v>
      </c>
      <c r="H33" s="5" t="n">
        <f aca="false">IF(B33-G33&gt;0,+B33-G33,0)</f>
        <v>0</v>
      </c>
      <c r="I33" s="5"/>
      <c r="J33" s="5" t="n">
        <f aca="false">+B33-E33</f>
        <v>54121</v>
      </c>
      <c r="K33" s="5"/>
      <c r="L33" s="5" t="n">
        <f aca="false">+L32</f>
        <v>41858</v>
      </c>
      <c r="M33" s="5" t="n">
        <f aca="false">SUM('3rd Party Deals'!X33)</f>
        <v>11316</v>
      </c>
      <c r="N33" s="5" t="n">
        <f aca="false">SUM('Spot wENA'!Z33)</f>
        <v>8684</v>
      </c>
      <c r="O33" s="5" t="n">
        <f aca="false">SUM(L33:N33)</f>
        <v>61858</v>
      </c>
      <c r="P33" s="5"/>
      <c r="Q33" s="5" t="n">
        <f aca="false">IF(S33&gt;0,+B33-S33,0)</f>
        <v>0</v>
      </c>
      <c r="R33" s="5"/>
      <c r="S33" s="5" t="n">
        <f aca="false">IF(J33-O33&gt;0,J33-O33,0)</f>
        <v>0</v>
      </c>
      <c r="U33" s="5" t="n">
        <f aca="false">IF(O33-J33&gt;0,O33-J33,0)</f>
        <v>7737</v>
      </c>
      <c r="W33" s="24"/>
      <c r="X33" s="24" t="n">
        <f aca="false">ROUND((+W33+0.01)/(1-0.02184)+0.0227,2)</f>
        <v>0.03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82488</v>
      </c>
      <c r="C34" s="5"/>
      <c r="D34" s="5" t="n">
        <f aca="false">+D33</f>
        <v>29000</v>
      </c>
      <c r="E34" s="5" t="n">
        <f aca="false">ROUND(+D34*(1-0.02184),0)</f>
        <v>28367</v>
      </c>
      <c r="F34" s="5"/>
      <c r="G34" s="5" t="n">
        <f aca="false">+G33</f>
        <v>140099</v>
      </c>
      <c r="H34" s="5" t="n">
        <f aca="false">IF(B34-G34&gt;0,+B34-G34,0)</f>
        <v>0</v>
      </c>
      <c r="I34" s="5"/>
      <c r="J34" s="5" t="n">
        <f aca="false">+B34-E34</f>
        <v>54121</v>
      </c>
      <c r="K34" s="5"/>
      <c r="L34" s="5" t="n">
        <f aca="false">+L33</f>
        <v>41858</v>
      </c>
      <c r="M34" s="5" t="n">
        <f aca="false">SUM('3rd Party Deals'!X34)</f>
        <v>11316</v>
      </c>
      <c r="N34" s="5" t="n">
        <f aca="false">SUM('Spot wENA'!Z34)</f>
        <v>8684</v>
      </c>
      <c r="O34" s="5" t="n">
        <f aca="false">SUM(L34:N34)</f>
        <v>61858</v>
      </c>
      <c r="P34" s="5"/>
      <c r="Q34" s="5" t="n">
        <f aca="false">IF(S34&gt;0,+B34-S34,0)</f>
        <v>0</v>
      </c>
      <c r="R34" s="5"/>
      <c r="S34" s="5" t="n">
        <f aca="false">IF(J34-O34&gt;0,J34-O34,0)</f>
        <v>0</v>
      </c>
      <c r="U34" s="5" t="n">
        <f aca="false">IF(O34-J34&gt;0,O34-J34,0)</f>
        <v>7737</v>
      </c>
      <c r="W34" s="24"/>
      <c r="X34" s="24" t="n">
        <f aca="false">ROUND((+W34+0.01)/(1-0.02184)+0.0227,2)</f>
        <v>0.03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82488</v>
      </c>
      <c r="C35" s="5"/>
      <c r="D35" s="5" t="n">
        <f aca="false">+D34</f>
        <v>29000</v>
      </c>
      <c r="E35" s="5" t="n">
        <f aca="false">ROUND(+D35*(1-0.02184),0)</f>
        <v>28367</v>
      </c>
      <c r="F35" s="5"/>
      <c r="G35" s="5" t="n">
        <f aca="false">+G34</f>
        <v>140099</v>
      </c>
      <c r="H35" s="5" t="n">
        <f aca="false">IF(B35-G35&gt;0,+B35-G35,0)</f>
        <v>0</v>
      </c>
      <c r="I35" s="5"/>
      <c r="J35" s="5" t="n">
        <f aca="false">+B35-E35</f>
        <v>54121</v>
      </c>
      <c r="K35" s="5"/>
      <c r="L35" s="5" t="n">
        <f aca="false">+L34</f>
        <v>41858</v>
      </c>
      <c r="M35" s="5" t="n">
        <f aca="false">SUM('3rd Party Deals'!X35)</f>
        <v>11316</v>
      </c>
      <c r="N35" s="5" t="n">
        <f aca="false">SUM('Spot wENA'!Z35)</f>
        <v>8684</v>
      </c>
      <c r="O35" s="5" t="n">
        <f aca="false">SUM(L35:N35)</f>
        <v>61858</v>
      </c>
      <c r="P35" s="5"/>
      <c r="Q35" s="5" t="n">
        <f aca="false">IF(S35&gt;0,+B35-S35,0)</f>
        <v>0</v>
      </c>
      <c r="R35" s="5"/>
      <c r="S35" s="5" t="n">
        <f aca="false">IF(J35-O35&gt;0,J35-O35,0)</f>
        <v>0</v>
      </c>
      <c r="U35" s="5" t="n">
        <f aca="false">IF(O35-J35&gt;0,O35-J35,0)</f>
        <v>7737</v>
      </c>
      <c r="W35" s="24"/>
      <c r="X35" s="24" t="n">
        <f aca="false">ROUND((+W35+0.01)/(1-0.02184)+0.0227,2)</f>
        <v>0.03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82488</v>
      </c>
      <c r="C36" s="5"/>
      <c r="D36" s="5" t="n">
        <f aca="false">+D35</f>
        <v>29000</v>
      </c>
      <c r="E36" s="5" t="n">
        <f aca="false">ROUND(+D36*(1-0.02184),0)</f>
        <v>28367</v>
      </c>
      <c r="F36" s="5"/>
      <c r="G36" s="5" t="n">
        <f aca="false">+G35</f>
        <v>140099</v>
      </c>
      <c r="H36" s="5" t="n">
        <f aca="false">IF(B36-G36&gt;0,+B36-G36,0)</f>
        <v>0</v>
      </c>
      <c r="I36" s="5"/>
      <c r="J36" s="5" t="n">
        <f aca="false">+B36-E36</f>
        <v>54121</v>
      </c>
      <c r="K36" s="5"/>
      <c r="L36" s="5" t="n">
        <f aca="false">+L35</f>
        <v>41858</v>
      </c>
      <c r="M36" s="5" t="n">
        <f aca="false">SUM('3rd Party Deals'!X36)</f>
        <v>11316</v>
      </c>
      <c r="N36" s="5" t="n">
        <f aca="false">SUM('Spot wENA'!Z36)</f>
        <v>8684</v>
      </c>
      <c r="O36" s="5" t="n">
        <f aca="false">SUM(L36:N36)</f>
        <v>61858</v>
      </c>
      <c r="P36" s="5"/>
      <c r="Q36" s="5" t="n">
        <f aca="false">IF(S36&gt;0,+B36-S36,0)</f>
        <v>0</v>
      </c>
      <c r="R36" s="5"/>
      <c r="S36" s="5" t="n">
        <f aca="false">IF(J36-O36&gt;0,J36-O36,0)</f>
        <v>0</v>
      </c>
      <c r="U36" s="5" t="n">
        <f aca="false">IF(O36-J36&gt;0,O36-J36,0)</f>
        <v>7737</v>
      </c>
      <c r="W36" s="24"/>
      <c r="X36" s="24" t="n">
        <f aca="false">ROUND((+W36+0.01)/(1-0.02184)+0.0227,2)</f>
        <v>0.03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U37" s="5"/>
      <c r="W37" s="12"/>
    </row>
    <row r="38" customFormat="false" ht="12.75" hidden="false" customHeight="false" outlineLevel="0" collapsed="false">
      <c r="A38" s="5"/>
      <c r="B38" s="5" t="n">
        <f aca="false">SUM(B6:B37)</f>
        <v>2570632</v>
      </c>
      <c r="C38" s="5"/>
      <c r="D38" s="5" t="n">
        <f aca="false">SUM(D6:D37)</f>
        <v>1010660</v>
      </c>
      <c r="E38" s="5" t="n">
        <f aca="false">SUM(E6:E37)</f>
        <v>988591</v>
      </c>
      <c r="F38" s="5"/>
      <c r="G38" s="5"/>
      <c r="H38" s="5"/>
      <c r="I38" s="5"/>
      <c r="J38" s="5" t="n">
        <f aca="false">SUM(J6:J37)</f>
        <v>1582041</v>
      </c>
      <c r="K38" s="5"/>
      <c r="L38" s="5" t="n">
        <f aca="false">SUM(L6:L37)</f>
        <v>1297598</v>
      </c>
      <c r="M38" s="5" t="n">
        <f aca="false">SUM(M6:M37)</f>
        <v>350796</v>
      </c>
      <c r="N38" s="5" t="n">
        <f aca="false">SUM(N6:N37)</f>
        <v>-20796</v>
      </c>
      <c r="O38" s="5" t="n">
        <f aca="false">SUM(O6:O37)</f>
        <v>1627598</v>
      </c>
      <c r="P38" s="5"/>
      <c r="Q38" s="5" t="n">
        <f aca="false">SUM(Q6:Q37)</f>
        <v>933260</v>
      </c>
      <c r="R38" s="5"/>
      <c r="S38" s="5" t="n">
        <f aca="false">SUM(S6:S37)</f>
        <v>92151</v>
      </c>
      <c r="U38" s="5" t="n">
        <f aca="false">SUM(U6:U37)</f>
        <v>137708</v>
      </c>
      <c r="W38" s="24"/>
    </row>
    <row r="48" customFormat="false" ht="12.75" hidden="false" customHeight="false" outlineLevel="0" collapsed="false">
      <c r="U4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1" sqref="C11 C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6" width="15.56"/>
    <col collapsed="false" customWidth="false" hidden="false" outlineLevel="0" max="2" min="2" style="26" width="9.14"/>
    <col collapsed="false" customWidth="true" hidden="false" outlineLevel="0" max="3" min="3" style="26" width="12.42"/>
    <col collapsed="false" customWidth="true" hidden="false" outlineLevel="0" max="4" min="4" style="26" width="12.14"/>
    <col collapsed="false" customWidth="true" hidden="false" outlineLevel="0" max="5" min="5" style="26" width="10.99"/>
    <col collapsed="false" customWidth="false" hidden="false" outlineLevel="0" max="6" min="6" style="26" width="9.14"/>
    <col collapsed="false" customWidth="true" hidden="false" outlineLevel="0" max="7" min="7" style="26" width="14.99"/>
    <col collapsed="false" customWidth="false" hidden="false" outlineLevel="0" max="11" min="8" style="26" width="9.14"/>
    <col collapsed="false" customWidth="true" hidden="false" outlineLevel="0" max="12" min="12" style="26" width="14.7"/>
    <col collapsed="false" customWidth="false" hidden="false" outlineLevel="0" max="257" min="13" style="26" width="9.14"/>
  </cols>
  <sheetData>
    <row r="1" customFormat="false" ht="12.75" hidden="false" customHeight="false" outlineLevel="0" collapsed="false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customFormat="false" ht="12.75" hidden="false" customHeight="false" outlineLevel="0" collapsed="false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customFormat="false" ht="12.75" hidden="false" customHeight="false" outlineLevel="0" collapsed="false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customFormat="false" ht="12.75" hidden="false" customHeight="false" outlineLevel="0" collapsed="false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customFormat="false" ht="12.75" hidden="false" customHeight="false" outlineLevel="0" collapsed="false">
      <c r="A5" s="28" t="s">
        <v>36</v>
      </c>
      <c r="C5" s="26" t="s">
        <v>37</v>
      </c>
      <c r="E5" s="26" t="s">
        <v>38</v>
      </c>
      <c r="F5" s="27"/>
      <c r="G5" s="27"/>
      <c r="H5" s="27"/>
      <c r="I5" s="27"/>
      <c r="J5" s="27"/>
      <c r="K5" s="27"/>
      <c r="L5" s="27"/>
      <c r="M5" s="27"/>
      <c r="N5" s="27"/>
    </row>
    <row r="6" customFormat="false" ht="12.75" hidden="false" customHeight="false" outlineLevel="0" collapsed="false">
      <c r="A6" s="26" t="s">
        <v>39</v>
      </c>
      <c r="B6" s="26" t="s">
        <v>36</v>
      </c>
      <c r="C6" s="29" t="n">
        <v>6.27</v>
      </c>
      <c r="E6" s="30" t="n">
        <v>6.27</v>
      </c>
      <c r="F6" s="27"/>
      <c r="G6" s="27" t="s">
        <v>40</v>
      </c>
      <c r="H6" s="27"/>
      <c r="I6" s="30" t="n">
        <v>6.27</v>
      </c>
      <c r="J6" s="27"/>
      <c r="K6" s="27"/>
      <c r="L6" s="27"/>
      <c r="M6" s="27"/>
      <c r="N6" s="27"/>
    </row>
    <row r="7" customFormat="false" ht="12.75" hidden="false" customHeight="false" outlineLevel="0" collapsed="false">
      <c r="A7" s="26" t="s">
        <v>41</v>
      </c>
      <c r="C7" s="30" t="n">
        <v>0.0125</v>
      </c>
      <c r="E7" s="30" t="n">
        <v>0.0125</v>
      </c>
      <c r="F7" s="27"/>
      <c r="G7" s="27"/>
      <c r="H7" s="27"/>
      <c r="I7" s="30" t="n">
        <v>0</v>
      </c>
      <c r="J7" s="27"/>
      <c r="K7" s="27"/>
      <c r="L7" s="27"/>
      <c r="M7" s="27"/>
      <c r="N7" s="27"/>
    </row>
    <row r="8" customFormat="false" ht="12.75" hidden="false" customHeight="false" outlineLevel="0" collapsed="false">
      <c r="A8" s="26" t="s">
        <v>42</v>
      </c>
      <c r="C8" s="30" t="n">
        <v>0.0133</v>
      </c>
      <c r="E8" s="30" t="n">
        <v>0.0133</v>
      </c>
      <c r="F8" s="27"/>
      <c r="G8" s="27" t="s">
        <v>43</v>
      </c>
      <c r="H8" s="27"/>
      <c r="I8" s="30" t="n">
        <v>0.0153</v>
      </c>
      <c r="J8" s="27"/>
      <c r="K8" s="27"/>
      <c r="L8" s="27"/>
      <c r="M8" s="27"/>
      <c r="N8" s="27"/>
    </row>
    <row r="9" customFormat="false" ht="12.75" hidden="false" customHeight="false" outlineLevel="0" collapsed="false">
      <c r="A9" s="26" t="s">
        <v>44</v>
      </c>
      <c r="C9" s="30" t="n">
        <v>0.0094</v>
      </c>
      <c r="E9" s="30" t="n">
        <f aca="false">0.0072+0.0022</f>
        <v>0.0094</v>
      </c>
      <c r="F9" s="27"/>
      <c r="G9" s="27" t="s">
        <v>45</v>
      </c>
      <c r="H9" s="27"/>
      <c r="I9" s="31" t="n">
        <v>0.0017</v>
      </c>
      <c r="J9" s="27"/>
      <c r="K9" s="27"/>
      <c r="L9" s="27"/>
      <c r="M9" s="27"/>
      <c r="N9" s="27"/>
    </row>
    <row r="10" customFormat="false" ht="12.75" hidden="false" customHeight="false" outlineLevel="0" collapsed="false">
      <c r="A10" s="26" t="s">
        <v>45</v>
      </c>
      <c r="C10" s="31" t="n">
        <v>0.02184</v>
      </c>
      <c r="E10" s="31" t="n">
        <v>0.02184</v>
      </c>
      <c r="F10" s="27"/>
      <c r="G10" s="27"/>
      <c r="H10" s="27"/>
      <c r="I10" s="32" t="n">
        <f aca="false">ROUND(+I6/(1-I9)+I8,4)-I6</f>
        <v>0.0260000000000007</v>
      </c>
      <c r="J10" s="27"/>
      <c r="K10" s="27"/>
      <c r="L10" s="27"/>
      <c r="M10" s="27"/>
      <c r="N10" s="27"/>
    </row>
    <row r="11" customFormat="false" ht="13.5" hidden="false" customHeight="false" outlineLevel="0" collapsed="false">
      <c r="A11" s="26" t="s">
        <v>28</v>
      </c>
      <c r="C11" s="32" t="n">
        <f aca="false">ROUND(+C6/(1-C10)+(C8+C9),4)-C6</f>
        <v>0.1627</v>
      </c>
      <c r="E11" s="32" t="n">
        <f aca="false">ROUND(+E6/(1-E10)+(E8+E9),4)-E6</f>
        <v>0.1627</v>
      </c>
      <c r="F11" s="27"/>
      <c r="G11" s="27"/>
      <c r="H11" s="27"/>
      <c r="I11" s="33" t="n">
        <f aca="false">I6+I10</f>
        <v>6.296</v>
      </c>
      <c r="J11" s="27"/>
      <c r="K11" s="27"/>
      <c r="L11" s="34"/>
      <c r="M11" s="27"/>
      <c r="N11" s="27"/>
    </row>
    <row r="12" customFormat="false" ht="14.25" hidden="false" customHeight="false" outlineLevel="0" collapsed="false">
      <c r="C12" s="33" t="n">
        <f aca="false">SUM(C6,C7,C11)</f>
        <v>6.4452</v>
      </c>
      <c r="D12" s="26" t="s">
        <v>17</v>
      </c>
      <c r="E12" s="32" t="n">
        <v>0.11</v>
      </c>
      <c r="F12" s="27"/>
      <c r="G12" s="27"/>
      <c r="H12" s="27"/>
      <c r="I12" s="35"/>
      <c r="J12" s="27"/>
      <c r="K12" s="27"/>
      <c r="L12" s="34"/>
      <c r="M12" s="27"/>
      <c r="N12" s="27"/>
    </row>
    <row r="13" customFormat="false" ht="14.25" hidden="false" customHeight="false" outlineLevel="0" collapsed="false">
      <c r="E13" s="33" t="n">
        <f aca="false">+E12+E11+E6</f>
        <v>6.5427</v>
      </c>
      <c r="H13" s="27"/>
      <c r="I13" s="36"/>
      <c r="J13" s="27"/>
      <c r="K13" s="27"/>
      <c r="L13" s="34"/>
      <c r="M13" s="27"/>
      <c r="N13" s="27"/>
    </row>
    <row r="14" customFormat="false" ht="13.5" hidden="false" customHeight="false" outlineLevel="0" collapsed="false">
      <c r="C14" s="37"/>
      <c r="E14" s="37"/>
      <c r="H14" s="27"/>
      <c r="I14" s="36"/>
      <c r="J14" s="27"/>
      <c r="K14" s="27"/>
      <c r="L14" s="34"/>
      <c r="M14" s="27"/>
      <c r="N14" s="27"/>
    </row>
    <row r="15" customFormat="false" ht="12.75" hidden="false" customHeight="false" outlineLevel="0" collapsed="false">
      <c r="C15" s="38"/>
      <c r="E15" s="38"/>
      <c r="H15" s="27"/>
      <c r="I15" s="27"/>
      <c r="J15" s="27"/>
      <c r="K15" s="27"/>
      <c r="L15" s="34"/>
      <c r="M15" s="27"/>
      <c r="N15" s="27"/>
    </row>
    <row r="16" customFormat="false" ht="12.75" hidden="false" customHeight="false" outlineLevel="0" collapsed="false">
      <c r="C16" s="38"/>
      <c r="E16" s="38"/>
      <c r="H16" s="27"/>
      <c r="I16" s="27"/>
      <c r="J16" s="27"/>
      <c r="K16" s="27"/>
      <c r="L16" s="34"/>
      <c r="M16" s="27"/>
      <c r="N16" s="27"/>
    </row>
    <row r="17" customFormat="false" ht="12.75" hidden="false" customHeight="false" outlineLevel="0" collapsed="false">
      <c r="A17" s="28" t="s">
        <v>46</v>
      </c>
      <c r="C17" s="26" t="s">
        <v>47</v>
      </c>
      <c r="D17" s="39" t="s">
        <v>48</v>
      </c>
      <c r="E17" s="39"/>
      <c r="F17" s="40"/>
      <c r="G17" s="40"/>
      <c r="H17" s="40"/>
      <c r="I17" s="40"/>
      <c r="J17" s="27"/>
      <c r="K17" s="27"/>
      <c r="L17" s="27"/>
      <c r="M17" s="27"/>
      <c r="N17" s="27"/>
    </row>
    <row r="18" customFormat="false" ht="12.75" hidden="false" customHeight="false" outlineLevel="0" collapsed="false">
      <c r="A18" s="26" t="s">
        <v>39</v>
      </c>
      <c r="B18" s="26" t="s">
        <v>46</v>
      </c>
      <c r="C18" s="29" t="n">
        <v>6.01</v>
      </c>
      <c r="D18" s="41" t="n">
        <v>1315</v>
      </c>
      <c r="E18" s="39" t="s">
        <v>49</v>
      </c>
      <c r="F18" s="40"/>
      <c r="G18" s="40"/>
      <c r="H18" s="40"/>
      <c r="I18" s="35"/>
      <c r="J18" s="27"/>
      <c r="K18" s="27"/>
      <c r="L18" s="27"/>
      <c r="M18" s="27"/>
      <c r="N18" s="27"/>
    </row>
    <row r="19" customFormat="false" ht="12.75" hidden="false" customHeight="false" outlineLevel="0" collapsed="false">
      <c r="A19" s="26" t="s">
        <v>41</v>
      </c>
      <c r="C19" s="30" t="n">
        <v>0.06</v>
      </c>
      <c r="D19" s="39"/>
      <c r="E19" s="35"/>
      <c r="F19" s="40"/>
      <c r="G19" s="40"/>
      <c r="H19" s="40"/>
      <c r="I19" s="35"/>
      <c r="J19" s="27"/>
      <c r="K19" s="27"/>
      <c r="L19" s="27"/>
      <c r="M19" s="27"/>
      <c r="N19" s="27"/>
    </row>
    <row r="20" customFormat="false" ht="12.75" hidden="false" customHeight="false" outlineLevel="0" collapsed="false">
      <c r="A20" s="26" t="s">
        <v>42</v>
      </c>
      <c r="C20" s="30" t="n">
        <v>0.017</v>
      </c>
      <c r="D20" s="39"/>
      <c r="E20" s="35"/>
      <c r="F20" s="40"/>
      <c r="G20" s="40"/>
      <c r="H20" s="40"/>
      <c r="I20" s="35"/>
      <c r="J20" s="27"/>
      <c r="K20" s="27"/>
      <c r="L20" s="27"/>
      <c r="M20" s="27"/>
      <c r="N20" s="27"/>
    </row>
    <row r="21" customFormat="false" ht="12.75" hidden="false" customHeight="false" outlineLevel="0" collapsed="false">
      <c r="A21" s="26" t="s">
        <v>44</v>
      </c>
      <c r="C21" s="30" t="n">
        <v>0.0022</v>
      </c>
      <c r="D21" s="39"/>
      <c r="E21" s="35"/>
      <c r="F21" s="40"/>
      <c r="G21" s="40"/>
      <c r="H21" s="40"/>
      <c r="I21" s="31"/>
      <c r="J21" s="27"/>
      <c r="K21" s="27"/>
      <c r="L21" s="27"/>
      <c r="M21" s="27"/>
      <c r="N21" s="27"/>
    </row>
    <row r="22" customFormat="false" ht="12.75" hidden="false" customHeight="false" outlineLevel="0" collapsed="false">
      <c r="A22" s="26" t="s">
        <v>45</v>
      </c>
      <c r="C22" s="31" t="n">
        <v>0.0282</v>
      </c>
      <c r="D22" s="39" t="n">
        <f aca="false">ROUND(+D18*(1-C22),0)</f>
        <v>1278</v>
      </c>
      <c r="E22" s="31" t="s">
        <v>50</v>
      </c>
      <c r="F22" s="40"/>
      <c r="G22" s="40"/>
      <c r="H22" s="40"/>
      <c r="I22" s="35"/>
      <c r="J22" s="27"/>
      <c r="K22" s="27"/>
      <c r="L22" s="27"/>
      <c r="M22" s="27"/>
      <c r="N22" s="27"/>
    </row>
    <row r="23" customFormat="false" ht="12.75" hidden="false" customHeight="false" outlineLevel="0" collapsed="false">
      <c r="A23" s="26" t="s">
        <v>28</v>
      </c>
      <c r="C23" s="32" t="n">
        <f aca="false">ROUND((+C18+C19)/(1-C22)+(C20+C21),4)-C18-C19</f>
        <v>0.1953</v>
      </c>
      <c r="D23" s="39"/>
      <c r="E23" s="35"/>
      <c r="F23" s="40"/>
      <c r="G23" s="40"/>
      <c r="H23" s="40"/>
      <c r="I23" s="35"/>
      <c r="J23" s="27"/>
      <c r="K23" s="27"/>
      <c r="L23" s="34"/>
      <c r="M23" s="27"/>
      <c r="N23" s="27"/>
    </row>
    <row r="24" customFormat="false" ht="13.5" hidden="false" customHeight="false" outlineLevel="0" collapsed="false">
      <c r="C24" s="33" t="n">
        <f aca="false">SUM(C18,C19,C23)</f>
        <v>6.2653</v>
      </c>
      <c r="D24" s="39"/>
      <c r="E24" s="35"/>
      <c r="F24" s="40"/>
      <c r="G24" s="40"/>
      <c r="H24" s="40"/>
      <c r="I24" s="35"/>
      <c r="J24" s="27"/>
      <c r="K24" s="27"/>
      <c r="L24" s="34"/>
      <c r="M24" s="27"/>
      <c r="N24" s="27"/>
    </row>
    <row r="25" customFormat="false" ht="13.5" hidden="false" customHeight="false" outlineLevel="0" collapsed="false">
      <c r="A25" s="26" t="s">
        <v>51</v>
      </c>
      <c r="D25" s="39"/>
      <c r="E25" s="35"/>
      <c r="F25" s="39"/>
      <c r="G25" s="39"/>
      <c r="H25" s="40"/>
      <c r="I25" s="40"/>
      <c r="J25" s="27"/>
      <c r="K25" s="27"/>
      <c r="L25" s="34"/>
      <c r="M25" s="27"/>
      <c r="N25" s="27"/>
    </row>
    <row r="26" customFormat="false" ht="12.75" hidden="false" customHeight="false" outlineLevel="0" collapsed="false">
      <c r="C26" s="37"/>
      <c r="E26" s="37"/>
      <c r="H26" s="27"/>
      <c r="I26" s="27"/>
      <c r="J26" s="27"/>
      <c r="K26" s="27"/>
      <c r="L26" s="34"/>
      <c r="M26" s="27"/>
      <c r="N26" s="27"/>
    </row>
    <row r="27" customFormat="false" ht="12.75" hidden="false" customHeight="false" outlineLevel="0" collapsed="false">
      <c r="A27" s="42" t="s">
        <v>52</v>
      </c>
      <c r="C27" s="38"/>
      <c r="E27" s="38"/>
      <c r="H27" s="27"/>
      <c r="I27" s="27"/>
      <c r="J27" s="27"/>
      <c r="K27" s="27"/>
      <c r="L27" s="34"/>
      <c r="M27" s="27"/>
      <c r="N27" s="27"/>
    </row>
    <row r="28" customFormat="false" ht="12.75" hidden="false" customHeight="false" outlineLevel="0" collapsed="false">
      <c r="B28" s="26" t="s">
        <v>53</v>
      </c>
      <c r="C28" s="30"/>
      <c r="H28" s="27"/>
      <c r="I28" s="27"/>
      <c r="J28" s="27"/>
      <c r="K28" s="27"/>
      <c r="L28" s="34"/>
      <c r="M28" s="27"/>
      <c r="N28" s="27"/>
    </row>
    <row r="29" customFormat="false" ht="12.75" hidden="false" customHeight="false" outlineLevel="0" collapsed="false">
      <c r="A29" s="27"/>
      <c r="B29" s="27" t="s">
        <v>54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customFormat="false" ht="12.75" hidden="false" customHeight="false" outlineLevel="0" collapsed="false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customFormat="false" ht="12.75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customFormat="false" ht="12.75" hidden="false" customHeight="false" outlineLevel="0" collapsed="false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customFormat="false" ht="12.75" hidden="false" customHeight="false" outlineLevel="0" collapsed="false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customFormat="false" ht="12.75" hidden="false" customHeight="false" outlineLevel="0" collapsed="false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customFormat="false" ht="12.75" hidden="false" customHeight="false" outlineLevel="0" collapsed="false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customFormat="false" ht="12.75" hidden="false" customHeight="false" outlineLevel="0" collapsed="false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customFormat="false" ht="12.75" hidden="false" customHeight="false" outlineLevel="0" collapsed="false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customFormat="false" ht="12.75" hidden="false" customHeight="false" outlineLevel="0" collapsed="false">
      <c r="A38" s="28" t="s">
        <v>55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customFormat="false" ht="12.75" hidden="false" customHeight="false" outlineLevel="0" collapsed="false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customFormat="false" ht="12.75" hidden="false" customHeight="false" outlineLevel="0" collapsed="false">
      <c r="A40" s="27"/>
      <c r="B40" s="26" t="s">
        <v>56</v>
      </c>
      <c r="C40" s="3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customFormat="false" ht="12.75" hidden="false" customHeight="false" outlineLevel="0" collapsed="false">
      <c r="A41" s="27"/>
      <c r="C41" s="37" t="s">
        <v>57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customFormat="false" ht="12.75" hidden="false" customHeight="false" outlineLevel="0" collapsed="false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customFormat="false" ht="12.75" hidden="false" customHeight="false" outlineLevel="0" collapsed="false">
      <c r="A46" s="43" t="s">
        <v>58</v>
      </c>
      <c r="G46" s="44"/>
      <c r="H46" s="44"/>
    </row>
    <row r="47" customFormat="false" ht="12.75" hidden="false" customHeight="false" outlineLevel="0" collapsed="false">
      <c r="D47" s="45"/>
      <c r="F47" s="41"/>
      <c r="G47" s="44"/>
    </row>
    <row r="48" customFormat="false" ht="12.75" hidden="false" customHeight="false" outlineLevel="0" collapsed="false">
      <c r="K48" s="44"/>
      <c r="L48" s="30"/>
    </row>
    <row r="49" customFormat="false" ht="12.75" hidden="false" customHeight="false" outlineLevel="0" collapsed="false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customFormat="false" ht="12" hidden="false" customHeight="false" outlineLevel="0" collapsed="false">
      <c r="A50" s="26" t="s">
        <v>59</v>
      </c>
      <c r="E50" s="39"/>
      <c r="F50" s="39"/>
      <c r="G50" s="39"/>
      <c r="H50" s="39"/>
      <c r="I50" s="39"/>
      <c r="J50" s="39"/>
      <c r="K50" s="39"/>
      <c r="L50" s="39"/>
    </row>
    <row r="51" customFormat="false" ht="12.75" hidden="false" customHeight="false" outlineLevel="0" collapsed="false">
      <c r="A51" s="26" t="s">
        <v>39</v>
      </c>
      <c r="B51" s="26" t="s">
        <v>60</v>
      </c>
      <c r="C51" s="30" t="n">
        <v>4.36</v>
      </c>
      <c r="E51" s="39"/>
      <c r="F51" s="39"/>
      <c r="G51" s="35"/>
      <c r="H51" s="39"/>
      <c r="I51" s="39"/>
      <c r="J51" s="39"/>
      <c r="K51" s="35"/>
      <c r="L51" s="46"/>
    </row>
    <row r="52" customFormat="false" ht="12.75" hidden="false" customHeight="false" outlineLevel="0" collapsed="false">
      <c r="C52" s="30" t="n">
        <v>0.0075</v>
      </c>
      <c r="E52" s="39"/>
      <c r="F52" s="39"/>
      <c r="G52" s="35"/>
      <c r="H52" s="39"/>
      <c r="I52" s="39"/>
      <c r="J52" s="39"/>
      <c r="K52" s="35"/>
      <c r="L52" s="46"/>
    </row>
    <row r="53" customFormat="false" ht="12.75" hidden="false" customHeight="false" outlineLevel="0" collapsed="false">
      <c r="A53" s="26" t="s">
        <v>42</v>
      </c>
      <c r="B53" s="44"/>
      <c r="C53" s="30" t="n">
        <v>0.014</v>
      </c>
      <c r="E53" s="39"/>
      <c r="F53" s="46"/>
      <c r="G53" s="35"/>
      <c r="H53" s="39"/>
      <c r="I53" s="39"/>
      <c r="J53" s="46"/>
      <c r="K53" s="35"/>
      <c r="L53" s="46"/>
    </row>
    <row r="54" customFormat="false" ht="12.75" hidden="false" customHeight="false" outlineLevel="0" collapsed="false">
      <c r="A54" s="26" t="s">
        <v>44</v>
      </c>
      <c r="B54" s="44"/>
      <c r="C54" s="30" t="n">
        <v>0.0225</v>
      </c>
      <c r="E54" s="39"/>
      <c r="F54" s="46"/>
      <c r="G54" s="35"/>
      <c r="H54" s="39"/>
      <c r="I54" s="39"/>
      <c r="J54" s="46"/>
      <c r="K54" s="35"/>
      <c r="L54" s="46"/>
    </row>
    <row r="55" customFormat="false" ht="12.75" hidden="false" customHeight="false" outlineLevel="0" collapsed="false">
      <c r="A55" s="26" t="s">
        <v>45</v>
      </c>
      <c r="B55" s="47"/>
      <c r="C55" s="48" t="n">
        <v>0.0235</v>
      </c>
      <c r="E55" s="39"/>
      <c r="F55" s="47"/>
      <c r="G55" s="48"/>
      <c r="H55" s="39"/>
      <c r="I55" s="39"/>
      <c r="J55" s="47"/>
      <c r="K55" s="48"/>
      <c r="L55" s="46"/>
    </row>
    <row r="56" customFormat="false" ht="12.75" hidden="false" customHeight="false" outlineLevel="0" collapsed="false">
      <c r="A56" s="26" t="s">
        <v>28</v>
      </c>
      <c r="C56" s="32" t="n">
        <f aca="false">ROUND((+C51+C52)/(1-C55)+(C53+C54),4)-C51-C52</f>
        <v>0.1416</v>
      </c>
      <c r="E56" s="39"/>
      <c r="F56" s="39"/>
      <c r="G56" s="35"/>
      <c r="H56" s="39"/>
      <c r="I56" s="39"/>
      <c r="J56" s="39"/>
      <c r="K56" s="35"/>
      <c r="L56" s="46"/>
    </row>
    <row r="57" customFormat="false" ht="13.5" hidden="false" customHeight="false" outlineLevel="0" collapsed="false">
      <c r="C57" s="33" t="n">
        <f aca="false">SUM(C56,C51:C52)</f>
        <v>4.5091</v>
      </c>
      <c r="D57" s="26" t="s">
        <v>61</v>
      </c>
      <c r="E57" s="39"/>
      <c r="F57" s="39"/>
      <c r="G57" s="39"/>
      <c r="H57" s="39"/>
      <c r="I57" s="39"/>
      <c r="J57" s="39"/>
      <c r="K57" s="39"/>
      <c r="L57" s="46"/>
      <c r="M57" s="41"/>
      <c r="N57" s="30"/>
    </row>
    <row r="58" customFormat="false" ht="13.5" hidden="false" customHeight="false" outlineLevel="0" collapsed="false">
      <c r="B58" s="44"/>
      <c r="C58" s="30"/>
      <c r="G58" s="41"/>
      <c r="H58" s="49"/>
    </row>
    <row r="59" customFormat="false" ht="12.75" hidden="false" customHeight="false" outlineLevel="0" collapsed="false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customFormat="false" ht="12.75" hidden="false" customHeight="false" outlineLevel="0" collapsed="false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customFormat="false" ht="12" hidden="false" customHeight="false" outlineLevel="0" collapsed="false">
      <c r="A61" s="26" t="s">
        <v>62</v>
      </c>
      <c r="I61" s="26" t="s">
        <v>63</v>
      </c>
    </row>
    <row r="62" customFormat="false" ht="12.75" hidden="false" customHeight="false" outlineLevel="0" collapsed="false">
      <c r="A62" s="26" t="s">
        <v>39</v>
      </c>
      <c r="B62" s="26" t="s">
        <v>64</v>
      </c>
      <c r="C62" s="30" t="n">
        <v>4.37</v>
      </c>
      <c r="I62" s="26" t="s">
        <v>39</v>
      </c>
      <c r="J62" s="26" t="s">
        <v>64</v>
      </c>
      <c r="K62" s="30" t="n">
        <v>4.37</v>
      </c>
      <c r="L62" s="44"/>
    </row>
    <row r="63" customFormat="false" ht="12.75" hidden="false" customHeight="false" outlineLevel="0" collapsed="false">
      <c r="A63" s="26" t="s">
        <v>41</v>
      </c>
      <c r="C63" s="30" t="n">
        <v>0.0175</v>
      </c>
      <c r="K63" s="30" t="n">
        <v>0.0175</v>
      </c>
      <c r="L63" s="44"/>
    </row>
    <row r="64" customFormat="false" ht="12.75" hidden="false" customHeight="false" outlineLevel="0" collapsed="false">
      <c r="A64" s="26" t="s">
        <v>42</v>
      </c>
      <c r="B64" s="44"/>
      <c r="C64" s="30" t="n">
        <v>0.0115</v>
      </c>
      <c r="I64" s="26" t="s">
        <v>42</v>
      </c>
      <c r="J64" s="44"/>
      <c r="K64" s="30" t="n">
        <v>0.0023</v>
      </c>
      <c r="L64" s="44"/>
    </row>
    <row r="65" customFormat="false" ht="12.75" hidden="false" customHeight="false" outlineLevel="0" collapsed="false">
      <c r="A65" s="26" t="s">
        <v>44</v>
      </c>
      <c r="B65" s="44"/>
      <c r="C65" s="30" t="n">
        <v>0.0094</v>
      </c>
      <c r="D65" s="26" t="s">
        <v>65</v>
      </c>
      <c r="I65" s="26" t="s">
        <v>44</v>
      </c>
      <c r="J65" s="44"/>
      <c r="K65" s="30" t="n">
        <v>0.0094</v>
      </c>
      <c r="L65" s="26" t="s">
        <v>65</v>
      </c>
    </row>
    <row r="66" customFormat="false" ht="12.75" hidden="false" customHeight="false" outlineLevel="0" collapsed="false">
      <c r="A66" s="26" t="s">
        <v>45</v>
      </c>
      <c r="B66" s="47"/>
      <c r="C66" s="48" t="n">
        <v>0.019</v>
      </c>
      <c r="I66" s="26" t="s">
        <v>45</v>
      </c>
      <c r="J66" s="47"/>
      <c r="K66" s="48" t="n">
        <v>0.019</v>
      </c>
      <c r="L66" s="44"/>
    </row>
    <row r="67" customFormat="false" ht="12.75" hidden="false" customHeight="false" outlineLevel="0" collapsed="false">
      <c r="A67" s="26" t="s">
        <v>28</v>
      </c>
      <c r="C67" s="32" t="n">
        <f aca="false">ROUND((+C62+C63)/(1-C66)+(C64+C65),4)-C62-C63</f>
        <v>0.1059</v>
      </c>
      <c r="I67" s="26" t="s">
        <v>28</v>
      </c>
      <c r="K67" s="32" t="n">
        <f aca="false">ROUND((+K62+K63)/(1-K66)+(K64+K65),4)-K62-K63</f>
        <v>0.0967000000000003</v>
      </c>
      <c r="L67" s="44"/>
    </row>
    <row r="68" customFormat="false" ht="13.5" hidden="false" customHeight="false" outlineLevel="0" collapsed="false">
      <c r="A68" s="26" t="s">
        <v>66</v>
      </c>
      <c r="C68" s="33" t="n">
        <f aca="false">SUM(C67,C62:C63)</f>
        <v>4.4934</v>
      </c>
      <c r="D68" s="26" t="s">
        <v>67</v>
      </c>
      <c r="I68" s="39" t="s">
        <v>66</v>
      </c>
      <c r="J68" s="39"/>
      <c r="K68" s="33" t="n">
        <f aca="false">SUM(K67,K62:K63)</f>
        <v>4.4842</v>
      </c>
      <c r="L68" s="44" t="s">
        <v>68</v>
      </c>
      <c r="M68" s="41"/>
      <c r="N68" s="30"/>
    </row>
    <row r="69" customFormat="false" ht="13.5" hidden="false" customHeight="false" outlineLevel="0" collapsed="false">
      <c r="B69" s="44"/>
      <c r="C69" s="30"/>
      <c r="G69" s="41"/>
      <c r="H69" s="49"/>
    </row>
    <row r="70" customFormat="false" ht="12.75" hidden="false" customHeight="false" outlineLevel="0" collapsed="false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customFormat="false" ht="12" hidden="false" customHeight="false" outlineLevel="0" collapsed="false">
      <c r="A71" s="26" t="s">
        <v>69</v>
      </c>
    </row>
    <row r="72" customFormat="false" ht="12" hidden="false" customHeight="false" outlineLevel="0" collapsed="false">
      <c r="A72" s="26" t="s">
        <v>39</v>
      </c>
      <c r="B72" s="26" t="s">
        <v>64</v>
      </c>
      <c r="C72" s="30" t="n">
        <v>4.37</v>
      </c>
      <c r="D72" s="26" t="s">
        <v>70</v>
      </c>
    </row>
    <row r="73" customFormat="false" ht="12.75" hidden="false" customHeight="false" outlineLevel="0" collapsed="false">
      <c r="A73" s="26" t="s">
        <v>42</v>
      </c>
      <c r="B73" s="44"/>
      <c r="C73" s="30" t="n">
        <v>0.0203</v>
      </c>
    </row>
    <row r="74" customFormat="false" ht="12.75" hidden="false" customHeight="false" outlineLevel="0" collapsed="false">
      <c r="A74" s="26" t="s">
        <v>44</v>
      </c>
      <c r="B74" s="44"/>
      <c r="C74" s="30" t="n">
        <v>0.0225</v>
      </c>
    </row>
    <row r="75" customFormat="false" ht="12" hidden="false" customHeight="false" outlineLevel="0" collapsed="false">
      <c r="A75" s="26" t="s">
        <v>45</v>
      </c>
      <c r="B75" s="47"/>
      <c r="C75" s="48" t="n">
        <v>0.0343</v>
      </c>
    </row>
    <row r="76" customFormat="false" ht="12" hidden="false" customHeight="false" outlineLevel="0" collapsed="false">
      <c r="A76" s="26" t="s">
        <v>28</v>
      </c>
      <c r="C76" s="32" t="n">
        <v>0.1428</v>
      </c>
    </row>
    <row r="77" customFormat="false" ht="12" hidden="false" customHeight="false" outlineLevel="0" collapsed="false">
      <c r="A77" s="26" t="s">
        <v>71</v>
      </c>
      <c r="C77" s="50" t="n">
        <v>0.27</v>
      </c>
    </row>
    <row r="78" customFormat="false" ht="12.75" hidden="false" customHeight="false" outlineLevel="0" collapsed="false">
      <c r="A78" s="26" t="s">
        <v>66</v>
      </c>
      <c r="C78" s="33" t="n">
        <v>3.0428</v>
      </c>
      <c r="D78" s="26" t="s">
        <v>72</v>
      </c>
    </row>
    <row r="79" customFormat="false" ht="12.75" hidden="false" customHeight="false" outlineLevel="0" collapsed="false">
      <c r="D79" s="26" t="s">
        <v>73</v>
      </c>
    </row>
    <row r="80" customFormat="false" ht="12" hidden="false" customHeight="false" outlineLevel="0" collapsed="false">
      <c r="D80" s="26" t="s">
        <v>74</v>
      </c>
    </row>
    <row r="84" customFormat="false" ht="12" hidden="false" customHeight="false" outlineLevel="0" collapsed="false">
      <c r="A84" s="26" t="s">
        <v>75</v>
      </c>
    </row>
    <row r="85" customFormat="false" ht="12" hidden="false" customHeight="false" outlineLevel="0" collapsed="false">
      <c r="A85" s="26" t="s">
        <v>39</v>
      </c>
      <c r="B85" s="26" t="s">
        <v>60</v>
      </c>
      <c r="C85" s="30" t="n">
        <v>4.36</v>
      </c>
    </row>
    <row r="86" customFormat="false" ht="12" hidden="false" customHeight="false" outlineLevel="0" collapsed="false">
      <c r="C86" s="30" t="n">
        <v>0.0075</v>
      </c>
    </row>
    <row r="87" customFormat="false" ht="12.75" hidden="false" customHeight="false" outlineLevel="0" collapsed="false">
      <c r="A87" s="26" t="s">
        <v>42</v>
      </c>
      <c r="B87" s="44"/>
      <c r="C87" s="30" t="n">
        <v>0.0228</v>
      </c>
    </row>
    <row r="88" customFormat="false" ht="12.75" hidden="false" customHeight="false" outlineLevel="0" collapsed="false">
      <c r="A88" s="26" t="s">
        <v>44</v>
      </c>
      <c r="B88" s="44"/>
      <c r="C88" s="30" t="n">
        <v>0.0225</v>
      </c>
    </row>
    <row r="89" customFormat="false" ht="12" hidden="false" customHeight="false" outlineLevel="0" collapsed="false">
      <c r="A89" s="26" t="s">
        <v>45</v>
      </c>
      <c r="B89" s="47"/>
      <c r="C89" s="48" t="n">
        <v>0.0388</v>
      </c>
    </row>
    <row r="90" customFormat="false" ht="12" hidden="false" customHeight="false" outlineLevel="0" collapsed="false">
      <c r="A90" s="26" t="s">
        <v>28</v>
      </c>
      <c r="C90" s="32" t="n">
        <f aca="false">ROUND((+C85+C86)/(1-C89)+(C87+C88),4)-C85-C86</f>
        <v>0.2216</v>
      </c>
    </row>
    <row r="91" customFormat="false" ht="12.75" hidden="false" customHeight="false" outlineLevel="0" collapsed="false">
      <c r="A91" s="26" t="s">
        <v>66</v>
      </c>
      <c r="C91" s="33" t="n">
        <f aca="false">SUM(C90,C85:C86)</f>
        <v>4.5891</v>
      </c>
      <c r="D91" s="26" t="s">
        <v>76</v>
      </c>
    </row>
    <row r="92" customFormat="false" ht="12.75" hidden="false" customHeight="false" outlineLevel="0" collapsed="false"/>
    <row r="98" customFormat="false" ht="12" hidden="false" customHeight="false" outlineLevel="0" collapsed="false">
      <c r="A98" s="28" t="s">
        <v>77</v>
      </c>
    </row>
    <row r="99" customFormat="false" ht="12" hidden="false" customHeight="false" outlineLevel="0" collapsed="false">
      <c r="A99" s="26" t="s">
        <v>39</v>
      </c>
      <c r="B99" s="26" t="s">
        <v>78</v>
      </c>
      <c r="C99" s="30" t="n">
        <v>4.33</v>
      </c>
    </row>
    <row r="100" customFormat="false" ht="12" hidden="false" customHeight="false" outlineLevel="0" collapsed="false">
      <c r="A100" s="26" t="s">
        <v>41</v>
      </c>
      <c r="C100" s="30" t="n">
        <v>-0.01</v>
      </c>
    </row>
    <row r="101" customFormat="false" ht="12" hidden="false" customHeight="false" outlineLevel="0" collapsed="false">
      <c r="A101" s="26" t="s">
        <v>42</v>
      </c>
      <c r="C101" s="30" t="n">
        <v>0.0323</v>
      </c>
    </row>
    <row r="102" customFormat="false" ht="12" hidden="false" customHeight="false" outlineLevel="0" collapsed="false">
      <c r="A102" s="26" t="s">
        <v>44</v>
      </c>
      <c r="C102" s="30" t="n">
        <v>0.0094</v>
      </c>
    </row>
    <row r="103" customFormat="false" ht="12" hidden="false" customHeight="false" outlineLevel="0" collapsed="false">
      <c r="A103" s="26" t="s">
        <v>45</v>
      </c>
      <c r="C103" s="48" t="n">
        <v>0.0268</v>
      </c>
    </row>
    <row r="104" customFormat="false" ht="12" hidden="false" customHeight="false" outlineLevel="0" collapsed="false">
      <c r="A104" s="26" t="s">
        <v>28</v>
      </c>
      <c r="C104" s="32" t="n">
        <f aca="false">ROUND((+C99+C100)/(1-C103)+(C101+C102),4)-C99-C100</f>
        <v>0.1607</v>
      </c>
    </row>
    <row r="105" customFormat="false" ht="12.75" hidden="false" customHeight="false" outlineLevel="0" collapsed="false">
      <c r="A105" s="26" t="s">
        <v>66</v>
      </c>
      <c r="C105" s="33" t="n">
        <f aca="false">SUM(C104,C99:C100)</f>
        <v>4.4807</v>
      </c>
      <c r="D105" s="26" t="s">
        <v>79</v>
      </c>
    </row>
    <row r="106" customFormat="false" ht="12.75" hidden="false" customHeight="false" outlineLevel="0" collapsed="false"/>
    <row r="108" customFormat="false" ht="12" hidden="false" customHeight="false" outlineLevel="0" collapsed="false">
      <c r="A108" s="28" t="s">
        <v>80</v>
      </c>
    </row>
    <row r="109" customFormat="false" ht="12" hidden="false" customHeight="false" outlineLevel="0" collapsed="false">
      <c r="A109" s="26" t="s">
        <v>39</v>
      </c>
      <c r="B109" s="26" t="s">
        <v>81</v>
      </c>
      <c r="C109" s="30" t="n">
        <v>4.35</v>
      </c>
    </row>
    <row r="110" customFormat="false" ht="12" hidden="false" customHeight="false" outlineLevel="0" collapsed="false">
      <c r="A110" s="26" t="s">
        <v>41</v>
      </c>
      <c r="C110" s="30" t="n">
        <v>0.0075</v>
      </c>
    </row>
    <row r="111" customFormat="false" ht="12" hidden="false" customHeight="false" outlineLevel="0" collapsed="false">
      <c r="A111" s="26" t="s">
        <v>42</v>
      </c>
      <c r="C111" s="30" t="n">
        <v>0.021</v>
      </c>
    </row>
    <row r="112" customFormat="false" ht="12" hidden="false" customHeight="false" outlineLevel="0" collapsed="false">
      <c r="A112" s="26" t="s">
        <v>44</v>
      </c>
      <c r="C112" s="30" t="n">
        <f aca="false">0.0022+0.0072</f>
        <v>0.0094</v>
      </c>
    </row>
    <row r="113" customFormat="false" ht="12" hidden="false" customHeight="false" outlineLevel="0" collapsed="false">
      <c r="A113" s="26" t="s">
        <v>45</v>
      </c>
      <c r="C113" s="48" t="n">
        <v>0.026</v>
      </c>
    </row>
    <row r="114" customFormat="false" ht="12" hidden="false" customHeight="false" outlineLevel="0" collapsed="false">
      <c r="A114" s="26" t="s">
        <v>28</v>
      </c>
      <c r="C114" s="32" t="n">
        <f aca="false">ROUND((+C109+C110)/(1-C113)-(C109+C110)+C111+C112,4)</f>
        <v>0.1467</v>
      </c>
    </row>
    <row r="115" customFormat="false" ht="12.75" hidden="false" customHeight="false" outlineLevel="0" collapsed="false">
      <c r="A115" s="26" t="s">
        <v>66</v>
      </c>
      <c r="C115" s="33" t="n">
        <f aca="false">SUM(C114,C109:C110)</f>
        <v>4.5042</v>
      </c>
      <c r="D115" s="26" t="s">
        <v>82</v>
      </c>
    </row>
    <row r="116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4" width="9.14"/>
    <col collapsed="false" customWidth="true" hidden="false" outlineLevel="0" max="2" min="2" style="44" width="9.99"/>
    <col collapsed="false" customWidth="false" hidden="false" outlineLevel="0" max="3" min="3" style="44" width="9.14"/>
    <col collapsed="false" customWidth="true" hidden="false" outlineLevel="0" max="4" min="4" style="44" width="10.56"/>
    <col collapsed="false" customWidth="true" hidden="false" outlineLevel="0" max="5" min="5" style="44" width="9.28"/>
    <col collapsed="false" customWidth="true" hidden="false" outlineLevel="0" max="6" min="6" style="44" width="9.56"/>
    <col collapsed="false" customWidth="true" hidden="false" outlineLevel="0" max="7" min="7" style="51" width="12.42"/>
    <col collapsed="false" customWidth="true" hidden="false" outlineLevel="0" max="8" min="8" style="51" width="13.99"/>
    <col collapsed="false" customWidth="true" hidden="false" outlineLevel="0" max="9" min="9" style="44" width="10.71"/>
    <col collapsed="false" customWidth="true" hidden="false" outlineLevel="0" max="10" min="10" style="44" width="7.7"/>
    <col collapsed="false" customWidth="true" hidden="true" outlineLevel="0" max="14" min="11" style="44" width="9.06"/>
    <col collapsed="false" customWidth="true" hidden="true" outlineLevel="0" max="15" min="15" style="52" width="9.06"/>
    <col collapsed="false" customWidth="true" hidden="true" outlineLevel="0" max="16" min="16" style="44" width="9.06"/>
    <col collapsed="false" customWidth="true" hidden="false" outlineLevel="0" max="17" min="17" style="44" width="11.7"/>
    <col collapsed="false" customWidth="true" hidden="false" outlineLevel="0" max="18" min="18" style="44" width="9.41"/>
    <col collapsed="false" customWidth="true" hidden="false" outlineLevel="0" max="19" min="19" style="44" width="12.28"/>
    <col collapsed="false" customWidth="true" hidden="false" outlineLevel="0" max="20" min="20" style="44" width="10.71"/>
    <col collapsed="false" customWidth="true" hidden="false" outlineLevel="0" max="21" min="21" style="44" width="11.85"/>
    <col collapsed="false" customWidth="true" hidden="false" outlineLevel="0" max="22" min="22" style="53" width="14.85"/>
    <col collapsed="false" customWidth="true" hidden="false" outlineLevel="0" max="23" min="23" style="51" width="42.28"/>
    <col collapsed="false" customWidth="false" hidden="false" outlineLevel="0" max="25" min="24" style="53" width="9.14"/>
    <col collapsed="false" customWidth="true" hidden="false" outlineLevel="0" max="26" min="26" style="44" width="12.42"/>
    <col collapsed="false" customWidth="false" hidden="false" outlineLevel="0" max="257" min="27" style="44" width="9.14"/>
  </cols>
  <sheetData>
    <row r="1" customFormat="false" ht="12.75" hidden="false" customHeight="false" outlineLevel="0" collapsed="false">
      <c r="B1" s="54" t="s">
        <v>83</v>
      </c>
      <c r="C1" s="55"/>
      <c r="D1" s="55"/>
      <c r="E1" s="56"/>
      <c r="F1" s="56"/>
      <c r="G1" s="57"/>
      <c r="H1" s="57"/>
      <c r="I1" s="55" t="s">
        <v>84</v>
      </c>
      <c r="J1" s="58" t="n">
        <v>31</v>
      </c>
      <c r="K1" s="59" t="s">
        <v>85</v>
      </c>
      <c r="L1" s="60"/>
      <c r="M1" s="60"/>
      <c r="N1" s="60"/>
      <c r="O1" s="61"/>
      <c r="P1" s="60"/>
      <c r="Q1" s="62"/>
      <c r="R1" s="63"/>
      <c r="S1" s="64"/>
      <c r="T1" s="64"/>
      <c r="U1" s="64"/>
      <c r="V1" s="65"/>
      <c r="W1" s="66"/>
      <c r="X1" s="67"/>
      <c r="Y1" s="67"/>
    </row>
    <row r="2" customFormat="false" ht="12.75" hidden="false" customHeight="false" outlineLevel="0" collapsed="false">
      <c r="B2" s="57" t="s">
        <v>86</v>
      </c>
      <c r="C2" s="57"/>
      <c r="D2" s="57"/>
      <c r="E2" s="56"/>
      <c r="F2" s="56"/>
      <c r="G2" s="57"/>
      <c r="H2" s="57"/>
      <c r="I2" s="55"/>
      <c r="J2" s="58"/>
      <c r="K2" s="59" t="s">
        <v>87</v>
      </c>
      <c r="L2" s="60"/>
      <c r="M2" s="60"/>
      <c r="N2" s="60"/>
      <c r="O2" s="61"/>
      <c r="P2" s="60"/>
      <c r="Q2" s="62"/>
      <c r="R2" s="63"/>
      <c r="S2" s="64"/>
      <c r="T2" s="64"/>
      <c r="U2" s="64"/>
      <c r="V2" s="65"/>
      <c r="W2" s="66"/>
      <c r="X2" s="67"/>
      <c r="Y2" s="67"/>
    </row>
    <row r="3" customFormat="false" ht="12.75" hidden="false" customHeight="false" outlineLevel="0" collapsed="false">
      <c r="B3" s="57" t="s">
        <v>88</v>
      </c>
      <c r="C3" s="57"/>
      <c r="D3" s="57"/>
      <c r="E3" s="56"/>
      <c r="F3" s="56"/>
      <c r="G3" s="68" t="s">
        <v>79</v>
      </c>
      <c r="H3" s="57" t="s">
        <v>79</v>
      </c>
      <c r="I3" s="63" t="s">
        <v>79</v>
      </c>
      <c r="J3" s="69"/>
      <c r="K3" s="70" t="s">
        <v>79</v>
      </c>
      <c r="L3" s="60"/>
      <c r="M3" s="70" t="s">
        <v>79</v>
      </c>
      <c r="N3" s="60"/>
      <c r="O3" s="61"/>
      <c r="P3" s="70" t="s">
        <v>79</v>
      </c>
      <c r="Q3" s="62"/>
      <c r="R3" s="63"/>
      <c r="S3" s="64"/>
      <c r="T3" s="64"/>
      <c r="U3" s="64"/>
      <c r="V3" s="65"/>
      <c r="W3" s="66"/>
      <c r="X3" s="67"/>
      <c r="Y3" s="67"/>
    </row>
    <row r="4" customFormat="false" ht="12.75" hidden="false" customHeight="false" outlineLevel="0" collapsed="false">
      <c r="B4" s="57"/>
      <c r="C4" s="55"/>
      <c r="D4" s="55"/>
      <c r="E4" s="56"/>
      <c r="F4" s="56"/>
      <c r="G4" s="71"/>
      <c r="H4" s="57"/>
      <c r="I4" s="71"/>
      <c r="J4" s="69"/>
      <c r="K4" s="71"/>
      <c r="L4" s="60"/>
      <c r="M4" s="71"/>
      <c r="N4" s="63"/>
      <c r="O4" s="61"/>
      <c r="P4" s="63"/>
      <c r="Q4" s="62"/>
      <c r="R4" s="63"/>
      <c r="S4" s="64"/>
      <c r="T4" s="72"/>
      <c r="U4" s="72"/>
      <c r="V4" s="73"/>
      <c r="W4" s="66"/>
      <c r="X4" s="67"/>
      <c r="Y4" s="67"/>
    </row>
    <row r="5" customFormat="false" ht="12.75" hidden="false" customHeight="false" outlineLevel="0" collapsed="false">
      <c r="B5" s="57" t="s">
        <v>89</v>
      </c>
      <c r="C5" s="55"/>
      <c r="D5" s="57"/>
      <c r="E5" s="56"/>
      <c r="F5" s="56"/>
      <c r="G5" s="71"/>
      <c r="H5" s="57"/>
      <c r="I5" s="71"/>
      <c r="J5" s="69"/>
      <c r="K5" s="71"/>
      <c r="L5" s="60"/>
      <c r="M5" s="71"/>
      <c r="N5" s="63"/>
      <c r="O5" s="61"/>
      <c r="P5" s="63"/>
      <c r="Q5" s="62"/>
      <c r="R5" s="63"/>
      <c r="S5" s="64"/>
      <c r="T5" s="72"/>
      <c r="U5" s="72"/>
      <c r="V5" s="73"/>
      <c r="W5" s="66"/>
      <c r="X5" s="67"/>
      <c r="Y5" s="67"/>
    </row>
    <row r="6" customFormat="false" ht="12.75" hidden="false" customHeight="false" outlineLevel="0" collapsed="false">
      <c r="B6" s="57"/>
      <c r="C6" s="55" t="s">
        <v>90</v>
      </c>
      <c r="D6" s="55"/>
      <c r="E6" s="56"/>
      <c r="F6" s="56"/>
      <c r="G6" s="71"/>
      <c r="H6" s="57"/>
      <c r="I6" s="71"/>
      <c r="J6" s="69"/>
      <c r="K6" s="71"/>
      <c r="L6" s="60"/>
      <c r="M6" s="71"/>
      <c r="N6" s="63"/>
      <c r="O6" s="61"/>
      <c r="P6" s="63"/>
      <c r="Q6" s="62"/>
      <c r="R6" s="63"/>
      <c r="S6" s="64"/>
      <c r="T6" s="72"/>
      <c r="U6" s="72"/>
      <c r="V6" s="73"/>
      <c r="W6" s="66"/>
      <c r="X6" s="67"/>
      <c r="Y6" s="67"/>
    </row>
    <row r="7" customFormat="false" ht="12.75" hidden="false" customHeight="false" outlineLevel="0" collapsed="false">
      <c r="B7" s="57"/>
      <c r="C7" s="55"/>
      <c r="D7" s="55"/>
      <c r="E7" s="56"/>
      <c r="F7" s="56"/>
      <c r="G7" s="71"/>
      <c r="H7" s="57"/>
      <c r="I7" s="71"/>
      <c r="J7" s="69"/>
      <c r="K7" s="71"/>
      <c r="L7" s="60"/>
      <c r="M7" s="71"/>
      <c r="N7" s="63"/>
      <c r="O7" s="61"/>
      <c r="P7" s="63"/>
      <c r="Q7" s="62"/>
      <c r="R7" s="63"/>
      <c r="S7" s="64"/>
      <c r="T7" s="72"/>
      <c r="U7" s="72"/>
      <c r="V7" s="73"/>
      <c r="W7" s="66"/>
      <c r="X7" s="67"/>
      <c r="Y7" s="67"/>
    </row>
    <row r="8" customFormat="false" ht="12.75" hidden="false" customHeight="false" outlineLevel="0" collapsed="false">
      <c r="B8" s="57"/>
      <c r="C8" s="55"/>
      <c r="D8" s="55"/>
      <c r="E8" s="56"/>
      <c r="F8" s="56"/>
      <c r="G8" s="71"/>
      <c r="H8" s="57"/>
      <c r="I8" s="71"/>
      <c r="J8" s="69"/>
      <c r="K8" s="71"/>
      <c r="L8" s="60"/>
      <c r="M8" s="71"/>
      <c r="N8" s="63"/>
      <c r="O8" s="61"/>
      <c r="P8" s="63"/>
      <c r="Q8" s="62"/>
      <c r="R8" s="63"/>
      <c r="S8" s="64"/>
      <c r="T8" s="72"/>
      <c r="U8" s="72"/>
      <c r="V8" s="73"/>
      <c r="W8" s="66"/>
      <c r="X8" s="67"/>
      <c r="Y8" s="67"/>
    </row>
    <row r="9" customFormat="false" ht="12.75" hidden="false" customHeight="false" outlineLevel="0" collapsed="false">
      <c r="B9" s="57"/>
      <c r="C9" s="55"/>
      <c r="D9" s="55"/>
      <c r="E9" s="56"/>
      <c r="F9" s="56"/>
      <c r="G9" s="71"/>
      <c r="H9" s="57"/>
      <c r="I9" s="71"/>
      <c r="J9" s="69"/>
      <c r="K9" s="71"/>
      <c r="L9" s="60"/>
      <c r="M9" s="71"/>
      <c r="N9" s="63"/>
      <c r="O9" s="61"/>
      <c r="P9" s="63"/>
      <c r="Q9" s="62"/>
      <c r="R9" s="63"/>
      <c r="S9" s="64"/>
      <c r="T9" s="72"/>
      <c r="U9" s="72"/>
      <c r="V9" s="73"/>
      <c r="W9" s="66"/>
      <c r="X9" s="67"/>
      <c r="Y9" s="67"/>
    </row>
    <row r="10" customFormat="false" ht="12.75" hidden="false" customHeight="false" outlineLevel="0" collapsed="false">
      <c r="B10" s="57"/>
      <c r="C10" s="55"/>
      <c r="D10" s="55"/>
      <c r="E10" s="56"/>
      <c r="F10" s="56"/>
      <c r="G10" s="71"/>
      <c r="H10" s="57"/>
      <c r="I10" s="71"/>
      <c r="J10" s="69"/>
      <c r="K10" s="71"/>
      <c r="L10" s="60"/>
      <c r="M10" s="71"/>
      <c r="N10" s="63"/>
      <c r="O10" s="61"/>
      <c r="P10" s="63"/>
      <c r="Q10" s="62"/>
      <c r="R10" s="63"/>
      <c r="S10" s="64"/>
      <c r="T10" s="72"/>
      <c r="U10" s="72"/>
      <c r="V10" s="73"/>
      <c r="W10" s="66"/>
      <c r="X10" s="67"/>
      <c r="Y10" s="67"/>
    </row>
    <row r="11" customFormat="false" ht="12.75" hidden="false" customHeight="false" outlineLevel="0" collapsed="false">
      <c r="B11" s="74" t="s">
        <v>91</v>
      </c>
      <c r="C11" s="75" t="s">
        <v>92</v>
      </c>
      <c r="D11" s="75" t="s">
        <v>93</v>
      </c>
      <c r="E11" s="76" t="s">
        <v>94</v>
      </c>
      <c r="F11" s="76"/>
      <c r="G11" s="74" t="s">
        <v>95</v>
      </c>
      <c r="H11" s="74" t="s">
        <v>96</v>
      </c>
      <c r="I11" s="75" t="s">
        <v>97</v>
      </c>
      <c r="J11" s="77" t="s">
        <v>98</v>
      </c>
      <c r="K11" s="75" t="s">
        <v>99</v>
      </c>
      <c r="L11" s="75" t="s">
        <v>100</v>
      </c>
      <c r="M11" s="75" t="s">
        <v>101</v>
      </c>
      <c r="N11" s="75" t="s">
        <v>102</v>
      </c>
      <c r="O11" s="78" t="s">
        <v>103</v>
      </c>
      <c r="P11" s="75" t="s">
        <v>104</v>
      </c>
      <c r="Q11" s="79" t="s">
        <v>105</v>
      </c>
      <c r="R11" s="75" t="s">
        <v>106</v>
      </c>
      <c r="S11" s="74" t="s">
        <v>107</v>
      </c>
      <c r="T11" s="80" t="s">
        <v>108</v>
      </c>
      <c r="U11" s="80" t="s">
        <v>109</v>
      </c>
      <c r="V11" s="81" t="s">
        <v>110</v>
      </c>
      <c r="W11" s="82" t="e">
        <f aca="false">+#REF!</f>
        <v>#REF!</v>
      </c>
      <c r="X11" s="83"/>
      <c r="Y11" s="83"/>
    </row>
    <row r="12" customFormat="false" ht="12.75" hidden="false" customHeight="false" outlineLevel="0" collapsed="false">
      <c r="A12" s="84"/>
      <c r="B12" s="85" t="s">
        <v>3</v>
      </c>
      <c r="C12" s="86" t="s">
        <v>111</v>
      </c>
      <c r="D12" s="86" t="s">
        <v>112</v>
      </c>
      <c r="E12" s="87" t="n">
        <v>36557</v>
      </c>
      <c r="F12" s="87" t="n">
        <v>36922</v>
      </c>
      <c r="G12" s="85" t="s">
        <v>113</v>
      </c>
      <c r="H12" s="85" t="s">
        <v>114</v>
      </c>
      <c r="I12" s="86" t="s">
        <v>115</v>
      </c>
      <c r="J12" s="88" t="n">
        <f aca="false">3.145/J$1</f>
        <v>0.101451612903226</v>
      </c>
      <c r="K12" s="89"/>
      <c r="L12" s="89"/>
      <c r="M12" s="89"/>
      <c r="N12" s="89"/>
      <c r="O12" s="90"/>
      <c r="P12" s="89"/>
      <c r="Q12" s="91" t="n">
        <v>66283</v>
      </c>
      <c r="R12" s="86" t="n">
        <v>5</v>
      </c>
      <c r="S12" s="85" t="s">
        <v>116</v>
      </c>
      <c r="T12" s="92" t="n">
        <f aca="false">+J12*R12*31</f>
        <v>15.725</v>
      </c>
      <c r="U12" s="93"/>
      <c r="V12" s="94" t="n">
        <v>156674</v>
      </c>
      <c r="W12" s="85"/>
      <c r="X12" s="95"/>
      <c r="Y12" s="95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12.75" hidden="false" customHeight="false" outlineLevel="0" collapsed="false">
      <c r="A13" s="84"/>
      <c r="B13" s="85" t="s">
        <v>3</v>
      </c>
      <c r="C13" s="86" t="s">
        <v>111</v>
      </c>
      <c r="D13" s="86" t="s">
        <v>112</v>
      </c>
      <c r="E13" s="87" t="n">
        <v>36617</v>
      </c>
      <c r="F13" s="87" t="n">
        <v>36981</v>
      </c>
      <c r="G13" s="85" t="s">
        <v>113</v>
      </c>
      <c r="H13" s="85" t="s">
        <v>114</v>
      </c>
      <c r="I13" s="86" t="s">
        <v>115</v>
      </c>
      <c r="J13" s="88" t="n">
        <f aca="false">3.145/J$1</f>
        <v>0.101451612903226</v>
      </c>
      <c r="K13" s="89"/>
      <c r="L13" s="89"/>
      <c r="M13" s="89"/>
      <c r="N13" s="89"/>
      <c r="O13" s="90"/>
      <c r="P13" s="89"/>
      <c r="Q13" s="91" t="n">
        <v>66941</v>
      </c>
      <c r="R13" s="86" t="n">
        <v>53</v>
      </c>
      <c r="S13" s="85"/>
      <c r="T13" s="92" t="n">
        <f aca="false">+J13*R13*31</f>
        <v>166.685</v>
      </c>
      <c r="U13" s="93"/>
      <c r="V13" s="94" t="n">
        <v>228122</v>
      </c>
      <c r="W13" s="85"/>
      <c r="X13" s="95"/>
      <c r="Y13" s="95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12.75" hidden="false" customHeight="false" outlineLevel="0" collapsed="false">
      <c r="A14" s="84"/>
      <c r="B14" s="85" t="s">
        <v>3</v>
      </c>
      <c r="C14" s="86" t="s">
        <v>111</v>
      </c>
      <c r="D14" s="86" t="s">
        <v>117</v>
      </c>
      <c r="E14" s="87" t="n">
        <v>36647</v>
      </c>
      <c r="F14" s="87" t="n">
        <v>37011</v>
      </c>
      <c r="G14" s="85" t="s">
        <v>113</v>
      </c>
      <c r="H14" s="85" t="s">
        <v>114</v>
      </c>
      <c r="I14" s="86" t="s">
        <v>115</v>
      </c>
      <c r="J14" s="88" t="n">
        <f aca="false">3.145/J$1</f>
        <v>0.101451612903226</v>
      </c>
      <c r="K14" s="89"/>
      <c r="L14" s="89"/>
      <c r="M14" s="89"/>
      <c r="N14" s="89"/>
      <c r="O14" s="90"/>
      <c r="P14" s="89"/>
      <c r="Q14" s="91" t="n">
        <v>68281</v>
      </c>
      <c r="R14" s="86" t="n">
        <v>21</v>
      </c>
      <c r="S14" s="85" t="s">
        <v>118</v>
      </c>
      <c r="T14" s="93" t="n">
        <f aca="false">+R14*J14*$J$1</f>
        <v>66.045</v>
      </c>
      <c r="U14" s="93"/>
      <c r="V14" s="94" t="n">
        <v>256413</v>
      </c>
      <c r="W14" s="85"/>
      <c r="X14" s="95"/>
      <c r="Y14" s="95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12.75" hidden="false" customHeight="false" outlineLevel="0" collapsed="false">
      <c r="A15" s="84"/>
      <c r="B15" s="85" t="s">
        <v>3</v>
      </c>
      <c r="C15" s="86" t="s">
        <v>111</v>
      </c>
      <c r="D15" s="86" t="s">
        <v>112</v>
      </c>
      <c r="E15" s="87" t="n">
        <v>36656</v>
      </c>
      <c r="F15" s="87" t="n">
        <v>36950</v>
      </c>
      <c r="G15" s="85" t="s">
        <v>113</v>
      </c>
      <c r="H15" s="85" t="s">
        <v>114</v>
      </c>
      <c r="I15" s="86" t="s">
        <v>115</v>
      </c>
      <c r="J15" s="88" t="n">
        <f aca="false">3.145/J$1</f>
        <v>0.101451612903226</v>
      </c>
      <c r="K15" s="89"/>
      <c r="L15" s="89"/>
      <c r="M15" s="89"/>
      <c r="N15" s="89"/>
      <c r="O15" s="90"/>
      <c r="P15" s="89"/>
      <c r="Q15" s="91" t="n">
        <v>68309</v>
      </c>
      <c r="R15" s="86" t="n">
        <v>9</v>
      </c>
      <c r="S15" s="85"/>
      <c r="T15" s="93" t="n">
        <f aca="false">+R15*J15*$J$1</f>
        <v>28.305</v>
      </c>
      <c r="U15" s="93"/>
      <c r="V15" s="94" t="n">
        <v>262090</v>
      </c>
      <c r="W15" s="85" t="s">
        <v>119</v>
      </c>
      <c r="X15" s="95"/>
      <c r="Y15" s="95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12.75" hidden="false" customHeight="false" outlineLevel="0" collapsed="false">
      <c r="A16" s="84"/>
      <c r="B16" s="85" t="s">
        <v>3</v>
      </c>
      <c r="C16" s="86" t="s">
        <v>111</v>
      </c>
      <c r="D16" s="86" t="s">
        <v>117</v>
      </c>
      <c r="E16" s="87" t="n">
        <v>36678</v>
      </c>
      <c r="F16" s="87" t="n">
        <v>37042</v>
      </c>
      <c r="G16" s="85" t="s">
        <v>113</v>
      </c>
      <c r="H16" s="85" t="s">
        <v>114</v>
      </c>
      <c r="I16" s="86" t="s">
        <v>115</v>
      </c>
      <c r="J16" s="88" t="n">
        <f aca="false">3.145/J$1</f>
        <v>0.101451612903226</v>
      </c>
      <c r="K16" s="89" t="n">
        <v>0.0132</v>
      </c>
      <c r="L16" s="89" t="n">
        <v>0.0022</v>
      </c>
      <c r="M16" s="89" t="n">
        <v>0</v>
      </c>
      <c r="N16" s="89" t="n">
        <v>0</v>
      </c>
      <c r="O16" s="90" t="n">
        <v>0.02116</v>
      </c>
      <c r="P16" s="89" t="n">
        <f aca="false">SUM(J16:N16)</f>
        <v>0.116851612903226</v>
      </c>
      <c r="Q16" s="91" t="n">
        <v>68360</v>
      </c>
      <c r="R16" s="86" t="n">
        <v>291</v>
      </c>
      <c r="S16" s="85"/>
      <c r="T16" s="93" t="n">
        <f aca="false">J16*J$1*R16</f>
        <v>915.195</v>
      </c>
      <c r="U16" s="93"/>
      <c r="V16" s="94" t="n">
        <v>271311</v>
      </c>
      <c r="W16" s="85"/>
      <c r="X16" s="95"/>
      <c r="Y16" s="95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12.75" hidden="false" customHeight="false" outlineLevel="0" collapsed="false">
      <c r="A17" s="84"/>
      <c r="B17" s="85" t="s">
        <v>3</v>
      </c>
      <c r="C17" s="86" t="s">
        <v>111</v>
      </c>
      <c r="D17" s="86" t="s">
        <v>112</v>
      </c>
      <c r="E17" s="87" t="n">
        <v>36678</v>
      </c>
      <c r="F17" s="87" t="n">
        <v>37042</v>
      </c>
      <c r="G17" s="85" t="s">
        <v>113</v>
      </c>
      <c r="H17" s="85" t="s">
        <v>114</v>
      </c>
      <c r="I17" s="86" t="s">
        <v>115</v>
      </c>
      <c r="J17" s="88" t="n">
        <f aca="false">3.145/J$1</f>
        <v>0.101451612903226</v>
      </c>
      <c r="K17" s="89" t="n">
        <v>0.0132</v>
      </c>
      <c r="L17" s="89" t="n">
        <v>0.0022</v>
      </c>
      <c r="M17" s="89" t="n">
        <v>0</v>
      </c>
      <c r="N17" s="89" t="n">
        <v>0</v>
      </c>
      <c r="O17" s="90" t="n">
        <v>0.02116</v>
      </c>
      <c r="P17" s="89" t="n">
        <f aca="false">SUM(J17:N17)</f>
        <v>0.116851612903226</v>
      </c>
      <c r="Q17" s="91" t="n">
        <v>68385</v>
      </c>
      <c r="R17" s="86" t="n">
        <v>223</v>
      </c>
      <c r="S17" s="85"/>
      <c r="T17" s="93" t="n">
        <f aca="false">J17*J$1*R17</f>
        <v>701.335</v>
      </c>
      <c r="U17" s="93"/>
      <c r="V17" s="94" t="n">
        <v>280550</v>
      </c>
      <c r="W17" s="85"/>
      <c r="X17" s="95"/>
      <c r="Y17" s="95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customFormat="false" ht="12.75" hidden="false" customHeight="false" outlineLevel="0" collapsed="false">
      <c r="A18" s="84"/>
      <c r="B18" s="85" t="s">
        <v>3</v>
      </c>
      <c r="C18" s="86" t="s">
        <v>111</v>
      </c>
      <c r="D18" s="86" t="s">
        <v>117</v>
      </c>
      <c r="E18" s="87" t="n">
        <v>36708</v>
      </c>
      <c r="F18" s="87" t="n">
        <v>37072</v>
      </c>
      <c r="G18" s="85" t="s">
        <v>113</v>
      </c>
      <c r="H18" s="85" t="s">
        <v>114</v>
      </c>
      <c r="I18" s="86" t="s">
        <v>115</v>
      </c>
      <c r="J18" s="88" t="n">
        <f aca="false">3.145/J$1</f>
        <v>0.101451612903226</v>
      </c>
      <c r="K18" s="89" t="n">
        <v>0.0132</v>
      </c>
      <c r="L18" s="89" t="n">
        <v>0.0022</v>
      </c>
      <c r="M18" s="89" t="n">
        <v>0</v>
      </c>
      <c r="N18" s="89" t="n">
        <v>0</v>
      </c>
      <c r="O18" s="90" t="n">
        <v>0.02116</v>
      </c>
      <c r="P18" s="89" t="n">
        <f aca="false">SUM(J18:N18)</f>
        <v>0.116851612903226</v>
      </c>
      <c r="Q18" s="91" t="n">
        <v>68615</v>
      </c>
      <c r="R18" s="86" t="n">
        <v>920</v>
      </c>
      <c r="S18" s="85"/>
      <c r="T18" s="93" t="n">
        <f aca="false">J18*J$1*R18</f>
        <v>2893.4</v>
      </c>
      <c r="U18" s="93"/>
      <c r="V18" s="94" t="n">
        <v>309873</v>
      </c>
      <c r="W18" s="85"/>
      <c r="X18" s="95"/>
      <c r="Y18" s="95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customFormat="false" ht="12.75" hidden="false" customHeight="false" outlineLevel="0" collapsed="false">
      <c r="A19" s="84"/>
      <c r="B19" s="85" t="s">
        <v>3</v>
      </c>
      <c r="C19" s="86" t="s">
        <v>111</v>
      </c>
      <c r="D19" s="86" t="s">
        <v>117</v>
      </c>
      <c r="E19" s="87" t="n">
        <v>36708</v>
      </c>
      <c r="F19" s="87" t="s">
        <v>120</v>
      </c>
      <c r="G19" s="85" t="s">
        <v>113</v>
      </c>
      <c r="H19" s="85" t="s">
        <v>114</v>
      </c>
      <c r="I19" s="86" t="s">
        <v>115</v>
      </c>
      <c r="J19" s="88" t="n">
        <f aca="false">3.145/J$1</f>
        <v>0.101451612903226</v>
      </c>
      <c r="K19" s="89"/>
      <c r="L19" s="89"/>
      <c r="M19" s="89"/>
      <c r="N19" s="89"/>
      <c r="O19" s="90"/>
      <c r="P19" s="89"/>
      <c r="Q19" s="91" t="n">
        <v>68634</v>
      </c>
      <c r="R19" s="86" t="n">
        <v>1</v>
      </c>
      <c r="S19" s="85"/>
      <c r="T19" s="93" t="n">
        <f aca="false">J19*J$1*R19</f>
        <v>3.145</v>
      </c>
      <c r="U19" s="93"/>
      <c r="V19" s="94" t="n">
        <v>312338</v>
      </c>
      <c r="W19" s="85"/>
      <c r="X19" s="95"/>
      <c r="Y19" s="95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12.75" hidden="false" customHeight="false" outlineLevel="0" collapsed="false">
      <c r="A20" s="84"/>
      <c r="B20" s="85" t="s">
        <v>3</v>
      </c>
      <c r="C20" s="86" t="s">
        <v>111</v>
      </c>
      <c r="D20" s="86" t="s">
        <v>112</v>
      </c>
      <c r="E20" s="87" t="n">
        <v>36739</v>
      </c>
      <c r="F20" s="87" t="n">
        <v>37103</v>
      </c>
      <c r="G20" s="85" t="s">
        <v>113</v>
      </c>
      <c r="H20" s="85" t="s">
        <v>114</v>
      </c>
      <c r="I20" s="86" t="s">
        <v>115</v>
      </c>
      <c r="J20" s="88" t="n">
        <f aca="false">3.145/J$1</f>
        <v>0.101451612903226</v>
      </c>
      <c r="K20" s="89"/>
      <c r="L20" s="89"/>
      <c r="M20" s="89"/>
      <c r="N20" s="89"/>
      <c r="O20" s="90"/>
      <c r="P20" s="89"/>
      <c r="Q20" s="91" t="n">
        <v>68927</v>
      </c>
      <c r="R20" s="86" t="n">
        <v>4</v>
      </c>
      <c r="S20" s="85" t="s">
        <v>121</v>
      </c>
      <c r="T20" s="93" t="n">
        <f aca="false">+R20*J20*$J$1</f>
        <v>12.58</v>
      </c>
      <c r="U20" s="93"/>
      <c r="V20" s="94" t="n">
        <v>345112</v>
      </c>
      <c r="W20" s="85"/>
      <c r="X20" s="95"/>
      <c r="Y20" s="95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customFormat="false" ht="12.75" hidden="false" customHeight="false" outlineLevel="0" collapsed="false">
      <c r="A21" s="84"/>
      <c r="B21" s="85" t="s">
        <v>3</v>
      </c>
      <c r="C21" s="86" t="s">
        <v>111</v>
      </c>
      <c r="D21" s="86" t="s">
        <v>112</v>
      </c>
      <c r="E21" s="87" t="n">
        <v>36739</v>
      </c>
      <c r="F21" s="87" t="n">
        <v>37103</v>
      </c>
      <c r="G21" s="85" t="s">
        <v>113</v>
      </c>
      <c r="H21" s="85" t="s">
        <v>114</v>
      </c>
      <c r="I21" s="86" t="s">
        <v>115</v>
      </c>
      <c r="J21" s="88" t="n">
        <f aca="false">3.145/J$1</f>
        <v>0.101451612903226</v>
      </c>
      <c r="K21" s="89"/>
      <c r="L21" s="89"/>
      <c r="M21" s="89"/>
      <c r="N21" s="89"/>
      <c r="O21" s="90"/>
      <c r="P21" s="89"/>
      <c r="Q21" s="91" t="n">
        <v>68929</v>
      </c>
      <c r="R21" s="86" t="n">
        <v>48</v>
      </c>
      <c r="S21" s="85" t="s">
        <v>122</v>
      </c>
      <c r="T21" s="93" t="n">
        <f aca="false">+R21*J21*$J$1</f>
        <v>150.96</v>
      </c>
      <c r="U21" s="93"/>
      <c r="V21" s="94" t="n">
        <v>345091</v>
      </c>
      <c r="W21" s="85"/>
      <c r="X21" s="95"/>
      <c r="Y21" s="95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customFormat="false" ht="12.75" hidden="false" customHeight="false" outlineLevel="0" collapsed="false">
      <c r="A22" s="84"/>
      <c r="B22" s="85" t="s">
        <v>3</v>
      </c>
      <c r="C22" s="86" t="s">
        <v>111</v>
      </c>
      <c r="D22" s="86" t="s">
        <v>112</v>
      </c>
      <c r="E22" s="87" t="n">
        <v>36770</v>
      </c>
      <c r="F22" s="87" t="n">
        <v>37134</v>
      </c>
      <c r="G22" s="85" t="s">
        <v>113</v>
      </c>
      <c r="H22" s="85" t="s">
        <v>114</v>
      </c>
      <c r="I22" s="86" t="s">
        <v>115</v>
      </c>
      <c r="J22" s="88" t="n">
        <f aca="false">3.145/J$1</f>
        <v>0.101451612903226</v>
      </c>
      <c r="K22" s="89"/>
      <c r="L22" s="89"/>
      <c r="M22" s="89"/>
      <c r="N22" s="89"/>
      <c r="O22" s="90"/>
      <c r="P22" s="89"/>
      <c r="Q22" s="91" t="n">
        <v>69145</v>
      </c>
      <c r="R22" s="86" t="n">
        <v>63</v>
      </c>
      <c r="S22" s="85" t="s">
        <v>123</v>
      </c>
      <c r="T22" s="93" t="n">
        <f aca="false">+R22*J22*J2</f>
        <v>0</v>
      </c>
      <c r="U22" s="93"/>
      <c r="V22" s="94" t="n">
        <v>372169</v>
      </c>
      <c r="W22" s="85"/>
      <c r="X22" s="95"/>
      <c r="Y22" s="95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</row>
    <row r="23" customFormat="false" ht="12.75" hidden="false" customHeight="false" outlineLevel="0" collapsed="false">
      <c r="A23" s="84"/>
      <c r="B23" s="85" t="s">
        <v>3</v>
      </c>
      <c r="C23" s="86" t="s">
        <v>111</v>
      </c>
      <c r="D23" s="86" t="s">
        <v>112</v>
      </c>
      <c r="E23" s="87" t="n">
        <v>36800</v>
      </c>
      <c r="F23" s="87" t="n">
        <v>37164</v>
      </c>
      <c r="G23" s="85" t="s">
        <v>113</v>
      </c>
      <c r="H23" s="85" t="s">
        <v>114</v>
      </c>
      <c r="I23" s="86" t="s">
        <v>115</v>
      </c>
      <c r="J23" s="88" t="n">
        <f aca="false">3.145/J$1</f>
        <v>0.101451612903226</v>
      </c>
      <c r="K23" s="89"/>
      <c r="L23" s="89"/>
      <c r="M23" s="89"/>
      <c r="N23" s="89"/>
      <c r="O23" s="90"/>
      <c r="P23" s="89"/>
      <c r="Q23" s="91" t="n">
        <v>69357</v>
      </c>
      <c r="R23" s="86" t="n">
        <v>13</v>
      </c>
      <c r="S23" s="85" t="s">
        <v>124</v>
      </c>
      <c r="T23" s="93" t="n">
        <f aca="false">+R23*J23*J1</f>
        <v>40.885</v>
      </c>
      <c r="U23" s="93"/>
      <c r="V23" s="94" t="n">
        <v>418249</v>
      </c>
      <c r="W23" s="85"/>
      <c r="X23" s="95"/>
      <c r="Y23" s="95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</row>
    <row r="24" customFormat="false" ht="12.75" hidden="false" customHeight="false" outlineLevel="0" collapsed="false">
      <c r="A24" s="84"/>
      <c r="B24" s="85" t="s">
        <v>3</v>
      </c>
      <c r="C24" s="86" t="s">
        <v>111</v>
      </c>
      <c r="D24" s="86" t="s">
        <v>112</v>
      </c>
      <c r="E24" s="87" t="n">
        <v>36831</v>
      </c>
      <c r="F24" s="87" t="n">
        <v>37195</v>
      </c>
      <c r="G24" s="85" t="s">
        <v>113</v>
      </c>
      <c r="H24" s="85" t="s">
        <v>114</v>
      </c>
      <c r="I24" s="86" t="s">
        <v>115</v>
      </c>
      <c r="J24" s="88" t="n">
        <f aca="false">3.145/J$1</f>
        <v>0.101451612903226</v>
      </c>
      <c r="K24" s="89"/>
      <c r="L24" s="89"/>
      <c r="M24" s="89"/>
      <c r="N24" s="89"/>
      <c r="O24" s="90"/>
      <c r="P24" s="89"/>
      <c r="Q24" s="91" t="n">
        <v>69710</v>
      </c>
      <c r="R24" s="86" t="n">
        <v>129</v>
      </c>
      <c r="S24" s="85" t="s">
        <v>125</v>
      </c>
      <c r="T24" s="93" t="n">
        <f aca="false">+R24*J24*J2</f>
        <v>0</v>
      </c>
      <c r="U24" s="93"/>
      <c r="V24" s="94" t="n">
        <v>418249</v>
      </c>
      <c r="W24" s="85"/>
      <c r="X24" s="95"/>
      <c r="Y24" s="95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  <c r="IW24" s="84"/>
    </row>
    <row r="25" customFormat="false" ht="12.75" hidden="false" customHeight="false" outlineLevel="0" collapsed="false">
      <c r="A25" s="84"/>
      <c r="B25" s="85" t="s">
        <v>3</v>
      </c>
      <c r="C25" s="86" t="s">
        <v>111</v>
      </c>
      <c r="D25" s="86" t="s">
        <v>112</v>
      </c>
      <c r="E25" s="87" t="n">
        <v>36861</v>
      </c>
      <c r="F25" s="87" t="n">
        <v>37225</v>
      </c>
      <c r="G25" s="85" t="s">
        <v>113</v>
      </c>
      <c r="H25" s="85" t="s">
        <v>114</v>
      </c>
      <c r="I25" s="86" t="s">
        <v>115</v>
      </c>
      <c r="J25" s="88" t="n">
        <f aca="false">3.145/J1</f>
        <v>0.101451612903226</v>
      </c>
      <c r="K25" s="89"/>
      <c r="L25" s="89"/>
      <c r="M25" s="89"/>
      <c r="N25" s="89"/>
      <c r="O25" s="90"/>
      <c r="P25" s="89"/>
      <c r="Q25" s="91" t="n">
        <v>69947</v>
      </c>
      <c r="R25" s="86" t="n">
        <v>3</v>
      </c>
      <c r="S25" s="85" t="s">
        <v>126</v>
      </c>
      <c r="T25" s="93" t="n">
        <f aca="false">+R25*J25*J1</f>
        <v>9.435</v>
      </c>
      <c r="U25" s="93"/>
      <c r="V25" s="94" t="n">
        <v>491030</v>
      </c>
      <c r="W25" s="85"/>
      <c r="X25" s="95"/>
      <c r="Y25" s="95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  <c r="IW25" s="84"/>
    </row>
    <row r="26" customFormat="false" ht="12.75" hidden="false" customHeight="false" outlineLevel="0" collapsed="false">
      <c r="A26" s="96"/>
      <c r="B26" s="57"/>
      <c r="C26" s="55"/>
      <c r="D26" s="55"/>
      <c r="E26" s="56"/>
      <c r="F26" s="56"/>
      <c r="G26" s="57"/>
      <c r="H26" s="57"/>
      <c r="I26" s="55"/>
      <c r="J26" s="69"/>
      <c r="K26" s="60"/>
      <c r="L26" s="60"/>
      <c r="M26" s="60"/>
      <c r="N26" s="60"/>
      <c r="O26" s="61"/>
      <c r="P26" s="60"/>
      <c r="Q26" s="62"/>
      <c r="R26" s="55"/>
      <c r="S26" s="57"/>
      <c r="T26" s="97"/>
      <c r="U26" s="97"/>
      <c r="V26" s="98"/>
      <c r="W26" s="57"/>
      <c r="X26" s="83"/>
      <c r="Y26" s="83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12.75" hidden="false" customHeight="false" outlineLevel="0" collapsed="false">
      <c r="B27" s="57"/>
      <c r="C27" s="55"/>
      <c r="D27" s="55"/>
      <c r="E27" s="56"/>
      <c r="F27" s="56"/>
      <c r="G27" s="57"/>
      <c r="H27" s="57"/>
      <c r="I27" s="55"/>
      <c r="J27" s="69"/>
      <c r="K27" s="60"/>
      <c r="L27" s="99"/>
      <c r="M27" s="60"/>
      <c r="N27" s="60"/>
      <c r="O27" s="61"/>
      <c r="P27" s="60"/>
      <c r="Q27" s="62"/>
      <c r="R27" s="63" t="n">
        <f aca="false">SUM(R12:R25)</f>
        <v>1783</v>
      </c>
      <c r="S27" s="55"/>
      <c r="T27" s="97" t="n">
        <f aca="false">SUM(T12:T26)</f>
        <v>5003.695</v>
      </c>
      <c r="U27" s="97"/>
      <c r="V27" s="98"/>
      <c r="W27" s="57"/>
      <c r="X27" s="83"/>
      <c r="Y27" s="83"/>
    </row>
    <row r="28" customFormat="false" ht="12.75" hidden="false" customHeight="false" outlineLevel="0" collapsed="false">
      <c r="B28" s="74" t="s">
        <v>91</v>
      </c>
      <c r="C28" s="75" t="s">
        <v>92</v>
      </c>
      <c r="D28" s="75" t="s">
        <v>93</v>
      </c>
      <c r="E28" s="76" t="s">
        <v>94</v>
      </c>
      <c r="F28" s="76"/>
      <c r="G28" s="74" t="s">
        <v>95</v>
      </c>
      <c r="H28" s="74" t="s">
        <v>96</v>
      </c>
      <c r="I28" s="75" t="s">
        <v>97</v>
      </c>
      <c r="J28" s="77" t="s">
        <v>98</v>
      </c>
      <c r="K28" s="75" t="s">
        <v>99</v>
      </c>
      <c r="L28" s="75" t="s">
        <v>100</v>
      </c>
      <c r="M28" s="75" t="s">
        <v>101</v>
      </c>
      <c r="N28" s="75" t="s">
        <v>102</v>
      </c>
      <c r="O28" s="78" t="s">
        <v>103</v>
      </c>
      <c r="P28" s="75" t="s">
        <v>104</v>
      </c>
      <c r="Q28" s="79" t="s">
        <v>105</v>
      </c>
      <c r="R28" s="75" t="s">
        <v>106</v>
      </c>
      <c r="S28" s="74" t="s">
        <v>107</v>
      </c>
      <c r="T28" s="80" t="s">
        <v>108</v>
      </c>
      <c r="U28" s="80" t="s">
        <v>109</v>
      </c>
      <c r="V28" s="81" t="s">
        <v>110</v>
      </c>
      <c r="W28" s="82" t="e">
        <f aca="false">+#REF!</f>
        <v>#REF!</v>
      </c>
      <c r="X28" s="83"/>
      <c r="Y28" s="83"/>
    </row>
    <row r="29" customFormat="false" ht="12" hidden="false" customHeight="true" outlineLevel="0" collapsed="false">
      <c r="A29" s="84"/>
      <c r="B29" s="85" t="s">
        <v>3</v>
      </c>
      <c r="C29" s="86" t="s">
        <v>127</v>
      </c>
      <c r="D29" s="86" t="s">
        <v>128</v>
      </c>
      <c r="E29" s="87" t="n">
        <v>36861</v>
      </c>
      <c r="F29" s="87" t="n">
        <v>36891</v>
      </c>
      <c r="G29" s="85"/>
      <c r="H29" s="85"/>
      <c r="I29" s="86" t="s">
        <v>129</v>
      </c>
      <c r="J29" s="88" t="n">
        <v>0.02834</v>
      </c>
      <c r="K29" s="89" t="n">
        <v>0</v>
      </c>
      <c r="L29" s="89" t="n">
        <v>0.0022</v>
      </c>
      <c r="M29" s="89" t="n">
        <v>0.0072</v>
      </c>
      <c r="N29" s="89" t="n">
        <v>0</v>
      </c>
      <c r="O29" s="90" t="n">
        <v>0</v>
      </c>
      <c r="P29" s="89" t="n">
        <f aca="false">SUM(J29:N29)</f>
        <v>0.03774</v>
      </c>
      <c r="Q29" s="91" t="s">
        <v>130</v>
      </c>
      <c r="R29" s="86" t="n">
        <v>247782</v>
      </c>
      <c r="S29" s="85" t="s">
        <v>131</v>
      </c>
      <c r="T29" s="93" t="n">
        <f aca="false">+J29*R29</f>
        <v>7022.14188</v>
      </c>
      <c r="U29" s="93"/>
      <c r="V29" s="94" t="n">
        <v>505825</v>
      </c>
      <c r="W29" s="100" t="s">
        <v>79</v>
      </c>
      <c r="X29" s="95"/>
      <c r="Y29" s="95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</row>
    <row r="30" customFormat="false" ht="12" hidden="false" customHeight="true" outlineLevel="0" collapsed="false">
      <c r="A30" s="84"/>
      <c r="B30" s="85" t="s">
        <v>3</v>
      </c>
      <c r="C30" s="86" t="s">
        <v>127</v>
      </c>
      <c r="D30" s="86" t="s">
        <v>128</v>
      </c>
      <c r="E30" s="87" t="n">
        <v>36861</v>
      </c>
      <c r="F30" s="87" t="n">
        <v>36891</v>
      </c>
      <c r="G30" s="85"/>
      <c r="H30" s="85"/>
      <c r="I30" s="86" t="s">
        <v>129</v>
      </c>
      <c r="J30" s="88" t="n">
        <f aca="false">1.544/J1</f>
        <v>0.0498064516129032</v>
      </c>
      <c r="K30" s="89" t="n">
        <v>0</v>
      </c>
      <c r="L30" s="89" t="n">
        <v>0.0022</v>
      </c>
      <c r="M30" s="89" t="n">
        <v>0.0072</v>
      </c>
      <c r="N30" s="89" t="n">
        <v>0</v>
      </c>
      <c r="O30" s="90" t="n">
        <v>0</v>
      </c>
      <c r="P30" s="89" t="n">
        <f aca="false">SUM(J30:N30)</f>
        <v>0.0592064516129032</v>
      </c>
      <c r="Q30" s="91" t="s">
        <v>130</v>
      </c>
      <c r="R30" s="86" t="n">
        <v>5003</v>
      </c>
      <c r="S30" s="85" t="s">
        <v>132</v>
      </c>
      <c r="T30" s="93" t="n">
        <f aca="false">+J30*R30*30</f>
        <v>7475.45032258065</v>
      </c>
      <c r="U30" s="93"/>
      <c r="V30" s="94" t="n">
        <v>505825</v>
      </c>
      <c r="W30" s="100" t="s">
        <v>79</v>
      </c>
      <c r="X30" s="95"/>
      <c r="Y30" s="95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</row>
    <row r="31" customFormat="false" ht="12" hidden="false" customHeight="true" outlineLevel="0" collapsed="false">
      <c r="A31" s="84"/>
      <c r="B31" s="85" t="s">
        <v>3</v>
      </c>
      <c r="C31" s="86" t="s">
        <v>127</v>
      </c>
      <c r="D31" s="86" t="s">
        <v>128</v>
      </c>
      <c r="E31" s="87" t="n">
        <v>36861</v>
      </c>
      <c r="F31" s="87" t="n">
        <v>36891</v>
      </c>
      <c r="G31" s="85"/>
      <c r="H31" s="85"/>
      <c r="I31" s="86" t="s">
        <v>129</v>
      </c>
      <c r="J31" s="88" t="n">
        <v>0.02834</v>
      </c>
      <c r="K31" s="89" t="n">
        <v>0</v>
      </c>
      <c r="L31" s="89" t="n">
        <v>0.0022</v>
      </c>
      <c r="M31" s="89" t="n">
        <v>0.0072</v>
      </c>
      <c r="N31" s="89" t="n">
        <v>0</v>
      </c>
      <c r="O31" s="90" t="n">
        <v>0</v>
      </c>
      <c r="P31" s="89" t="n">
        <f aca="false">SUM(J31:N31)</f>
        <v>0.03774</v>
      </c>
      <c r="Q31" s="91" t="s">
        <v>130</v>
      </c>
      <c r="R31" s="86" t="n">
        <v>3749</v>
      </c>
      <c r="S31" s="85" t="s">
        <v>131</v>
      </c>
      <c r="T31" s="93" t="n">
        <f aca="false">+J31*R31</f>
        <v>106.24666</v>
      </c>
      <c r="U31" s="93"/>
      <c r="V31" s="94" t="n">
        <v>505865</v>
      </c>
      <c r="W31" s="100" t="s">
        <v>79</v>
      </c>
      <c r="X31" s="95"/>
      <c r="Y31" s="95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  <c r="IW31" s="84"/>
    </row>
    <row r="32" customFormat="false" ht="12.75" hidden="false" customHeight="false" outlineLevel="0" collapsed="false">
      <c r="A32" s="84"/>
      <c r="B32" s="85" t="s">
        <v>3</v>
      </c>
      <c r="C32" s="86" t="s">
        <v>127</v>
      </c>
      <c r="D32" s="86" t="s">
        <v>128</v>
      </c>
      <c r="E32" s="87" t="n">
        <v>36861</v>
      </c>
      <c r="F32" s="87" t="n">
        <v>36891</v>
      </c>
      <c r="G32" s="85"/>
      <c r="H32" s="85"/>
      <c r="I32" s="86" t="s">
        <v>129</v>
      </c>
      <c r="J32" s="88" t="n">
        <f aca="false">1.544/J1</f>
        <v>0.0498064516129032</v>
      </c>
      <c r="K32" s="89" t="n">
        <v>0</v>
      </c>
      <c r="L32" s="89" t="n">
        <v>0.0022</v>
      </c>
      <c r="M32" s="89" t="n">
        <v>0.0072</v>
      </c>
      <c r="N32" s="89" t="n">
        <v>0</v>
      </c>
      <c r="O32" s="90" t="n">
        <v>0</v>
      </c>
      <c r="P32" s="89" t="n">
        <f aca="false">SUM(J32:N32)</f>
        <v>0.0592064516129032</v>
      </c>
      <c r="Q32" s="91" t="s">
        <v>130</v>
      </c>
      <c r="R32" s="86" t="n">
        <v>76</v>
      </c>
      <c r="S32" s="85" t="s">
        <v>132</v>
      </c>
      <c r="T32" s="93" t="n">
        <f aca="false">+J32*R32*30</f>
        <v>113.558709677419</v>
      </c>
      <c r="U32" s="93"/>
      <c r="V32" s="94" t="n">
        <v>505865</v>
      </c>
      <c r="W32" s="100" t="s">
        <v>79</v>
      </c>
      <c r="X32" s="95"/>
      <c r="Y32" s="95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  <c r="IW32" s="84"/>
    </row>
    <row r="33" customFormat="false" ht="12" hidden="false" customHeight="true" outlineLevel="0" collapsed="false">
      <c r="A33" s="84"/>
      <c r="B33" s="85" t="s">
        <v>3</v>
      </c>
      <c r="C33" s="86" t="s">
        <v>127</v>
      </c>
      <c r="D33" s="86" t="s">
        <v>128</v>
      </c>
      <c r="E33" s="87" t="n">
        <v>36861</v>
      </c>
      <c r="F33" s="87" t="n">
        <v>37864</v>
      </c>
      <c r="G33" s="85"/>
      <c r="H33" s="85"/>
      <c r="I33" s="86" t="s">
        <v>129</v>
      </c>
      <c r="J33" s="88" t="n">
        <v>0.02834</v>
      </c>
      <c r="K33" s="89" t="n">
        <v>0</v>
      </c>
      <c r="L33" s="89" t="n">
        <v>0.0022</v>
      </c>
      <c r="M33" s="89" t="n">
        <v>0.0072</v>
      </c>
      <c r="N33" s="89" t="n">
        <v>0</v>
      </c>
      <c r="O33" s="90" t="n">
        <v>0</v>
      </c>
      <c r="P33" s="89" t="n">
        <f aca="false">SUM(J33:N33)</f>
        <v>0.03774</v>
      </c>
      <c r="Q33" s="91" t="s">
        <v>130</v>
      </c>
      <c r="R33" s="86" t="n">
        <v>8749</v>
      </c>
      <c r="S33" s="85" t="s">
        <v>131</v>
      </c>
      <c r="T33" s="93" t="n">
        <f aca="false">+J33*R33</f>
        <v>247.94666</v>
      </c>
      <c r="U33" s="93"/>
      <c r="V33" s="94" t="n">
        <v>506329</v>
      </c>
      <c r="W33" s="85"/>
      <c r="X33" s="95"/>
      <c r="Y33" s="95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  <c r="IW33" s="84"/>
    </row>
    <row r="34" customFormat="false" ht="12" hidden="false" customHeight="true" outlineLevel="0" collapsed="false">
      <c r="A34" s="84"/>
      <c r="B34" s="85" t="s">
        <v>3</v>
      </c>
      <c r="C34" s="86" t="s">
        <v>127</v>
      </c>
      <c r="D34" s="86" t="s">
        <v>128</v>
      </c>
      <c r="E34" s="87" t="n">
        <v>36861</v>
      </c>
      <c r="F34" s="87" t="n">
        <v>37864</v>
      </c>
      <c r="G34" s="85"/>
      <c r="H34" s="85"/>
      <c r="I34" s="86" t="s">
        <v>129</v>
      </c>
      <c r="J34" s="88" t="n">
        <f aca="false">1.544/31</f>
        <v>0.0498064516129032</v>
      </c>
      <c r="K34" s="89" t="n">
        <v>0</v>
      </c>
      <c r="L34" s="89" t="n">
        <v>0.0022</v>
      </c>
      <c r="M34" s="89" t="n">
        <v>0.0072</v>
      </c>
      <c r="N34" s="89" t="n">
        <v>0</v>
      </c>
      <c r="O34" s="90" t="n">
        <v>0</v>
      </c>
      <c r="P34" s="89" t="n">
        <f aca="false">SUM(J34:N34)</f>
        <v>0.0592064516129032</v>
      </c>
      <c r="Q34" s="91" t="s">
        <v>130</v>
      </c>
      <c r="R34" s="86" t="n">
        <v>176</v>
      </c>
      <c r="S34" s="85" t="s">
        <v>132</v>
      </c>
      <c r="T34" s="93" t="n">
        <f aca="false">+J34*R34*30</f>
        <v>262.978064516129</v>
      </c>
      <c r="U34" s="93" t="s">
        <v>79</v>
      </c>
      <c r="V34" s="94" t="n">
        <v>506329</v>
      </c>
      <c r="W34" s="85"/>
      <c r="X34" s="95"/>
      <c r="Y34" s="95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  <c r="IW34" s="84"/>
    </row>
    <row r="35" customFormat="false" ht="12" hidden="false" customHeight="true" outlineLevel="0" collapsed="false">
      <c r="A35" s="84"/>
      <c r="B35" s="85" t="s">
        <v>3</v>
      </c>
      <c r="C35" s="86" t="s">
        <v>127</v>
      </c>
      <c r="D35" s="86" t="s">
        <v>128</v>
      </c>
      <c r="E35" s="87" t="n">
        <v>36861</v>
      </c>
      <c r="F35" s="87" t="n">
        <v>37864</v>
      </c>
      <c r="G35" s="85"/>
      <c r="H35" s="85"/>
      <c r="I35" s="86" t="s">
        <v>129</v>
      </c>
      <c r="J35" s="88" t="n">
        <v>0.02834</v>
      </c>
      <c r="K35" s="89" t="n">
        <v>0</v>
      </c>
      <c r="L35" s="89" t="n">
        <v>0.0022</v>
      </c>
      <c r="M35" s="89" t="n">
        <v>0.0072</v>
      </c>
      <c r="N35" s="89" t="n">
        <v>0</v>
      </c>
      <c r="O35" s="90" t="n">
        <v>0</v>
      </c>
      <c r="P35" s="89" t="n">
        <f aca="false">SUM(J35:N35)</f>
        <v>0.03774</v>
      </c>
      <c r="Q35" s="91" t="s">
        <v>130</v>
      </c>
      <c r="R35" s="86" t="n">
        <v>578157</v>
      </c>
      <c r="S35" s="85" t="s">
        <v>131</v>
      </c>
      <c r="T35" s="93" t="n">
        <f aca="false">+J35*R35</f>
        <v>16384.96938</v>
      </c>
      <c r="U35" s="93"/>
      <c r="V35" s="94" t="n">
        <v>506338</v>
      </c>
      <c r="W35" s="85"/>
      <c r="X35" s="95"/>
      <c r="Y35" s="95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</row>
    <row r="36" customFormat="false" ht="12" hidden="false" customHeight="true" outlineLevel="0" collapsed="false">
      <c r="A36" s="84"/>
      <c r="B36" s="85" t="s">
        <v>3</v>
      </c>
      <c r="C36" s="86" t="s">
        <v>127</v>
      </c>
      <c r="D36" s="86" t="s">
        <v>128</v>
      </c>
      <c r="E36" s="87" t="n">
        <v>36861</v>
      </c>
      <c r="F36" s="87" t="n">
        <v>37864</v>
      </c>
      <c r="G36" s="85"/>
      <c r="H36" s="85"/>
      <c r="I36" s="86" t="s">
        <v>129</v>
      </c>
      <c r="J36" s="88" t="n">
        <f aca="false">1.544/31</f>
        <v>0.0498064516129032</v>
      </c>
      <c r="K36" s="89" t="n">
        <v>0</v>
      </c>
      <c r="L36" s="89" t="n">
        <v>0.0022</v>
      </c>
      <c r="M36" s="89" t="n">
        <v>0.0072</v>
      </c>
      <c r="N36" s="89" t="n">
        <v>0</v>
      </c>
      <c r="O36" s="90" t="n">
        <v>0</v>
      </c>
      <c r="P36" s="89" t="n">
        <f aca="false">SUM(J36:N36)</f>
        <v>0.0592064516129032</v>
      </c>
      <c r="Q36" s="91" t="s">
        <v>130</v>
      </c>
      <c r="R36" s="86" t="n">
        <v>11675</v>
      </c>
      <c r="S36" s="85" t="s">
        <v>132</v>
      </c>
      <c r="T36" s="93" t="n">
        <f aca="false">+J36*R36*30</f>
        <v>17444.7096774194</v>
      </c>
      <c r="U36" s="93"/>
      <c r="V36" s="94" t="n">
        <v>506338</v>
      </c>
      <c r="W36" s="85"/>
      <c r="X36" s="95"/>
      <c r="Y36" s="95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12" hidden="false" customHeight="true" outlineLevel="0" collapsed="false">
      <c r="A37" s="84"/>
      <c r="B37" s="85" t="s">
        <v>3</v>
      </c>
      <c r="C37" s="86" t="s">
        <v>127</v>
      </c>
      <c r="D37" s="86" t="s">
        <v>128</v>
      </c>
      <c r="E37" s="87" t="n">
        <v>36861</v>
      </c>
      <c r="F37" s="87" t="n">
        <v>37864</v>
      </c>
      <c r="G37" s="85" t="s">
        <v>133</v>
      </c>
      <c r="H37" s="85" t="s">
        <v>134</v>
      </c>
      <c r="I37" s="86" t="s">
        <v>135</v>
      </c>
      <c r="J37" s="88" t="n">
        <f aca="false">10.913/J1</f>
        <v>0.352032258064516</v>
      </c>
      <c r="K37" s="89"/>
      <c r="L37" s="89"/>
      <c r="M37" s="89"/>
      <c r="N37" s="89"/>
      <c r="O37" s="90"/>
      <c r="P37" s="89"/>
      <c r="Q37" s="91" t="s">
        <v>136</v>
      </c>
      <c r="R37" s="86" t="n">
        <v>4568</v>
      </c>
      <c r="S37" s="101" t="n">
        <v>2000002527</v>
      </c>
      <c r="T37" s="93" t="n">
        <f aca="false">+J37*R37*30</f>
        <v>48242.5006451613</v>
      </c>
      <c r="U37" s="93"/>
      <c r="V37" s="94" t="n">
        <v>506323</v>
      </c>
      <c r="W37" s="85"/>
      <c r="X37" s="95"/>
      <c r="Y37" s="95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</row>
    <row r="38" customFormat="false" ht="12" hidden="false" customHeight="true" outlineLevel="0" collapsed="false">
      <c r="A38" s="96"/>
      <c r="B38" s="57" t="s">
        <v>3</v>
      </c>
      <c r="C38" s="55" t="s">
        <v>127</v>
      </c>
      <c r="D38" s="55" t="s">
        <v>128</v>
      </c>
      <c r="E38" s="56" t="n">
        <v>36800</v>
      </c>
      <c r="F38" s="56" t="n">
        <v>36830</v>
      </c>
      <c r="G38" s="57" t="s">
        <v>133</v>
      </c>
      <c r="H38" s="57" t="s">
        <v>134</v>
      </c>
      <c r="I38" s="55" t="s">
        <v>135</v>
      </c>
      <c r="J38" s="69" t="n">
        <f aca="false">10.913/J1</f>
        <v>0.352032258064516</v>
      </c>
      <c r="K38" s="60"/>
      <c r="L38" s="60"/>
      <c r="M38" s="60"/>
      <c r="N38" s="60"/>
      <c r="O38" s="61"/>
      <c r="P38" s="60"/>
      <c r="Q38" s="62" t="s">
        <v>136</v>
      </c>
      <c r="R38" s="55" t="n">
        <v>9090</v>
      </c>
      <c r="S38" s="102" t="s">
        <v>137</v>
      </c>
      <c r="T38" s="97" t="n">
        <f aca="false">+R38*J38*30</f>
        <v>95999.1967741936</v>
      </c>
      <c r="U38" s="97"/>
      <c r="V38" s="98" t="n">
        <v>418602</v>
      </c>
      <c r="W38" s="57"/>
      <c r="X38" s="83"/>
      <c r="Y38" s="83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12" hidden="false" customHeight="true" outlineLevel="0" collapsed="false">
      <c r="A39" s="96"/>
      <c r="B39" s="57" t="s">
        <v>3</v>
      </c>
      <c r="C39" s="55" t="s">
        <v>127</v>
      </c>
      <c r="D39" s="55" t="s">
        <v>128</v>
      </c>
      <c r="E39" s="56" t="n">
        <v>36770</v>
      </c>
      <c r="F39" s="56" t="n">
        <v>37864</v>
      </c>
      <c r="G39" s="57" t="s">
        <v>133</v>
      </c>
      <c r="H39" s="57" t="s">
        <v>134</v>
      </c>
      <c r="I39" s="55" t="s">
        <v>135</v>
      </c>
      <c r="J39" s="69" t="n">
        <f aca="false">10.913/J1</f>
        <v>0.352032258064516</v>
      </c>
      <c r="K39" s="60"/>
      <c r="L39" s="60"/>
      <c r="M39" s="60"/>
      <c r="N39" s="60"/>
      <c r="O39" s="61"/>
      <c r="P39" s="60"/>
      <c r="Q39" s="62" t="s">
        <v>136</v>
      </c>
      <c r="R39" s="55" t="n">
        <f aca="false">16156*1.02</f>
        <v>16479.12</v>
      </c>
      <c r="S39" s="102" t="s">
        <v>138</v>
      </c>
      <c r="T39" s="97" t="n">
        <f aca="false">+R39*J39*30</f>
        <v>174035.454735484</v>
      </c>
      <c r="U39" s="97"/>
      <c r="V39" s="98" t="n">
        <v>380770</v>
      </c>
      <c r="W39" s="57"/>
      <c r="X39" s="83"/>
      <c r="Y39" s="83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12" hidden="false" customHeight="true" outlineLevel="0" collapsed="false">
      <c r="A40" s="96"/>
      <c r="B40" s="57" t="s">
        <v>3</v>
      </c>
      <c r="C40" s="55" t="s">
        <v>127</v>
      </c>
      <c r="D40" s="55" t="s">
        <v>128</v>
      </c>
      <c r="E40" s="56" t="n">
        <v>36770</v>
      </c>
      <c r="F40" s="56" t="n">
        <v>37864</v>
      </c>
      <c r="G40" s="57" t="s">
        <v>133</v>
      </c>
      <c r="H40" s="57" t="s">
        <v>139</v>
      </c>
      <c r="I40" s="55" t="s">
        <v>135</v>
      </c>
      <c r="J40" s="69" t="n">
        <f aca="false">8.223/J1</f>
        <v>0.265258064516129</v>
      </c>
      <c r="K40" s="60"/>
      <c r="L40" s="60"/>
      <c r="M40" s="60"/>
      <c r="N40" s="60"/>
      <c r="O40" s="61"/>
      <c r="P40" s="60"/>
      <c r="Q40" s="62" t="s">
        <v>136</v>
      </c>
      <c r="R40" s="55" t="n">
        <f aca="false">340*1.02</f>
        <v>346.8</v>
      </c>
      <c r="S40" s="103" t="n">
        <v>2000001604</v>
      </c>
      <c r="T40" s="97" t="n">
        <f aca="false">+R40*J40*30</f>
        <v>2759.74490322581</v>
      </c>
      <c r="U40" s="97"/>
      <c r="V40" s="98" t="n">
        <v>380777</v>
      </c>
      <c r="W40" s="57"/>
      <c r="X40" s="83"/>
      <c r="Y40" s="83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12" hidden="false" customHeight="true" outlineLevel="0" collapsed="false">
      <c r="A41" s="96"/>
      <c r="B41" s="57" t="s">
        <v>3</v>
      </c>
      <c r="C41" s="55" t="s">
        <v>127</v>
      </c>
      <c r="D41" s="55" t="s">
        <v>128</v>
      </c>
      <c r="E41" s="56" t="n">
        <v>36770</v>
      </c>
      <c r="F41" s="56" t="n">
        <v>36830</v>
      </c>
      <c r="G41" s="57" t="s">
        <v>133</v>
      </c>
      <c r="H41" s="57" t="s">
        <v>140</v>
      </c>
      <c r="I41" s="55" t="s">
        <v>135</v>
      </c>
      <c r="J41" s="69" t="n">
        <f aca="false">10.913/J1</f>
        <v>0.352032258064516</v>
      </c>
      <c r="K41" s="60"/>
      <c r="L41" s="60"/>
      <c r="M41" s="60"/>
      <c r="N41" s="60"/>
      <c r="O41" s="61"/>
      <c r="P41" s="60"/>
      <c r="Q41" s="62" t="s">
        <v>136</v>
      </c>
      <c r="R41" s="55" t="n">
        <f aca="false">457*1.02</f>
        <v>466.14</v>
      </c>
      <c r="S41" s="103" t="n">
        <v>2000001640</v>
      </c>
      <c r="T41" s="97" t="n">
        <f aca="false">+R41*J41*30</f>
        <v>4922.88950322581</v>
      </c>
      <c r="U41" s="97"/>
      <c r="V41" s="98" t="n">
        <v>380789</v>
      </c>
      <c r="W41" s="57"/>
      <c r="X41" s="83"/>
      <c r="Y41" s="83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12" hidden="false" customHeight="true" outlineLevel="0" collapsed="false">
      <c r="A42" s="96"/>
      <c r="B42" s="57" t="s">
        <v>3</v>
      </c>
      <c r="C42" s="55" t="s">
        <v>127</v>
      </c>
      <c r="D42" s="55" t="s">
        <v>128</v>
      </c>
      <c r="E42" s="56" t="n">
        <v>36800</v>
      </c>
      <c r="F42" s="56" t="n">
        <v>36830</v>
      </c>
      <c r="G42" s="57"/>
      <c r="H42" s="57"/>
      <c r="I42" s="55" t="s">
        <v>135</v>
      </c>
      <c r="J42" s="69" t="n">
        <f aca="false">10.913/J1</f>
        <v>0.352032258064516</v>
      </c>
      <c r="K42" s="60"/>
      <c r="L42" s="60"/>
      <c r="M42" s="60"/>
      <c r="N42" s="60"/>
      <c r="O42" s="61"/>
      <c r="P42" s="60"/>
      <c r="Q42" s="62" t="s">
        <v>136</v>
      </c>
      <c r="R42" s="55" t="n">
        <v>201</v>
      </c>
      <c r="S42" s="57" t="s">
        <v>141</v>
      </c>
      <c r="T42" s="97" t="n">
        <f aca="false">J42*J$1*R42</f>
        <v>2193.513</v>
      </c>
      <c r="U42" s="97"/>
      <c r="V42" s="98" t="n">
        <v>418558</v>
      </c>
      <c r="W42" s="57"/>
      <c r="X42" s="83"/>
      <c r="Y42" s="83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  <c r="IW42" s="96"/>
    </row>
    <row r="43" customFormat="false" ht="12" hidden="false" customHeight="true" outlineLevel="0" collapsed="false">
      <c r="A43" s="84"/>
      <c r="B43" s="85" t="s">
        <v>3</v>
      </c>
      <c r="C43" s="86" t="s">
        <v>127</v>
      </c>
      <c r="D43" s="86" t="s">
        <v>128</v>
      </c>
      <c r="E43" s="87" t="n">
        <v>36861</v>
      </c>
      <c r="F43" s="87" t="n">
        <v>36891</v>
      </c>
      <c r="G43" s="85"/>
      <c r="H43" s="85"/>
      <c r="I43" s="86" t="s">
        <v>135</v>
      </c>
      <c r="J43" s="88" t="n">
        <f aca="false">10.913/31</f>
        <v>0.352032258064516</v>
      </c>
      <c r="K43" s="89"/>
      <c r="L43" s="89"/>
      <c r="M43" s="89"/>
      <c r="N43" s="89"/>
      <c r="O43" s="90"/>
      <c r="P43" s="89"/>
      <c r="Q43" s="91" t="s">
        <v>136</v>
      </c>
      <c r="R43" s="86" t="n">
        <v>1957</v>
      </c>
      <c r="S43" s="85" t="s">
        <v>142</v>
      </c>
      <c r="T43" s="93" t="n">
        <f aca="false">J43*J$1*R43</f>
        <v>21356.741</v>
      </c>
      <c r="U43" s="93"/>
      <c r="V43" s="94" t="n">
        <v>505687</v>
      </c>
      <c r="W43" s="85"/>
      <c r="X43" s="95"/>
      <c r="Y43" s="95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</row>
    <row r="44" customFormat="false" ht="12" hidden="false" customHeight="true" outlineLevel="0" collapsed="false">
      <c r="A44" s="96"/>
      <c r="B44" s="57" t="s">
        <v>3</v>
      </c>
      <c r="C44" s="55" t="s">
        <v>127</v>
      </c>
      <c r="D44" s="55" t="s">
        <v>128</v>
      </c>
      <c r="E44" s="56" t="n">
        <v>36800</v>
      </c>
      <c r="F44" s="56" t="n">
        <v>36830</v>
      </c>
      <c r="G44" s="57"/>
      <c r="H44" s="57"/>
      <c r="I44" s="55" t="s">
        <v>135</v>
      </c>
      <c r="J44" s="69" t="n">
        <f aca="false">8.223/J1</f>
        <v>0.265258064516129</v>
      </c>
      <c r="K44" s="60"/>
      <c r="L44" s="60"/>
      <c r="M44" s="60"/>
      <c r="N44" s="60"/>
      <c r="O44" s="61"/>
      <c r="P44" s="60"/>
      <c r="Q44" s="62" t="s">
        <v>136</v>
      </c>
      <c r="R44" s="55" t="n">
        <v>54</v>
      </c>
      <c r="S44" s="102" t="s">
        <v>143</v>
      </c>
      <c r="T44" s="97" t="n">
        <f aca="false">J44*J$1*R44</f>
        <v>444.042</v>
      </c>
      <c r="U44" s="97"/>
      <c r="V44" s="98" t="n">
        <v>418279</v>
      </c>
      <c r="W44" s="57"/>
      <c r="X44" s="83"/>
      <c r="Y44" s="83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  <c r="IT44" s="96"/>
      <c r="IU44" s="96"/>
      <c r="IV44" s="96"/>
      <c r="IW44" s="96"/>
    </row>
    <row r="45" customFormat="false" ht="12" hidden="false" customHeight="true" outlineLevel="0" collapsed="false">
      <c r="A45" s="84"/>
      <c r="B45" s="85" t="s">
        <v>3</v>
      </c>
      <c r="C45" s="86" t="s">
        <v>127</v>
      </c>
      <c r="D45" s="86" t="s">
        <v>128</v>
      </c>
      <c r="E45" s="87" t="n">
        <v>36861</v>
      </c>
      <c r="F45" s="87" t="n">
        <v>36891</v>
      </c>
      <c r="G45" s="85" t="s">
        <v>133</v>
      </c>
      <c r="H45" s="85" t="s">
        <v>133</v>
      </c>
      <c r="I45" s="86" t="s">
        <v>135</v>
      </c>
      <c r="J45" s="88" t="n">
        <f aca="false">8.223/J1</f>
        <v>0.265258064516129</v>
      </c>
      <c r="K45" s="89"/>
      <c r="L45" s="89"/>
      <c r="M45" s="89"/>
      <c r="N45" s="89"/>
      <c r="O45" s="90"/>
      <c r="P45" s="89"/>
      <c r="Q45" s="91" t="s">
        <v>136</v>
      </c>
      <c r="R45" s="86" t="n">
        <v>150</v>
      </c>
      <c r="S45" s="100" t="s">
        <v>144</v>
      </c>
      <c r="T45" s="93" t="n">
        <f aca="false">J45*J$1*R45</f>
        <v>1233.45</v>
      </c>
      <c r="U45" s="93"/>
      <c r="V45" s="94" t="n">
        <v>505711</v>
      </c>
      <c r="W45" s="85"/>
      <c r="X45" s="95"/>
      <c r="Y45" s="95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</row>
    <row r="46" customFormat="false" ht="12" hidden="false" customHeight="true" outlineLevel="0" collapsed="false">
      <c r="A46" s="84"/>
      <c r="B46" s="85" t="s">
        <v>3</v>
      </c>
      <c r="C46" s="86" t="s">
        <v>145</v>
      </c>
      <c r="D46" s="86" t="s">
        <v>128</v>
      </c>
      <c r="E46" s="87" t="n">
        <v>36861</v>
      </c>
      <c r="F46" s="87" t="n">
        <v>36891</v>
      </c>
      <c r="G46" s="85" t="s">
        <v>133</v>
      </c>
      <c r="H46" s="85" t="s">
        <v>133</v>
      </c>
      <c r="I46" s="86" t="s">
        <v>135</v>
      </c>
      <c r="J46" s="88" t="n">
        <f aca="false">4.75/31</f>
        <v>0.153225806451613</v>
      </c>
      <c r="K46" s="89"/>
      <c r="L46" s="89"/>
      <c r="M46" s="89"/>
      <c r="N46" s="89"/>
      <c r="O46" s="90"/>
      <c r="P46" s="89"/>
      <c r="Q46" s="91" t="s">
        <v>146</v>
      </c>
      <c r="R46" s="86" t="n">
        <v>171</v>
      </c>
      <c r="S46" s="100" t="s">
        <v>147</v>
      </c>
      <c r="T46" s="93" t="n">
        <f aca="false">+J46*R46*31</f>
        <v>812.25</v>
      </c>
      <c r="U46" s="93"/>
      <c r="V46" s="94" t="n">
        <v>505746</v>
      </c>
      <c r="W46" s="85"/>
      <c r="X46" s="95"/>
      <c r="Y46" s="95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</row>
    <row r="47" customFormat="false" ht="12" hidden="false" customHeight="true" outlineLevel="0" collapsed="false">
      <c r="A47" s="84"/>
      <c r="B47" s="85" t="s">
        <v>3</v>
      </c>
      <c r="C47" s="86" t="s">
        <v>145</v>
      </c>
      <c r="D47" s="86" t="s">
        <v>128</v>
      </c>
      <c r="E47" s="87" t="n">
        <v>36861</v>
      </c>
      <c r="F47" s="87" t="n">
        <v>37864</v>
      </c>
      <c r="G47" s="85" t="s">
        <v>133</v>
      </c>
      <c r="H47" s="85" t="s">
        <v>133</v>
      </c>
      <c r="I47" s="86" t="s">
        <v>135</v>
      </c>
      <c r="J47" s="88" t="n">
        <f aca="false">4.75/31</f>
        <v>0.153225806451613</v>
      </c>
      <c r="K47" s="89"/>
      <c r="L47" s="89"/>
      <c r="M47" s="89"/>
      <c r="N47" s="89"/>
      <c r="O47" s="90"/>
      <c r="P47" s="89"/>
      <c r="Q47" s="91" t="s">
        <v>146</v>
      </c>
      <c r="R47" s="86" t="n">
        <v>411</v>
      </c>
      <c r="S47" s="85" t="s">
        <v>148</v>
      </c>
      <c r="T47" s="93" t="n">
        <f aca="false">J47*J$1*R47</f>
        <v>1952.25</v>
      </c>
      <c r="U47" s="93"/>
      <c r="V47" s="94" t="n">
        <v>506345</v>
      </c>
      <c r="W47" s="85"/>
      <c r="X47" s="95"/>
      <c r="Y47" s="95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</row>
    <row r="48" customFormat="false" ht="12" hidden="false" customHeight="true" outlineLevel="0" collapsed="false">
      <c r="A48" s="96"/>
      <c r="B48" s="57"/>
      <c r="C48" s="55"/>
      <c r="D48" s="55"/>
      <c r="E48" s="56"/>
      <c r="F48" s="56"/>
      <c r="G48" s="57"/>
      <c r="H48" s="57"/>
      <c r="I48" s="55"/>
      <c r="J48" s="69"/>
      <c r="K48" s="60"/>
      <c r="L48" s="60"/>
      <c r="M48" s="60"/>
      <c r="N48" s="60"/>
      <c r="O48" s="61"/>
      <c r="P48" s="60"/>
      <c r="Q48" s="62"/>
      <c r="R48" s="55"/>
      <c r="S48" s="57"/>
      <c r="T48" s="97"/>
      <c r="U48" s="97"/>
      <c r="V48" s="98"/>
      <c r="W48" s="57"/>
      <c r="X48" s="83"/>
      <c r="Y48" s="83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6"/>
      <c r="HU48" s="96"/>
      <c r="HV48" s="96"/>
      <c r="HW48" s="96"/>
      <c r="HX48" s="96"/>
      <c r="HY48" s="96"/>
      <c r="HZ48" s="96"/>
      <c r="IA48" s="96"/>
      <c r="IB48" s="96"/>
      <c r="IC48" s="96"/>
      <c r="ID48" s="96"/>
      <c r="IE48" s="96"/>
      <c r="IF48" s="96"/>
      <c r="IG48" s="96"/>
      <c r="IH48" s="96"/>
      <c r="II48" s="96"/>
      <c r="IJ48" s="96"/>
      <c r="IK48" s="96"/>
      <c r="IL48" s="96"/>
      <c r="IM48" s="96"/>
      <c r="IN48" s="96"/>
      <c r="IO48" s="96"/>
      <c r="IP48" s="96"/>
      <c r="IQ48" s="96"/>
      <c r="IR48" s="96"/>
      <c r="IS48" s="96"/>
      <c r="IT48" s="96"/>
      <c r="IU48" s="96"/>
      <c r="IV48" s="96"/>
      <c r="IW48" s="96"/>
    </row>
    <row r="49" customFormat="false" ht="12.75" hidden="false" customHeight="false" outlineLevel="0" collapsed="false">
      <c r="A49" s="96"/>
      <c r="B49" s="57"/>
      <c r="C49" s="55"/>
      <c r="D49" s="55"/>
      <c r="E49" s="56"/>
      <c r="F49" s="56"/>
      <c r="G49" s="57"/>
      <c r="H49" s="57"/>
      <c r="I49" s="55"/>
      <c r="J49" s="69"/>
      <c r="K49" s="60"/>
      <c r="L49" s="60"/>
      <c r="M49" s="60"/>
      <c r="N49" s="60"/>
      <c r="O49" s="61"/>
      <c r="P49" s="60"/>
      <c r="Q49" s="62"/>
      <c r="R49" s="55"/>
      <c r="S49" s="57"/>
      <c r="T49" s="97" t="n">
        <f aca="false">SUM(T29:T48)</f>
        <v>403010.033915484</v>
      </c>
      <c r="U49" s="97"/>
      <c r="V49" s="98"/>
      <c r="W49" s="57"/>
      <c r="X49" s="83"/>
      <c r="Y49" s="83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  <c r="IQ49" s="96"/>
      <c r="IR49" s="96"/>
      <c r="IS49" s="96"/>
      <c r="IT49" s="96"/>
      <c r="IU49" s="96"/>
      <c r="IV49" s="96"/>
      <c r="IW49" s="96"/>
    </row>
    <row r="50" customFormat="false" ht="12.75" hidden="false" customHeight="false" outlineLevel="0" collapsed="false">
      <c r="B50" s="74" t="s">
        <v>91</v>
      </c>
      <c r="C50" s="75" t="s">
        <v>92</v>
      </c>
      <c r="D50" s="75" t="s">
        <v>93</v>
      </c>
      <c r="E50" s="76" t="s">
        <v>94</v>
      </c>
      <c r="F50" s="76"/>
      <c r="G50" s="74" t="s">
        <v>95</v>
      </c>
      <c r="H50" s="74" t="s">
        <v>96</v>
      </c>
      <c r="I50" s="75" t="s">
        <v>97</v>
      </c>
      <c r="J50" s="77" t="s">
        <v>98</v>
      </c>
      <c r="K50" s="75" t="s">
        <v>99</v>
      </c>
      <c r="L50" s="75" t="s">
        <v>100</v>
      </c>
      <c r="M50" s="75" t="s">
        <v>101</v>
      </c>
      <c r="N50" s="75" t="s">
        <v>102</v>
      </c>
      <c r="O50" s="78" t="s">
        <v>103</v>
      </c>
      <c r="P50" s="75" t="s">
        <v>104</v>
      </c>
      <c r="Q50" s="79" t="s">
        <v>105</v>
      </c>
      <c r="R50" s="75" t="s">
        <v>106</v>
      </c>
      <c r="S50" s="74" t="s">
        <v>107</v>
      </c>
      <c r="T50" s="80" t="s">
        <v>108</v>
      </c>
      <c r="U50" s="80" t="s">
        <v>109</v>
      </c>
      <c r="V50" s="81" t="s">
        <v>110</v>
      </c>
      <c r="W50" s="82" t="e">
        <f aca="false">+#REF!</f>
        <v>#REF!</v>
      </c>
      <c r="X50" s="83"/>
      <c r="Y50" s="83"/>
    </row>
    <row r="51" customFormat="false" ht="12.75" hidden="false" customHeight="false" outlineLevel="0" collapsed="false">
      <c r="B51" s="57"/>
      <c r="C51" s="55"/>
      <c r="D51" s="55"/>
      <c r="E51" s="56"/>
      <c r="F51" s="56"/>
      <c r="G51" s="57"/>
      <c r="H51" s="57"/>
      <c r="I51" s="55"/>
      <c r="J51" s="69"/>
      <c r="K51" s="60"/>
      <c r="L51" s="99"/>
      <c r="M51" s="60"/>
      <c r="N51" s="60"/>
      <c r="O51" s="61"/>
      <c r="P51" s="60"/>
      <c r="Q51" s="62"/>
      <c r="R51" s="63"/>
      <c r="S51" s="55"/>
      <c r="T51" s="97"/>
      <c r="U51" s="97"/>
      <c r="V51" s="98"/>
      <c r="W51" s="57"/>
      <c r="X51" s="83"/>
      <c r="Y51" s="83"/>
    </row>
    <row r="52" customFormat="false" ht="12.75" hidden="false" customHeight="false" outlineLevel="0" collapsed="false">
      <c r="B52" s="57"/>
      <c r="C52" s="55"/>
      <c r="D52" s="55"/>
      <c r="E52" s="56"/>
      <c r="F52" s="56"/>
      <c r="G52" s="57"/>
      <c r="H52" s="57"/>
      <c r="I52" s="55"/>
      <c r="J52" s="69"/>
      <c r="K52" s="60"/>
      <c r="L52" s="99"/>
      <c r="M52" s="60"/>
      <c r="N52" s="60"/>
      <c r="O52" s="104"/>
      <c r="P52" s="60"/>
      <c r="Q52" s="62"/>
      <c r="R52" s="55"/>
      <c r="S52" s="55"/>
      <c r="T52" s="105" t="n">
        <f aca="false">SUM(T51)</f>
        <v>0</v>
      </c>
      <c r="W52" s="57"/>
      <c r="X52" s="106"/>
      <c r="Y52" s="106"/>
    </row>
    <row r="53" customFormat="false" ht="11.25" hidden="false" customHeight="true" outlineLevel="0" collapsed="false">
      <c r="B53" s="74" t="s">
        <v>91</v>
      </c>
      <c r="C53" s="75" t="s">
        <v>92</v>
      </c>
      <c r="D53" s="75" t="s">
        <v>93</v>
      </c>
      <c r="E53" s="76" t="s">
        <v>94</v>
      </c>
      <c r="F53" s="76"/>
      <c r="G53" s="74" t="s">
        <v>95</v>
      </c>
      <c r="H53" s="74" t="s">
        <v>96</v>
      </c>
      <c r="I53" s="75" t="s">
        <v>97</v>
      </c>
      <c r="J53" s="77" t="s">
        <v>98</v>
      </c>
      <c r="K53" s="75" t="s">
        <v>99</v>
      </c>
      <c r="L53" s="75" t="s">
        <v>100</v>
      </c>
      <c r="M53" s="75" t="s">
        <v>101</v>
      </c>
      <c r="N53" s="75" t="s">
        <v>102</v>
      </c>
      <c r="O53" s="78" t="s">
        <v>103</v>
      </c>
      <c r="P53" s="75" t="s">
        <v>104</v>
      </c>
      <c r="Q53" s="79" t="s">
        <v>105</v>
      </c>
      <c r="R53" s="75" t="s">
        <v>106</v>
      </c>
      <c r="S53" s="74" t="s">
        <v>107</v>
      </c>
      <c r="T53" s="80" t="s">
        <v>108</v>
      </c>
      <c r="U53" s="80" t="s">
        <v>109</v>
      </c>
      <c r="V53" s="81" t="s">
        <v>110</v>
      </c>
      <c r="W53" s="82" t="e">
        <f aca="false">+#REF!</f>
        <v>#REF!</v>
      </c>
      <c r="X53" s="83"/>
      <c r="Y53" s="83"/>
    </row>
    <row r="54" customFormat="false" ht="12.75" hidden="false" customHeight="false" outlineLevel="0" collapsed="false">
      <c r="A54" s="84"/>
      <c r="B54" s="85" t="s">
        <v>3</v>
      </c>
      <c r="C54" s="86" t="s">
        <v>58</v>
      </c>
      <c r="D54" s="86" t="s">
        <v>149</v>
      </c>
      <c r="E54" s="87" t="n">
        <v>36861</v>
      </c>
      <c r="F54" s="87" t="n">
        <v>36891</v>
      </c>
      <c r="G54" s="85" t="s">
        <v>150</v>
      </c>
      <c r="H54" s="85" t="s">
        <v>151</v>
      </c>
      <c r="I54" s="86" t="s">
        <v>152</v>
      </c>
      <c r="J54" s="88" t="n">
        <f aca="false">7.5654/J$1</f>
        <v>0.244045161290323</v>
      </c>
      <c r="K54" s="89" t="n">
        <v>0</v>
      </c>
      <c r="L54" s="89" t="n">
        <v>0.0022</v>
      </c>
      <c r="M54" s="89" t="n">
        <v>0</v>
      </c>
      <c r="N54" s="89" t="n">
        <v>0</v>
      </c>
      <c r="O54" s="90" t="n">
        <v>0</v>
      </c>
      <c r="P54" s="89" t="n">
        <f aca="false">SUM(J54:N54)</f>
        <v>0.246245161290323</v>
      </c>
      <c r="Q54" s="107" t="n">
        <v>3.7623</v>
      </c>
      <c r="R54" s="86" t="n">
        <v>47</v>
      </c>
      <c r="S54" s="85" t="s">
        <v>153</v>
      </c>
      <c r="T54" s="93" t="n">
        <f aca="false">J54*J$1*R54</f>
        <v>355.5738</v>
      </c>
      <c r="U54" s="93"/>
      <c r="V54" s="94" t="n">
        <v>506741</v>
      </c>
      <c r="W54" s="85"/>
      <c r="X54" s="95"/>
      <c r="Y54" s="95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12.75" hidden="false" customHeight="false" outlineLevel="0" collapsed="false">
      <c r="A55" s="84"/>
      <c r="B55" s="85" t="s">
        <v>3</v>
      </c>
      <c r="C55" s="86" t="s">
        <v>58</v>
      </c>
      <c r="D55" s="86" t="s">
        <v>149</v>
      </c>
      <c r="E55" s="87" t="n">
        <v>36861</v>
      </c>
      <c r="F55" s="87" t="n">
        <v>36891</v>
      </c>
      <c r="G55" s="85" t="s">
        <v>154</v>
      </c>
      <c r="H55" s="85" t="s">
        <v>151</v>
      </c>
      <c r="I55" s="86" t="s">
        <v>152</v>
      </c>
      <c r="J55" s="88" t="n">
        <f aca="false">+J54</f>
        <v>0.244045161290323</v>
      </c>
      <c r="K55" s="89" t="n">
        <v>0</v>
      </c>
      <c r="L55" s="89" t="n">
        <v>0.0022</v>
      </c>
      <c r="M55" s="89" t="n">
        <v>0</v>
      </c>
      <c r="N55" s="89" t="n">
        <v>0</v>
      </c>
      <c r="O55" s="90" t="n">
        <v>0</v>
      </c>
      <c r="P55" s="89" t="n">
        <f aca="false">SUM(J55:N55)</f>
        <v>0.246245161290323</v>
      </c>
      <c r="Q55" s="107" t="n">
        <f aca="false">+Q54</f>
        <v>3.7623</v>
      </c>
      <c r="R55" s="86" t="n">
        <v>70</v>
      </c>
      <c r="S55" s="85" t="str">
        <f aca="false">+S54</f>
        <v>#022236</v>
      </c>
      <c r="T55" s="93" t="n">
        <f aca="false">J55*J$1*R55</f>
        <v>529.578</v>
      </c>
      <c r="U55" s="93"/>
      <c r="V55" s="94" t="n">
        <f aca="false">+V54</f>
        <v>506741</v>
      </c>
      <c r="W55" s="85"/>
      <c r="X55" s="95"/>
      <c r="Y55" s="95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  <c r="IW55" s="84"/>
    </row>
    <row r="56" customFormat="false" ht="12.75" hidden="false" customHeight="false" outlineLevel="0" collapsed="false">
      <c r="A56" s="84"/>
      <c r="B56" s="85" t="s">
        <v>3</v>
      </c>
      <c r="C56" s="86" t="s">
        <v>58</v>
      </c>
      <c r="D56" s="86" t="s">
        <v>149</v>
      </c>
      <c r="E56" s="87" t="n">
        <v>36861</v>
      </c>
      <c r="F56" s="87" t="n">
        <v>36891</v>
      </c>
      <c r="G56" s="85" t="s">
        <v>134</v>
      </c>
      <c r="H56" s="85" t="s">
        <v>151</v>
      </c>
      <c r="I56" s="86" t="s">
        <v>152</v>
      </c>
      <c r="J56" s="88" t="n">
        <f aca="false">+J55</f>
        <v>0.244045161290323</v>
      </c>
      <c r="K56" s="89" t="n">
        <v>0</v>
      </c>
      <c r="L56" s="89" t="n">
        <v>0.0022</v>
      </c>
      <c r="M56" s="89" t="n">
        <v>0</v>
      </c>
      <c r="N56" s="89" t="n">
        <v>0</v>
      </c>
      <c r="O56" s="90" t="n">
        <v>0</v>
      </c>
      <c r="P56" s="89" t="n">
        <f aca="false">SUM(J56:N56)</f>
        <v>0.246245161290323</v>
      </c>
      <c r="Q56" s="107" t="n">
        <f aca="false">+Q55</f>
        <v>3.7623</v>
      </c>
      <c r="R56" s="86" t="n">
        <f aca="false">53+109</f>
        <v>162</v>
      </c>
      <c r="S56" s="85" t="str">
        <f aca="false">+S55</f>
        <v>#022236</v>
      </c>
      <c r="T56" s="93" t="n">
        <f aca="false">J56*J$1*R56</f>
        <v>1225.5948</v>
      </c>
      <c r="U56" s="93"/>
      <c r="V56" s="94" t="n">
        <f aca="false">+V55</f>
        <v>506741</v>
      </c>
      <c r="W56" s="85"/>
      <c r="X56" s="95"/>
      <c r="Y56" s="95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  <c r="IW56" s="84"/>
    </row>
    <row r="57" customFormat="false" ht="12.75" hidden="false" customHeight="false" outlineLevel="0" collapsed="false">
      <c r="A57" s="84"/>
      <c r="B57" s="85" t="s">
        <v>3</v>
      </c>
      <c r="C57" s="86" t="s">
        <v>58</v>
      </c>
      <c r="D57" s="86" t="s">
        <v>149</v>
      </c>
      <c r="E57" s="87" t="n">
        <v>36861</v>
      </c>
      <c r="F57" s="87" t="n">
        <v>36891</v>
      </c>
      <c r="G57" s="85" t="s">
        <v>150</v>
      </c>
      <c r="H57" s="85" t="s">
        <v>151</v>
      </c>
      <c r="I57" s="86" t="s">
        <v>152</v>
      </c>
      <c r="J57" s="88" t="n">
        <f aca="false">7.5654/J$1</f>
        <v>0.244045161290323</v>
      </c>
      <c r="K57" s="89" t="n">
        <v>0</v>
      </c>
      <c r="L57" s="89" t="n">
        <v>0.0022</v>
      </c>
      <c r="M57" s="89" t="n">
        <v>0</v>
      </c>
      <c r="N57" s="89" t="n">
        <v>0</v>
      </c>
      <c r="O57" s="90" t="n">
        <v>0</v>
      </c>
      <c r="P57" s="89" t="n">
        <f aca="false">SUM(J57:N57)</f>
        <v>0.246245161290323</v>
      </c>
      <c r="Q57" s="107" t="n">
        <v>3.7571</v>
      </c>
      <c r="R57" s="108" t="n">
        <v>20</v>
      </c>
      <c r="S57" s="85" t="s">
        <v>155</v>
      </c>
      <c r="T57" s="93" t="n">
        <f aca="false">J57*J$1*R57</f>
        <v>151.308</v>
      </c>
      <c r="U57" s="93"/>
      <c r="V57" s="94" t="n">
        <v>506449</v>
      </c>
      <c r="W57" s="85" t="s">
        <v>156</v>
      </c>
      <c r="X57" s="95"/>
      <c r="Y57" s="95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  <c r="IW57" s="84"/>
    </row>
    <row r="58" customFormat="false" ht="12.75" hidden="false" customHeight="false" outlineLevel="0" collapsed="false">
      <c r="A58" s="84"/>
      <c r="B58" s="85" t="s">
        <v>3</v>
      </c>
      <c r="C58" s="86" t="s">
        <v>58</v>
      </c>
      <c r="D58" s="86" t="s">
        <v>149</v>
      </c>
      <c r="E58" s="87" t="n">
        <v>36861</v>
      </c>
      <c r="F58" s="87" t="n">
        <v>36891</v>
      </c>
      <c r="G58" s="85" t="s">
        <v>154</v>
      </c>
      <c r="H58" s="85" t="s">
        <v>151</v>
      </c>
      <c r="I58" s="86" t="s">
        <v>152</v>
      </c>
      <c r="J58" s="88" t="n">
        <f aca="false">7.5654/J$1</f>
        <v>0.244045161290323</v>
      </c>
      <c r="K58" s="89" t="n">
        <v>0</v>
      </c>
      <c r="L58" s="89" t="n">
        <v>0.0022</v>
      </c>
      <c r="M58" s="89" t="n">
        <v>0</v>
      </c>
      <c r="N58" s="89" t="n">
        <v>0</v>
      </c>
      <c r="O58" s="90" t="n">
        <v>0</v>
      </c>
      <c r="P58" s="89" t="n">
        <f aca="false">SUM(J58:N58)</f>
        <v>0.246245161290323</v>
      </c>
      <c r="Q58" s="107" t="n">
        <v>3.7571</v>
      </c>
      <c r="R58" s="86" t="n">
        <v>29</v>
      </c>
      <c r="S58" s="85" t="str">
        <f aca="false">+S57</f>
        <v>#022141</v>
      </c>
      <c r="T58" s="93" t="n">
        <f aca="false">J58*J$1*R58</f>
        <v>219.3966</v>
      </c>
      <c r="U58" s="93"/>
      <c r="V58" s="94" t="n">
        <v>506449</v>
      </c>
      <c r="W58" s="85" t="s">
        <v>156</v>
      </c>
      <c r="X58" s="95"/>
      <c r="Y58" s="95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</row>
    <row r="59" customFormat="false" ht="12.75" hidden="false" customHeight="false" outlineLevel="0" collapsed="false">
      <c r="A59" s="84"/>
      <c r="B59" s="85" t="s">
        <v>3</v>
      </c>
      <c r="C59" s="86" t="s">
        <v>58</v>
      </c>
      <c r="D59" s="86" t="s">
        <v>149</v>
      </c>
      <c r="E59" s="87" t="n">
        <v>36861</v>
      </c>
      <c r="F59" s="87" t="n">
        <v>36891</v>
      </c>
      <c r="G59" s="85" t="s">
        <v>134</v>
      </c>
      <c r="H59" s="85" t="s">
        <v>151</v>
      </c>
      <c r="I59" s="86" t="s">
        <v>152</v>
      </c>
      <c r="J59" s="88" t="n">
        <f aca="false">7.5654/J$1</f>
        <v>0.244045161290323</v>
      </c>
      <c r="K59" s="89" t="n">
        <v>0</v>
      </c>
      <c r="L59" s="89" t="n">
        <v>0.0022</v>
      </c>
      <c r="M59" s="89" t="n">
        <v>0</v>
      </c>
      <c r="N59" s="89" t="n">
        <v>0</v>
      </c>
      <c r="O59" s="90" t="n">
        <v>0</v>
      </c>
      <c r="P59" s="89" t="n">
        <f aca="false">SUM(J59:N59)</f>
        <v>0.246245161290323</v>
      </c>
      <c r="Q59" s="107" t="n">
        <v>3.7571</v>
      </c>
      <c r="R59" s="86" t="n">
        <f aca="false">22+45</f>
        <v>67</v>
      </c>
      <c r="S59" s="85" t="str">
        <f aca="false">+S58</f>
        <v>#022141</v>
      </c>
      <c r="T59" s="93" t="n">
        <f aca="false">J59*J$1*R59</f>
        <v>506.8818</v>
      </c>
      <c r="U59" s="93"/>
      <c r="V59" s="94" t="n">
        <v>506449</v>
      </c>
      <c r="W59" s="85" t="s">
        <v>156</v>
      </c>
      <c r="X59" s="95"/>
      <c r="Y59" s="95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</row>
    <row r="60" customFormat="false" ht="12.75" hidden="false" customHeight="false" outlineLevel="0" collapsed="false">
      <c r="A60" s="84"/>
      <c r="B60" s="85" t="s">
        <v>3</v>
      </c>
      <c r="C60" s="86" t="s">
        <v>58</v>
      </c>
      <c r="D60" s="86" t="s">
        <v>149</v>
      </c>
      <c r="E60" s="87" t="n">
        <v>36861</v>
      </c>
      <c r="F60" s="87" t="n">
        <v>36891</v>
      </c>
      <c r="G60" s="85" t="s">
        <v>150</v>
      </c>
      <c r="H60" s="85" t="s">
        <v>151</v>
      </c>
      <c r="I60" s="86" t="s">
        <v>152</v>
      </c>
      <c r="J60" s="88" t="n">
        <f aca="false">7.5654/J$1</f>
        <v>0.244045161290323</v>
      </c>
      <c r="K60" s="89" t="n">
        <v>0</v>
      </c>
      <c r="L60" s="89" t="n">
        <v>0.0022</v>
      </c>
      <c r="M60" s="89" t="n">
        <v>0</v>
      </c>
      <c r="N60" s="89" t="n">
        <v>0</v>
      </c>
      <c r="O60" s="90" t="n">
        <v>0</v>
      </c>
      <c r="P60" s="89" t="n">
        <f aca="false">SUM(J60:N60)</f>
        <v>0.246245161290323</v>
      </c>
      <c r="Q60" s="107" t="n">
        <v>3.7571</v>
      </c>
      <c r="R60" s="108" t="n">
        <v>46</v>
      </c>
      <c r="S60" s="85" t="s">
        <v>157</v>
      </c>
      <c r="T60" s="93" t="n">
        <f aca="false">J60*J$1*R60</f>
        <v>348.0084</v>
      </c>
      <c r="U60" s="93"/>
      <c r="V60" s="94" t="n">
        <v>503124</v>
      </c>
      <c r="W60" s="85"/>
      <c r="X60" s="95"/>
      <c r="Y60" s="95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</row>
    <row r="61" customFormat="false" ht="12.75" hidden="false" customHeight="false" outlineLevel="0" collapsed="false">
      <c r="A61" s="84"/>
      <c r="B61" s="85" t="s">
        <v>3</v>
      </c>
      <c r="C61" s="86" t="s">
        <v>58</v>
      </c>
      <c r="D61" s="86" t="s">
        <v>149</v>
      </c>
      <c r="E61" s="87" t="n">
        <v>36861</v>
      </c>
      <c r="F61" s="87" t="n">
        <v>36891</v>
      </c>
      <c r="G61" s="85" t="s">
        <v>154</v>
      </c>
      <c r="H61" s="85" t="s">
        <v>151</v>
      </c>
      <c r="I61" s="86" t="s">
        <v>152</v>
      </c>
      <c r="J61" s="88" t="n">
        <f aca="false">7.5654/J$1</f>
        <v>0.244045161290323</v>
      </c>
      <c r="K61" s="89" t="n">
        <v>0</v>
      </c>
      <c r="L61" s="89" t="n">
        <v>0.0022</v>
      </c>
      <c r="M61" s="89" t="n">
        <v>0</v>
      </c>
      <c r="N61" s="89" t="n">
        <v>0</v>
      </c>
      <c r="O61" s="90" t="n">
        <v>0</v>
      </c>
      <c r="P61" s="89" t="n">
        <f aca="false">SUM(J61:N61)</f>
        <v>0.246245161290323</v>
      </c>
      <c r="Q61" s="107" t="n">
        <f aca="false">+Q60</f>
        <v>3.7571</v>
      </c>
      <c r="R61" s="86" t="n">
        <v>67</v>
      </c>
      <c r="S61" s="85" t="str">
        <f aca="false">+S60</f>
        <v>#022140</v>
      </c>
      <c r="T61" s="93" t="n">
        <f aca="false">J61*J$1*R61</f>
        <v>506.8818</v>
      </c>
      <c r="U61" s="93"/>
      <c r="V61" s="94" t="n">
        <v>503124</v>
      </c>
      <c r="W61" s="85"/>
      <c r="X61" s="95"/>
      <c r="Y61" s="95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2.75" hidden="false" customHeight="false" outlineLevel="0" collapsed="false">
      <c r="A62" s="84"/>
      <c r="B62" s="85" t="s">
        <v>3</v>
      </c>
      <c r="C62" s="86" t="s">
        <v>58</v>
      </c>
      <c r="D62" s="86" t="s">
        <v>149</v>
      </c>
      <c r="E62" s="87" t="n">
        <v>36861</v>
      </c>
      <c r="F62" s="87" t="n">
        <v>36891</v>
      </c>
      <c r="G62" s="85" t="s">
        <v>134</v>
      </c>
      <c r="H62" s="85" t="s">
        <v>151</v>
      </c>
      <c r="I62" s="86" t="s">
        <v>152</v>
      </c>
      <c r="J62" s="88" t="n">
        <f aca="false">7.5654/J$1</f>
        <v>0.244045161290323</v>
      </c>
      <c r="K62" s="89" t="n">
        <v>0</v>
      </c>
      <c r="L62" s="89" t="n">
        <v>0.0022</v>
      </c>
      <c r="M62" s="89" t="n">
        <v>0</v>
      </c>
      <c r="N62" s="89" t="n">
        <v>0</v>
      </c>
      <c r="O62" s="90" t="n">
        <v>0</v>
      </c>
      <c r="P62" s="89" t="n">
        <f aca="false">SUM(J62:N62)</f>
        <v>0.246245161290323</v>
      </c>
      <c r="Q62" s="107" t="n">
        <f aca="false">+Q61</f>
        <v>3.7571</v>
      </c>
      <c r="R62" s="86" t="n">
        <f aca="false">51+105</f>
        <v>156</v>
      </c>
      <c r="S62" s="85" t="str">
        <f aca="false">+S61</f>
        <v>#022140</v>
      </c>
      <c r="T62" s="93" t="n">
        <f aca="false">J62*J$1*R62</f>
        <v>1180.2024</v>
      </c>
      <c r="U62" s="93"/>
      <c r="V62" s="94" t="n">
        <v>503124</v>
      </c>
      <c r="W62" s="85"/>
      <c r="X62" s="95"/>
      <c r="Y62" s="95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</row>
    <row r="63" customFormat="false" ht="12.75" hidden="false" customHeight="false" outlineLevel="0" collapsed="false">
      <c r="A63" s="84"/>
      <c r="B63" s="85" t="s">
        <v>3</v>
      </c>
      <c r="C63" s="86" t="s">
        <v>58</v>
      </c>
      <c r="D63" s="86" t="s">
        <v>149</v>
      </c>
      <c r="E63" s="87" t="n">
        <v>36861</v>
      </c>
      <c r="F63" s="87" t="n">
        <v>36891</v>
      </c>
      <c r="G63" s="85" t="s">
        <v>134</v>
      </c>
      <c r="H63" s="85" t="s">
        <v>134</v>
      </c>
      <c r="I63" s="86" t="s">
        <v>152</v>
      </c>
      <c r="J63" s="88" t="n">
        <f aca="false">7.3654/J$1</f>
        <v>0.237593548387097</v>
      </c>
      <c r="K63" s="89" t="n">
        <v>0</v>
      </c>
      <c r="L63" s="89" t="n">
        <v>0.0022</v>
      </c>
      <c r="M63" s="89" t="n">
        <v>0</v>
      </c>
      <c r="N63" s="89" t="n">
        <v>0</v>
      </c>
      <c r="O63" s="90" t="n">
        <v>0</v>
      </c>
      <c r="P63" s="89" t="n">
        <f aca="false">SUM(J63:N63)</f>
        <v>0.239793548387097</v>
      </c>
      <c r="Q63" s="107" t="n">
        <v>3.7624</v>
      </c>
      <c r="R63" s="86" t="n">
        <v>109</v>
      </c>
      <c r="S63" s="85" t="s">
        <v>158</v>
      </c>
      <c r="T63" s="93" t="n">
        <f aca="false">J63*J$1*R63</f>
        <v>802.8286</v>
      </c>
      <c r="U63" s="93"/>
      <c r="V63" s="94" t="n">
        <v>506738</v>
      </c>
      <c r="W63" s="85"/>
      <c r="X63" s="95"/>
      <c r="Y63" s="95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12.75" hidden="false" customHeight="false" outlineLevel="0" collapsed="false">
      <c r="A64" s="84"/>
      <c r="B64" s="85" t="s">
        <v>3</v>
      </c>
      <c r="C64" s="86" t="s">
        <v>58</v>
      </c>
      <c r="D64" s="86" t="s">
        <v>149</v>
      </c>
      <c r="E64" s="87" t="n">
        <v>36861</v>
      </c>
      <c r="F64" s="87" t="n">
        <v>37864</v>
      </c>
      <c r="G64" s="85" t="s">
        <v>150</v>
      </c>
      <c r="H64" s="85" t="s">
        <v>151</v>
      </c>
      <c r="I64" s="86" t="s">
        <v>152</v>
      </c>
      <c r="J64" s="88" t="n">
        <f aca="false">7.5654/J$1</f>
        <v>0.244045161290323</v>
      </c>
      <c r="K64" s="89" t="n">
        <v>0</v>
      </c>
      <c r="L64" s="89" t="n">
        <v>0.0022</v>
      </c>
      <c r="M64" s="89" t="n">
        <v>0</v>
      </c>
      <c r="N64" s="89" t="n">
        <v>0</v>
      </c>
      <c r="O64" s="90" t="n">
        <v>0</v>
      </c>
      <c r="P64" s="89" t="n">
        <f aca="false">SUM(J64:N64)</f>
        <v>0.246245161290323</v>
      </c>
      <c r="Q64" s="107" t="n">
        <v>3.7476</v>
      </c>
      <c r="R64" s="108" t="n">
        <v>759</v>
      </c>
      <c r="S64" s="85" t="s">
        <v>159</v>
      </c>
      <c r="T64" s="93" t="n">
        <f aca="false">J64*J$1*R64</f>
        <v>5742.1386</v>
      </c>
      <c r="U64" s="93"/>
      <c r="V64" s="94" t="n">
        <v>503144</v>
      </c>
      <c r="W64" s="85"/>
      <c r="X64" s="95"/>
      <c r="Y64" s="95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</row>
    <row r="65" customFormat="false" ht="12.75" hidden="false" customHeight="false" outlineLevel="0" collapsed="false">
      <c r="A65" s="84"/>
      <c r="B65" s="85" t="s">
        <v>3</v>
      </c>
      <c r="C65" s="86" t="s">
        <v>58</v>
      </c>
      <c r="D65" s="86" t="s">
        <v>149</v>
      </c>
      <c r="E65" s="87" t="n">
        <v>36861</v>
      </c>
      <c r="F65" s="87" t="n">
        <v>37864</v>
      </c>
      <c r="G65" s="85" t="s">
        <v>154</v>
      </c>
      <c r="H65" s="85" t="s">
        <v>151</v>
      </c>
      <c r="I65" s="86" t="s">
        <v>152</v>
      </c>
      <c r="J65" s="88" t="n">
        <f aca="false">7.5654/J$1</f>
        <v>0.244045161290323</v>
      </c>
      <c r="K65" s="89" t="n">
        <v>0</v>
      </c>
      <c r="L65" s="89" t="n">
        <v>0.0022</v>
      </c>
      <c r="M65" s="89" t="n">
        <v>0</v>
      </c>
      <c r="N65" s="89" t="n">
        <v>0</v>
      </c>
      <c r="O65" s="90" t="n">
        <v>0</v>
      </c>
      <c r="P65" s="89" t="n">
        <f aca="false">SUM(J65:N65)</f>
        <v>0.246245161290323</v>
      </c>
      <c r="Q65" s="107" t="n">
        <f aca="false">+Q64</f>
        <v>3.7476</v>
      </c>
      <c r="R65" s="86" t="n">
        <v>1116</v>
      </c>
      <c r="S65" s="85" t="str">
        <f aca="false">+S64</f>
        <v>#022144</v>
      </c>
      <c r="T65" s="93" t="n">
        <f aca="false">J65*J$1*R65</f>
        <v>8442.9864</v>
      </c>
      <c r="U65" s="93"/>
      <c r="V65" s="94" t="n">
        <v>503144</v>
      </c>
      <c r="W65" s="85"/>
      <c r="X65" s="95"/>
      <c r="Y65" s="95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</row>
    <row r="66" customFormat="false" ht="12.75" hidden="false" customHeight="false" outlineLevel="0" collapsed="false">
      <c r="A66" s="84"/>
      <c r="B66" s="85" t="s">
        <v>3</v>
      </c>
      <c r="C66" s="86" t="s">
        <v>58</v>
      </c>
      <c r="D66" s="86" t="s">
        <v>149</v>
      </c>
      <c r="E66" s="87" t="n">
        <v>36861</v>
      </c>
      <c r="F66" s="87" t="n">
        <v>37864</v>
      </c>
      <c r="G66" s="85" t="s">
        <v>134</v>
      </c>
      <c r="H66" s="85" t="s">
        <v>151</v>
      </c>
      <c r="I66" s="86" t="s">
        <v>152</v>
      </c>
      <c r="J66" s="88" t="n">
        <f aca="false">7.5654/J$1</f>
        <v>0.244045161290323</v>
      </c>
      <c r="K66" s="89" t="n">
        <v>0</v>
      </c>
      <c r="L66" s="89" t="n">
        <v>0.0022</v>
      </c>
      <c r="M66" s="89" t="n">
        <v>0</v>
      </c>
      <c r="N66" s="89" t="n">
        <v>0</v>
      </c>
      <c r="O66" s="90" t="n">
        <v>0</v>
      </c>
      <c r="P66" s="89" t="n">
        <f aca="false">SUM(J66:N66)</f>
        <v>0.246245161290323</v>
      </c>
      <c r="Q66" s="107" t="n">
        <f aca="false">+Q65</f>
        <v>3.7476</v>
      </c>
      <c r="R66" s="86" t="n">
        <f aca="false">849+1742</f>
        <v>2591</v>
      </c>
      <c r="S66" s="85" t="str">
        <f aca="false">+S65</f>
        <v>#022144</v>
      </c>
      <c r="T66" s="93" t="n">
        <f aca="false">J66*J$1*R66</f>
        <v>19601.9514</v>
      </c>
      <c r="U66" s="93"/>
      <c r="V66" s="94" t="n">
        <v>503144</v>
      </c>
      <c r="W66" s="85"/>
      <c r="X66" s="95"/>
      <c r="Y66" s="95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7" customFormat="false" ht="12.75" hidden="false" customHeight="false" outlineLevel="0" collapsed="false">
      <c r="A67" s="84"/>
      <c r="B67" s="85" t="s">
        <v>3</v>
      </c>
      <c r="C67" s="86" t="s">
        <v>58</v>
      </c>
      <c r="D67" s="86" t="s">
        <v>149</v>
      </c>
      <c r="E67" s="87" t="n">
        <v>36861</v>
      </c>
      <c r="F67" s="87" t="n">
        <v>37864</v>
      </c>
      <c r="G67" s="85" t="s">
        <v>160</v>
      </c>
      <c r="H67" s="85" t="s">
        <v>151</v>
      </c>
      <c r="I67" s="86" t="s">
        <v>161</v>
      </c>
      <c r="J67" s="88" t="n">
        <f aca="false">12.0693/J1</f>
        <v>0.389332258064516</v>
      </c>
      <c r="K67" s="89" t="n">
        <v>0</v>
      </c>
      <c r="L67" s="89" t="n">
        <v>0.0022</v>
      </c>
      <c r="M67" s="89" t="n">
        <v>0</v>
      </c>
      <c r="N67" s="89" t="n">
        <v>0</v>
      </c>
      <c r="O67" s="90" t="n">
        <v>0</v>
      </c>
      <c r="P67" s="89" t="n">
        <f aca="false">SUM(J67:N67)</f>
        <v>0.391532258064516</v>
      </c>
      <c r="Q67" s="109" t="n">
        <v>3.7475</v>
      </c>
      <c r="R67" s="86" t="n">
        <v>2736</v>
      </c>
      <c r="S67" s="85" t="s">
        <v>162</v>
      </c>
      <c r="T67" s="93" t="n">
        <f aca="false">J67*J$1*R67</f>
        <v>33021.6048</v>
      </c>
      <c r="U67" s="93"/>
      <c r="V67" s="94" t="n">
        <v>503167</v>
      </c>
      <c r="W67" s="85"/>
      <c r="X67" s="95"/>
      <c r="Y67" s="95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</row>
    <row r="68" customFormat="false" ht="12.75" hidden="false" customHeight="false" outlineLevel="0" collapsed="false">
      <c r="A68" s="84"/>
      <c r="B68" s="85" t="s">
        <v>3</v>
      </c>
      <c r="C68" s="86" t="s">
        <v>58</v>
      </c>
      <c r="D68" s="86" t="s">
        <v>149</v>
      </c>
      <c r="E68" s="87" t="n">
        <v>36861</v>
      </c>
      <c r="F68" s="87" t="n">
        <v>36891</v>
      </c>
      <c r="G68" s="85" t="s">
        <v>160</v>
      </c>
      <c r="H68" s="85" t="s">
        <v>151</v>
      </c>
      <c r="I68" s="86" t="s">
        <v>161</v>
      </c>
      <c r="J68" s="88" t="n">
        <f aca="false">12.0693/J1</f>
        <v>0.389332258064516</v>
      </c>
      <c r="K68" s="89" t="n">
        <v>0</v>
      </c>
      <c r="L68" s="89" t="n">
        <v>0.0022</v>
      </c>
      <c r="M68" s="89" t="n">
        <v>0</v>
      </c>
      <c r="N68" s="89" t="n">
        <v>0</v>
      </c>
      <c r="O68" s="90" t="n">
        <v>0</v>
      </c>
      <c r="P68" s="89" t="n">
        <f aca="false">SUM(J68:N68)</f>
        <v>0.391532258064516</v>
      </c>
      <c r="Q68" s="109" t="n">
        <v>3.7574</v>
      </c>
      <c r="R68" s="86" t="n">
        <v>1172</v>
      </c>
      <c r="S68" s="85" t="s">
        <v>163</v>
      </c>
      <c r="T68" s="93" t="n">
        <f aca="false">J68*J$1*R68</f>
        <v>14145.2196</v>
      </c>
      <c r="U68" s="93"/>
      <c r="V68" s="94" t="n">
        <v>506372</v>
      </c>
      <c r="W68" s="85" t="s">
        <v>156</v>
      </c>
      <c r="X68" s="95"/>
      <c r="Y68" s="95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</row>
    <row r="69" customFormat="false" ht="12.75" hidden="false" customHeight="false" outlineLevel="0" collapsed="false">
      <c r="A69" s="84"/>
      <c r="B69" s="85" t="s">
        <v>3</v>
      </c>
      <c r="C69" s="86" t="s">
        <v>58</v>
      </c>
      <c r="D69" s="86" t="s">
        <v>149</v>
      </c>
      <c r="E69" s="87" t="n">
        <v>36861</v>
      </c>
      <c r="F69" s="87" t="n">
        <v>36891</v>
      </c>
      <c r="G69" s="85" t="s">
        <v>150</v>
      </c>
      <c r="H69" s="85" t="s">
        <v>151</v>
      </c>
      <c r="I69" s="86" t="s">
        <v>152</v>
      </c>
      <c r="J69" s="88" t="n">
        <f aca="false">7.5654/J$1</f>
        <v>0.244045161290323</v>
      </c>
      <c r="K69" s="89" t="n">
        <v>0</v>
      </c>
      <c r="L69" s="89" t="n">
        <v>0.0022</v>
      </c>
      <c r="M69" s="89" t="n">
        <v>0</v>
      </c>
      <c r="N69" s="89" t="n">
        <v>0</v>
      </c>
      <c r="O69" s="90" t="n">
        <v>0</v>
      </c>
      <c r="P69" s="89" t="n">
        <f aca="false">SUM(J69:N69)</f>
        <v>0.246245161290323</v>
      </c>
      <c r="Q69" s="107" t="n">
        <v>3.7573</v>
      </c>
      <c r="R69" s="108" t="n">
        <v>325</v>
      </c>
      <c r="S69" s="85" t="s">
        <v>164</v>
      </c>
      <c r="T69" s="93" t="n">
        <f aca="false">J69*J$1*R69</f>
        <v>2458.755</v>
      </c>
      <c r="U69" s="93"/>
      <c r="V69" s="94" t="n">
        <v>506384</v>
      </c>
      <c r="W69" s="85" t="s">
        <v>156</v>
      </c>
      <c r="X69" s="95"/>
      <c r="Y69" s="95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</row>
    <row r="70" customFormat="false" ht="12.75" hidden="false" customHeight="false" outlineLevel="0" collapsed="false">
      <c r="A70" s="84"/>
      <c r="B70" s="85" t="s">
        <v>3</v>
      </c>
      <c r="C70" s="86" t="s">
        <v>58</v>
      </c>
      <c r="D70" s="86" t="s">
        <v>149</v>
      </c>
      <c r="E70" s="87" t="n">
        <v>36861</v>
      </c>
      <c r="F70" s="87" t="n">
        <v>36891</v>
      </c>
      <c r="G70" s="85" t="s">
        <v>154</v>
      </c>
      <c r="H70" s="85" t="s">
        <v>151</v>
      </c>
      <c r="I70" s="86" t="s">
        <v>152</v>
      </c>
      <c r="J70" s="88" t="n">
        <f aca="false">7.5654/J$1</f>
        <v>0.244045161290323</v>
      </c>
      <c r="K70" s="89" t="n">
        <v>0</v>
      </c>
      <c r="L70" s="89" t="n">
        <v>0.0022</v>
      </c>
      <c r="M70" s="89" t="n">
        <v>0</v>
      </c>
      <c r="N70" s="89" t="n">
        <v>0</v>
      </c>
      <c r="O70" s="90" t="n">
        <v>0</v>
      </c>
      <c r="P70" s="89" t="n">
        <f aca="false">SUM(J70:N70)</f>
        <v>0.246245161290323</v>
      </c>
      <c r="Q70" s="107" t="n">
        <v>3.7573</v>
      </c>
      <c r="R70" s="86" t="n">
        <v>479</v>
      </c>
      <c r="S70" s="85" t="str">
        <f aca="false">+S69</f>
        <v>#022145</v>
      </c>
      <c r="T70" s="93" t="n">
        <f aca="false">J70*J$1*R70</f>
        <v>3623.8266</v>
      </c>
      <c r="U70" s="93"/>
      <c r="V70" s="94" t="n">
        <f aca="false">+V69</f>
        <v>506384</v>
      </c>
      <c r="W70" s="85" t="s">
        <v>156</v>
      </c>
      <c r="X70" s="95"/>
      <c r="Y70" s="95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</row>
    <row r="71" customFormat="false" ht="12.75" hidden="false" customHeight="false" outlineLevel="0" collapsed="false">
      <c r="A71" s="84"/>
      <c r="B71" s="85" t="s">
        <v>3</v>
      </c>
      <c r="C71" s="86" t="s">
        <v>58</v>
      </c>
      <c r="D71" s="86" t="s">
        <v>149</v>
      </c>
      <c r="E71" s="87" t="n">
        <v>36861</v>
      </c>
      <c r="F71" s="87" t="n">
        <v>36891</v>
      </c>
      <c r="G71" s="85" t="s">
        <v>134</v>
      </c>
      <c r="H71" s="85" t="s">
        <v>151</v>
      </c>
      <c r="I71" s="86" t="s">
        <v>152</v>
      </c>
      <c r="J71" s="88" t="n">
        <f aca="false">7.5654/J$1</f>
        <v>0.244045161290323</v>
      </c>
      <c r="K71" s="89" t="n">
        <v>0</v>
      </c>
      <c r="L71" s="89" t="n">
        <v>0.0022</v>
      </c>
      <c r="M71" s="89" t="n">
        <v>0</v>
      </c>
      <c r="N71" s="89" t="n">
        <v>0</v>
      </c>
      <c r="O71" s="90" t="n">
        <v>0</v>
      </c>
      <c r="P71" s="89" t="n">
        <f aca="false">SUM(J71:N71)</f>
        <v>0.246245161290323</v>
      </c>
      <c r="Q71" s="107" t="n">
        <v>3.7573</v>
      </c>
      <c r="R71" s="86" t="n">
        <f aca="false">746+364</f>
        <v>1110</v>
      </c>
      <c r="S71" s="85" t="str">
        <f aca="false">+S69</f>
        <v>#022145</v>
      </c>
      <c r="T71" s="93" t="n">
        <f aca="false">J71*J$1*R71</f>
        <v>8397.594</v>
      </c>
      <c r="U71" s="93"/>
      <c r="V71" s="94" t="n">
        <f aca="false">+V69</f>
        <v>506384</v>
      </c>
      <c r="W71" s="85" t="s">
        <v>156</v>
      </c>
      <c r="X71" s="95"/>
      <c r="Y71" s="95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</row>
    <row r="72" customFormat="false" ht="12.75" hidden="false" customHeight="false" outlineLevel="0" collapsed="false">
      <c r="A72" s="84"/>
      <c r="B72" s="85" t="s">
        <v>3</v>
      </c>
      <c r="C72" s="86" t="s">
        <v>58</v>
      </c>
      <c r="D72" s="86" t="s">
        <v>149</v>
      </c>
      <c r="E72" s="87" t="n">
        <v>36861</v>
      </c>
      <c r="F72" s="87" t="n">
        <v>36891</v>
      </c>
      <c r="G72" s="85" t="s">
        <v>165</v>
      </c>
      <c r="H72" s="85"/>
      <c r="I72" s="86" t="s">
        <v>166</v>
      </c>
      <c r="J72" s="88" t="n">
        <v>0.0079</v>
      </c>
      <c r="K72" s="89" t="n">
        <v>0</v>
      </c>
      <c r="L72" s="89" t="n">
        <v>0.0022</v>
      </c>
      <c r="M72" s="89" t="n">
        <v>0</v>
      </c>
      <c r="N72" s="89" t="n">
        <v>0</v>
      </c>
      <c r="O72" s="90" t="n">
        <v>0</v>
      </c>
      <c r="P72" s="89" t="n">
        <f aca="false">SUM(J72:N72)</f>
        <v>0.0101</v>
      </c>
      <c r="Q72" s="109" t="n">
        <v>3.7545</v>
      </c>
      <c r="R72" s="86" t="n">
        <v>111513</v>
      </c>
      <c r="S72" s="85" t="s">
        <v>167</v>
      </c>
      <c r="T72" s="92" t="n">
        <f aca="false">+R72*J72</f>
        <v>880.9527</v>
      </c>
      <c r="U72" s="93"/>
      <c r="V72" s="94" t="n">
        <v>506348</v>
      </c>
      <c r="W72" s="85" t="s">
        <v>156</v>
      </c>
      <c r="X72" s="95"/>
      <c r="Y72" s="95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</row>
    <row r="73" customFormat="false" ht="12.75" hidden="false" customHeight="false" outlineLevel="0" collapsed="false">
      <c r="A73" s="84"/>
      <c r="B73" s="85" t="s">
        <v>3</v>
      </c>
      <c r="C73" s="86" t="s">
        <v>58</v>
      </c>
      <c r="D73" s="86" t="s">
        <v>149</v>
      </c>
      <c r="E73" s="87" t="n">
        <v>36861</v>
      </c>
      <c r="F73" s="87" t="n">
        <v>36891</v>
      </c>
      <c r="G73" s="85" t="s">
        <v>168</v>
      </c>
      <c r="H73" s="85"/>
      <c r="I73" s="86" t="s">
        <v>166</v>
      </c>
      <c r="J73" s="88" t="n">
        <v>0.6673</v>
      </c>
      <c r="K73" s="89" t="n">
        <v>0</v>
      </c>
      <c r="L73" s="89" t="n">
        <v>0.0022</v>
      </c>
      <c r="M73" s="89" t="n">
        <v>0</v>
      </c>
      <c r="N73" s="89" t="n">
        <v>0</v>
      </c>
      <c r="O73" s="90" t="n">
        <v>0</v>
      </c>
      <c r="P73" s="89" t="n">
        <f aca="false">SUM(J73:N73)</f>
        <v>0.6695</v>
      </c>
      <c r="Q73" s="109" t="n">
        <v>3.7545</v>
      </c>
      <c r="R73" s="86" t="n">
        <v>1312</v>
      </c>
      <c r="S73" s="85" t="s">
        <v>167</v>
      </c>
      <c r="T73" s="92" t="n">
        <f aca="false">+R73*J73</f>
        <v>875.4976</v>
      </c>
      <c r="U73" s="93"/>
      <c r="V73" s="94" t="n">
        <v>506348</v>
      </c>
      <c r="W73" s="85" t="s">
        <v>156</v>
      </c>
      <c r="X73" s="95"/>
      <c r="Y73" s="95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</row>
    <row r="74" customFormat="false" ht="12.75" hidden="false" customHeight="false" outlineLevel="0" collapsed="false">
      <c r="A74" s="84"/>
      <c r="B74" s="85" t="s">
        <v>3</v>
      </c>
      <c r="C74" s="86" t="s">
        <v>58</v>
      </c>
      <c r="D74" s="86" t="s">
        <v>149</v>
      </c>
      <c r="E74" s="87" t="n">
        <v>36861</v>
      </c>
      <c r="F74" s="87" t="n">
        <v>37864</v>
      </c>
      <c r="G74" s="85" t="s">
        <v>165</v>
      </c>
      <c r="H74" s="85"/>
      <c r="I74" s="86" t="s">
        <v>166</v>
      </c>
      <c r="J74" s="88" t="n">
        <v>0.0079</v>
      </c>
      <c r="K74" s="89" t="n">
        <v>0</v>
      </c>
      <c r="L74" s="89" t="n">
        <v>0.0022</v>
      </c>
      <c r="M74" s="89" t="n">
        <v>0</v>
      </c>
      <c r="N74" s="89" t="n">
        <v>0</v>
      </c>
      <c r="O74" s="90" t="n">
        <v>0</v>
      </c>
      <c r="P74" s="89" t="n">
        <f aca="false">SUM(J74:N74)</f>
        <v>0.0101</v>
      </c>
      <c r="Q74" s="107" t="n">
        <v>3.7508</v>
      </c>
      <c r="R74" s="86" t="n">
        <v>260196</v>
      </c>
      <c r="S74" s="85" t="s">
        <v>169</v>
      </c>
      <c r="T74" s="92" t="n">
        <f aca="false">+R74*J74</f>
        <v>2055.5484</v>
      </c>
      <c r="U74" s="93"/>
      <c r="V74" s="94" t="n">
        <v>503104</v>
      </c>
      <c r="W74" s="85"/>
      <c r="X74" s="95"/>
      <c r="Y74" s="95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</row>
    <row r="75" customFormat="false" ht="12.75" hidden="false" customHeight="false" outlineLevel="0" collapsed="false">
      <c r="A75" s="84"/>
      <c r="B75" s="85" t="s">
        <v>3</v>
      </c>
      <c r="C75" s="86" t="s">
        <v>58</v>
      </c>
      <c r="D75" s="86" t="s">
        <v>149</v>
      </c>
      <c r="E75" s="87" t="n">
        <v>36861</v>
      </c>
      <c r="F75" s="87" t="n">
        <v>37864</v>
      </c>
      <c r="G75" s="85" t="s">
        <v>168</v>
      </c>
      <c r="H75" s="85"/>
      <c r="I75" s="86" t="s">
        <v>166</v>
      </c>
      <c r="J75" s="88" t="n">
        <v>0.6673</v>
      </c>
      <c r="K75" s="89" t="n">
        <v>0</v>
      </c>
      <c r="L75" s="89" t="n">
        <v>0.0022</v>
      </c>
      <c r="M75" s="89" t="n">
        <v>0</v>
      </c>
      <c r="N75" s="89" t="n">
        <v>0</v>
      </c>
      <c r="O75" s="90" t="n">
        <v>0</v>
      </c>
      <c r="P75" s="89" t="n">
        <f aca="false">SUM(J75:N75)</f>
        <v>0.6695</v>
      </c>
      <c r="Q75" s="107" t="n">
        <v>3.7508</v>
      </c>
      <c r="R75" s="86" t="n">
        <v>3061</v>
      </c>
      <c r="S75" s="85" t="s">
        <v>169</v>
      </c>
      <c r="T75" s="92" t="n">
        <f aca="false">+R75*J75</f>
        <v>2042.6053</v>
      </c>
      <c r="U75" s="93"/>
      <c r="V75" s="94" t="n">
        <v>503104</v>
      </c>
      <c r="W75" s="85"/>
      <c r="X75" s="95"/>
      <c r="Y75" s="95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</row>
    <row r="76" customFormat="false" ht="12.75" hidden="false" customHeight="false" outlineLevel="0" collapsed="false">
      <c r="A76" s="84"/>
      <c r="B76" s="85" t="s">
        <v>3</v>
      </c>
      <c r="C76" s="86" t="s">
        <v>58</v>
      </c>
      <c r="D76" s="86" t="s">
        <v>149</v>
      </c>
      <c r="E76" s="87" t="n">
        <v>36861</v>
      </c>
      <c r="F76" s="87" t="n">
        <v>36891</v>
      </c>
      <c r="G76" s="85" t="s">
        <v>170</v>
      </c>
      <c r="H76" s="85"/>
      <c r="I76" s="86" t="s">
        <v>171</v>
      </c>
      <c r="J76" s="88" t="n">
        <v>0.0481</v>
      </c>
      <c r="K76" s="89" t="n">
        <v>0</v>
      </c>
      <c r="L76" s="89" t="n">
        <v>0.0022</v>
      </c>
      <c r="M76" s="89" t="n">
        <v>0</v>
      </c>
      <c r="N76" s="89" t="n">
        <v>0</v>
      </c>
      <c r="O76" s="90" t="n">
        <v>0</v>
      </c>
      <c r="P76" s="89" t="n">
        <f aca="false">SUM(J76:N76)</f>
        <v>0.0503</v>
      </c>
      <c r="Q76" s="109" t="n">
        <v>3.7544</v>
      </c>
      <c r="R76" s="86" t="n">
        <v>5665</v>
      </c>
      <c r="S76" s="85" t="s">
        <v>172</v>
      </c>
      <c r="T76" s="92" t="n">
        <f aca="false">+J76*R76</f>
        <v>272.4865</v>
      </c>
      <c r="U76" s="93"/>
      <c r="V76" s="94" t="n">
        <v>506356</v>
      </c>
      <c r="W76" s="85"/>
      <c r="X76" s="95"/>
      <c r="Y76" s="95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</row>
    <row r="77" customFormat="false" ht="12.75" hidden="false" customHeight="false" outlineLevel="0" collapsed="false">
      <c r="A77" s="84"/>
      <c r="B77" s="85" t="s">
        <v>3</v>
      </c>
      <c r="C77" s="86" t="s">
        <v>58</v>
      </c>
      <c r="D77" s="86" t="s">
        <v>149</v>
      </c>
      <c r="E77" s="87" t="n">
        <v>36861</v>
      </c>
      <c r="F77" s="87" t="n">
        <v>36891</v>
      </c>
      <c r="G77" s="85" t="s">
        <v>173</v>
      </c>
      <c r="H77" s="85"/>
      <c r="I77" s="86" t="s">
        <v>171</v>
      </c>
      <c r="J77" s="88" t="n">
        <v>0.484</v>
      </c>
      <c r="K77" s="89" t="n">
        <v>0</v>
      </c>
      <c r="L77" s="89" t="n">
        <v>0.0022</v>
      </c>
      <c r="M77" s="89" t="n">
        <v>0</v>
      </c>
      <c r="N77" s="89" t="n">
        <v>0</v>
      </c>
      <c r="O77" s="90" t="n">
        <v>0</v>
      </c>
      <c r="P77" s="89" t="n">
        <f aca="false">SUM(J77:N77)</f>
        <v>0.4862</v>
      </c>
      <c r="Q77" s="109" t="n">
        <v>3.7544</v>
      </c>
      <c r="R77" s="86" t="n">
        <v>563</v>
      </c>
      <c r="S77" s="85" t="s">
        <v>172</v>
      </c>
      <c r="T77" s="92" t="n">
        <f aca="false">+J77*R77</f>
        <v>272.492</v>
      </c>
      <c r="U77" s="93"/>
      <c r="V77" s="94" t="n">
        <v>506356</v>
      </c>
      <c r="W77" s="85"/>
      <c r="X77" s="95"/>
      <c r="Y77" s="95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</row>
    <row r="78" customFormat="false" ht="12.75" hidden="false" customHeight="false" outlineLevel="0" collapsed="false">
      <c r="A78" s="84"/>
      <c r="B78" s="85" t="s">
        <v>3</v>
      </c>
      <c r="C78" s="86" t="s">
        <v>58</v>
      </c>
      <c r="D78" s="86" t="s">
        <v>149</v>
      </c>
      <c r="E78" s="87" t="n">
        <v>36861</v>
      </c>
      <c r="F78" s="87" t="n">
        <v>37864</v>
      </c>
      <c r="G78" s="85" t="s">
        <v>170</v>
      </c>
      <c r="H78" s="85"/>
      <c r="I78" s="86" t="s">
        <v>171</v>
      </c>
      <c r="J78" s="88" t="n">
        <v>0.0481</v>
      </c>
      <c r="K78" s="89" t="n">
        <v>0</v>
      </c>
      <c r="L78" s="89" t="n">
        <v>0.0022</v>
      </c>
      <c r="M78" s="89" t="n">
        <v>0</v>
      </c>
      <c r="N78" s="89" t="n">
        <v>0</v>
      </c>
      <c r="O78" s="90" t="n">
        <v>0</v>
      </c>
      <c r="P78" s="89" t="n">
        <f aca="false">SUM(J78:N78)</f>
        <v>0.0503</v>
      </c>
      <c r="Q78" s="109" t="n">
        <v>3.7507</v>
      </c>
      <c r="R78" s="86" t="n">
        <v>13219</v>
      </c>
      <c r="S78" s="85" t="s">
        <v>174</v>
      </c>
      <c r="T78" s="92" t="n">
        <f aca="false">+J78*R78</f>
        <v>635.8339</v>
      </c>
      <c r="U78" s="93"/>
      <c r="V78" s="94" t="n">
        <v>503082</v>
      </c>
      <c r="W78" s="110" t="s">
        <v>156</v>
      </c>
      <c r="X78" s="95"/>
      <c r="Y78" s="95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</row>
    <row r="79" customFormat="false" ht="12.75" hidden="false" customHeight="false" outlineLevel="0" collapsed="false">
      <c r="A79" s="84"/>
      <c r="B79" s="85" t="s">
        <v>3</v>
      </c>
      <c r="C79" s="86" t="s">
        <v>58</v>
      </c>
      <c r="D79" s="86" t="s">
        <v>149</v>
      </c>
      <c r="E79" s="87" t="n">
        <v>36861</v>
      </c>
      <c r="F79" s="87" t="n">
        <v>37864</v>
      </c>
      <c r="G79" s="85" t="s">
        <v>173</v>
      </c>
      <c r="H79" s="85"/>
      <c r="I79" s="86" t="s">
        <v>171</v>
      </c>
      <c r="J79" s="88" t="n">
        <v>0.484</v>
      </c>
      <c r="K79" s="89" t="n">
        <v>0</v>
      </c>
      <c r="L79" s="89" t="n">
        <v>0.0022</v>
      </c>
      <c r="M79" s="89" t="n">
        <v>0</v>
      </c>
      <c r="N79" s="89" t="n">
        <v>0</v>
      </c>
      <c r="O79" s="90" t="n">
        <v>0</v>
      </c>
      <c r="P79" s="89" t="n">
        <f aca="false">SUM(J79:N79)</f>
        <v>0.4862</v>
      </c>
      <c r="Q79" s="109" t="n">
        <v>3.7507</v>
      </c>
      <c r="R79" s="86" t="n">
        <v>1314</v>
      </c>
      <c r="S79" s="85" t="s">
        <v>174</v>
      </c>
      <c r="T79" s="92" t="n">
        <f aca="false">+J79*R79</f>
        <v>635.976</v>
      </c>
      <c r="U79" s="93"/>
      <c r="V79" s="94" t="n">
        <v>503082</v>
      </c>
      <c r="W79" s="110" t="s">
        <v>156</v>
      </c>
      <c r="X79" s="95"/>
      <c r="Y79" s="95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  <c r="GN79" s="84"/>
      <c r="GO79" s="84"/>
      <c r="GP79" s="84"/>
      <c r="GQ79" s="84"/>
      <c r="GR79" s="84"/>
      <c r="GS79" s="84"/>
      <c r="GT79" s="84"/>
      <c r="GU79" s="84"/>
      <c r="GV79" s="84"/>
      <c r="GW79" s="84"/>
      <c r="GX79" s="84"/>
      <c r="GY79" s="84"/>
      <c r="GZ79" s="84"/>
      <c r="HA79" s="84"/>
      <c r="HB79" s="84"/>
      <c r="HC79" s="84"/>
      <c r="HD79" s="84"/>
      <c r="HE79" s="84"/>
      <c r="HF79" s="84"/>
      <c r="HG79" s="84"/>
      <c r="HH79" s="84"/>
      <c r="HI79" s="84"/>
      <c r="HJ79" s="84"/>
      <c r="HK79" s="84"/>
      <c r="HL79" s="84"/>
      <c r="HM79" s="84"/>
      <c r="HN79" s="84"/>
      <c r="HO79" s="84"/>
      <c r="HP79" s="84"/>
      <c r="HQ79" s="84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84"/>
      <c r="IG79" s="84"/>
      <c r="IH79" s="84"/>
      <c r="II79" s="84"/>
      <c r="IJ79" s="84"/>
      <c r="IK79" s="84"/>
      <c r="IL79" s="84"/>
      <c r="IM79" s="84"/>
      <c r="IN79" s="84"/>
      <c r="IO79" s="84"/>
      <c r="IP79" s="84"/>
      <c r="IQ79" s="84"/>
      <c r="IR79" s="84"/>
      <c r="IS79" s="84"/>
      <c r="IT79" s="84"/>
      <c r="IU79" s="84"/>
      <c r="IV79" s="84"/>
      <c r="IW79" s="84"/>
    </row>
    <row r="80" customFormat="false" ht="12.75" hidden="false" customHeight="false" outlineLevel="0" collapsed="false">
      <c r="A80" s="111"/>
      <c r="B80" s="85" t="s">
        <v>3</v>
      </c>
      <c r="C80" s="86" t="s">
        <v>58</v>
      </c>
      <c r="D80" s="86" t="s">
        <v>149</v>
      </c>
      <c r="E80" s="87" t="n">
        <v>36861</v>
      </c>
      <c r="F80" s="87" t="n">
        <v>36891</v>
      </c>
      <c r="G80" s="85" t="s">
        <v>175</v>
      </c>
      <c r="H80" s="85" t="s">
        <v>151</v>
      </c>
      <c r="I80" s="86" t="s">
        <v>176</v>
      </c>
      <c r="J80" s="88" t="n">
        <f aca="false">15.0677/J1</f>
        <v>0.486054838709677</v>
      </c>
      <c r="K80" s="89"/>
      <c r="L80" s="89"/>
      <c r="M80" s="89"/>
      <c r="N80" s="89"/>
      <c r="O80" s="90"/>
      <c r="P80" s="89"/>
      <c r="Q80" s="112" t="n">
        <v>3.7644</v>
      </c>
      <c r="R80" s="113" t="n">
        <v>929</v>
      </c>
      <c r="S80" s="110" t="s">
        <v>177</v>
      </c>
      <c r="T80" s="92" t="n">
        <f aca="false">+J80*R80</f>
        <v>451.54494516129</v>
      </c>
      <c r="U80" s="114"/>
      <c r="V80" s="115" t="n">
        <v>506737</v>
      </c>
      <c r="W80" s="110" t="s">
        <v>156</v>
      </c>
      <c r="X80" s="116"/>
      <c r="Y80" s="116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1"/>
      <c r="CS80" s="111"/>
      <c r="CT80" s="111"/>
      <c r="CU80" s="111"/>
      <c r="CV80" s="111"/>
      <c r="CW80" s="111"/>
      <c r="CX80" s="111"/>
      <c r="CY80" s="111"/>
      <c r="CZ80" s="111"/>
      <c r="DA80" s="111"/>
      <c r="DB80" s="111"/>
      <c r="DC80" s="111"/>
      <c r="DD80" s="111"/>
      <c r="DE80" s="111"/>
      <c r="DF80" s="111"/>
      <c r="DG80" s="111"/>
      <c r="DH80" s="111"/>
      <c r="DI80" s="111"/>
      <c r="DJ80" s="111"/>
      <c r="DK80" s="111"/>
      <c r="DL80" s="111"/>
      <c r="DM80" s="111"/>
      <c r="DN80" s="111"/>
      <c r="DO80" s="111"/>
      <c r="DP80" s="111"/>
      <c r="DQ80" s="111"/>
      <c r="DR80" s="111"/>
      <c r="DS80" s="111"/>
      <c r="DT80" s="111"/>
      <c r="DU80" s="111"/>
      <c r="DV80" s="111"/>
      <c r="DW80" s="111"/>
      <c r="DX80" s="111"/>
      <c r="DY80" s="111"/>
      <c r="DZ80" s="111"/>
      <c r="EA80" s="111"/>
      <c r="EB80" s="111"/>
      <c r="EC80" s="111"/>
      <c r="ED80" s="111"/>
      <c r="EE80" s="111"/>
      <c r="EF80" s="111"/>
      <c r="EG80" s="111"/>
      <c r="EH80" s="111"/>
      <c r="EI80" s="111"/>
      <c r="EJ80" s="111"/>
      <c r="EK80" s="111"/>
      <c r="EL80" s="111"/>
      <c r="EM80" s="111"/>
      <c r="EN80" s="111"/>
      <c r="EO80" s="111"/>
      <c r="EP80" s="111"/>
      <c r="EQ80" s="111"/>
      <c r="ER80" s="111"/>
      <c r="ES80" s="111"/>
      <c r="ET80" s="111"/>
      <c r="EU80" s="111"/>
      <c r="EV80" s="111"/>
      <c r="EW80" s="111"/>
      <c r="EX80" s="111"/>
      <c r="EY80" s="111"/>
      <c r="EZ80" s="111"/>
      <c r="FA80" s="111"/>
      <c r="FB80" s="111"/>
      <c r="FC80" s="111"/>
      <c r="FD80" s="111"/>
      <c r="FE80" s="111"/>
      <c r="FF80" s="111"/>
      <c r="FG80" s="111"/>
      <c r="FH80" s="111"/>
      <c r="FI80" s="111"/>
      <c r="FJ80" s="111"/>
      <c r="FK80" s="111"/>
      <c r="FL80" s="111"/>
      <c r="FM80" s="111"/>
      <c r="FN80" s="111"/>
      <c r="FO80" s="111"/>
      <c r="FP80" s="111"/>
      <c r="FQ80" s="111"/>
      <c r="FR80" s="111"/>
      <c r="FS80" s="111"/>
      <c r="FT80" s="111"/>
      <c r="FU80" s="111"/>
      <c r="FV80" s="111"/>
      <c r="FW80" s="111"/>
      <c r="FX80" s="111"/>
      <c r="FY80" s="111"/>
      <c r="FZ80" s="111"/>
      <c r="GA80" s="111"/>
      <c r="GB80" s="111"/>
      <c r="GC80" s="111"/>
      <c r="GD80" s="111"/>
      <c r="GE80" s="111"/>
      <c r="GF80" s="111"/>
      <c r="GG80" s="111"/>
      <c r="GH80" s="111"/>
      <c r="GI80" s="111"/>
      <c r="GJ80" s="111"/>
      <c r="GK80" s="111"/>
      <c r="GL80" s="111"/>
      <c r="GM80" s="111"/>
      <c r="GN80" s="111"/>
      <c r="GO80" s="111"/>
      <c r="GP80" s="111"/>
      <c r="GQ80" s="111"/>
      <c r="GR80" s="111"/>
      <c r="GS80" s="111"/>
      <c r="GT80" s="111"/>
      <c r="GU80" s="111"/>
      <c r="GV80" s="111"/>
      <c r="GW80" s="111"/>
      <c r="GX80" s="111"/>
      <c r="GY80" s="111"/>
      <c r="GZ80" s="111"/>
      <c r="HA80" s="111"/>
      <c r="HB80" s="111"/>
      <c r="HC80" s="111"/>
      <c r="HD80" s="111"/>
      <c r="HE80" s="111"/>
      <c r="HF80" s="111"/>
      <c r="HG80" s="111"/>
      <c r="HH80" s="111"/>
      <c r="HI80" s="111"/>
      <c r="HJ80" s="111"/>
      <c r="HK80" s="111"/>
      <c r="HL80" s="111"/>
      <c r="HM80" s="111"/>
      <c r="HN80" s="111"/>
      <c r="HO80" s="111"/>
      <c r="HP80" s="111"/>
      <c r="HQ80" s="111"/>
      <c r="HR80" s="111"/>
      <c r="HS80" s="111"/>
      <c r="HT80" s="111"/>
      <c r="HU80" s="111"/>
      <c r="HV80" s="111"/>
      <c r="HW80" s="111"/>
      <c r="HX80" s="111"/>
      <c r="HY80" s="111"/>
      <c r="HZ80" s="111"/>
      <c r="IA80" s="111"/>
      <c r="IB80" s="111"/>
      <c r="IC80" s="111"/>
      <c r="ID80" s="111"/>
      <c r="IE80" s="111"/>
      <c r="IF80" s="111"/>
      <c r="IG80" s="111"/>
      <c r="IH80" s="111"/>
      <c r="II80" s="111"/>
      <c r="IJ80" s="111"/>
      <c r="IK80" s="111"/>
      <c r="IL80" s="111"/>
      <c r="IM80" s="111"/>
      <c r="IN80" s="111"/>
      <c r="IO80" s="111"/>
      <c r="IP80" s="111"/>
      <c r="IQ80" s="111"/>
      <c r="IR80" s="111"/>
      <c r="IS80" s="111"/>
      <c r="IT80" s="111"/>
      <c r="IU80" s="111"/>
      <c r="IV80" s="111"/>
      <c r="IW80" s="111"/>
    </row>
    <row r="81" customFormat="false" ht="12.75" hidden="false" customHeight="false" outlineLevel="0" collapsed="false">
      <c r="A81" s="111"/>
      <c r="B81" s="85" t="s">
        <v>3</v>
      </c>
      <c r="C81" s="86" t="s">
        <v>58</v>
      </c>
      <c r="D81" s="86" t="s">
        <v>149</v>
      </c>
      <c r="E81" s="87" t="n">
        <v>36861</v>
      </c>
      <c r="F81" s="87" t="n">
        <v>36891</v>
      </c>
      <c r="G81" s="85" t="s">
        <v>178</v>
      </c>
      <c r="H81" s="85" t="s">
        <v>151</v>
      </c>
      <c r="I81" s="86" t="s">
        <v>179</v>
      </c>
      <c r="J81" s="117" t="n">
        <f aca="false">14.1875/J1</f>
        <v>0.457661290322581</v>
      </c>
      <c r="K81" s="89"/>
      <c r="L81" s="89"/>
      <c r="M81" s="89"/>
      <c r="N81" s="89"/>
      <c r="O81" s="90"/>
      <c r="P81" s="89"/>
      <c r="Q81" s="112" t="n">
        <v>3.7572</v>
      </c>
      <c r="R81" s="113" t="n">
        <v>1178</v>
      </c>
      <c r="S81" s="110" t="s">
        <v>180</v>
      </c>
      <c r="T81" s="92" t="n">
        <f aca="false">+J81*R81</f>
        <v>539.125</v>
      </c>
      <c r="U81" s="114"/>
      <c r="V81" s="115" t="n">
        <v>506418</v>
      </c>
      <c r="W81" s="110" t="s">
        <v>156</v>
      </c>
      <c r="X81" s="116"/>
      <c r="Y81" s="116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  <c r="FW81" s="111"/>
      <c r="FX81" s="111"/>
      <c r="FY81" s="111"/>
      <c r="FZ81" s="111"/>
      <c r="GA81" s="111"/>
      <c r="GB81" s="111"/>
      <c r="GC81" s="111"/>
      <c r="GD81" s="111"/>
      <c r="GE81" s="111"/>
      <c r="GF81" s="111"/>
      <c r="GG81" s="111"/>
      <c r="GH81" s="111"/>
      <c r="GI81" s="111"/>
      <c r="GJ81" s="111"/>
      <c r="GK81" s="111"/>
      <c r="GL81" s="111"/>
      <c r="GM81" s="111"/>
      <c r="GN81" s="111"/>
      <c r="GO81" s="111"/>
      <c r="GP81" s="111"/>
      <c r="GQ81" s="111"/>
      <c r="GR81" s="111"/>
      <c r="GS81" s="111"/>
      <c r="GT81" s="111"/>
      <c r="GU81" s="111"/>
      <c r="GV81" s="111"/>
      <c r="GW81" s="111"/>
      <c r="GX81" s="111"/>
      <c r="GY81" s="111"/>
      <c r="GZ81" s="111"/>
      <c r="HA81" s="111"/>
      <c r="HB81" s="111"/>
      <c r="HC81" s="111"/>
      <c r="HD81" s="111"/>
      <c r="HE81" s="111"/>
      <c r="HF81" s="111"/>
      <c r="HG81" s="111"/>
      <c r="HH81" s="111"/>
      <c r="HI81" s="111"/>
      <c r="HJ81" s="111"/>
      <c r="HK81" s="111"/>
      <c r="HL81" s="111"/>
      <c r="HM81" s="111"/>
      <c r="HN81" s="111"/>
      <c r="HO81" s="111"/>
      <c r="HP81" s="111"/>
      <c r="HQ81" s="111"/>
      <c r="HR81" s="111"/>
      <c r="HS81" s="111"/>
      <c r="HT81" s="111"/>
      <c r="HU81" s="111"/>
      <c r="HV81" s="111"/>
      <c r="HW81" s="111"/>
      <c r="HX81" s="111"/>
      <c r="HY81" s="111"/>
      <c r="HZ81" s="111"/>
      <c r="IA81" s="111"/>
      <c r="IB81" s="111"/>
      <c r="IC81" s="111"/>
      <c r="ID81" s="111"/>
      <c r="IE81" s="111"/>
      <c r="IF81" s="111"/>
      <c r="IG81" s="111"/>
      <c r="IH81" s="111"/>
      <c r="II81" s="111"/>
      <c r="IJ81" s="111"/>
      <c r="IK81" s="111"/>
      <c r="IL81" s="111"/>
      <c r="IM81" s="111"/>
      <c r="IN81" s="111"/>
      <c r="IO81" s="111"/>
      <c r="IP81" s="111"/>
      <c r="IQ81" s="111"/>
      <c r="IR81" s="111"/>
      <c r="IS81" s="111"/>
      <c r="IT81" s="111"/>
      <c r="IU81" s="111"/>
      <c r="IV81" s="111"/>
      <c r="IW81" s="111"/>
    </row>
    <row r="82" customFormat="false" ht="12.75" hidden="false" customHeight="false" outlineLevel="0" collapsed="false">
      <c r="A82" s="111"/>
      <c r="B82" s="85" t="s">
        <v>3</v>
      </c>
      <c r="C82" s="86" t="s">
        <v>58</v>
      </c>
      <c r="D82" s="86" t="s">
        <v>149</v>
      </c>
      <c r="E82" s="87" t="n">
        <v>36861</v>
      </c>
      <c r="F82" s="87" t="n">
        <v>37864</v>
      </c>
      <c r="G82" s="85" t="s">
        <v>178</v>
      </c>
      <c r="H82" s="85" t="s">
        <v>151</v>
      </c>
      <c r="I82" s="86" t="s">
        <v>179</v>
      </c>
      <c r="J82" s="117" t="n">
        <f aca="false">14.1875/J1</f>
        <v>0.457661290322581</v>
      </c>
      <c r="K82" s="89"/>
      <c r="L82" s="89"/>
      <c r="M82" s="89"/>
      <c r="N82" s="89"/>
      <c r="O82" s="90"/>
      <c r="P82" s="89"/>
      <c r="Q82" s="112" t="n">
        <v>3.7477</v>
      </c>
      <c r="R82" s="113" t="n">
        <v>2749</v>
      </c>
      <c r="S82" s="110" t="s">
        <v>181</v>
      </c>
      <c r="T82" s="92" t="n">
        <f aca="false">+J82*R82</f>
        <v>1258.11088709677</v>
      </c>
      <c r="U82" s="114"/>
      <c r="V82" s="115" t="n">
        <v>503132</v>
      </c>
      <c r="W82" s="110" t="s">
        <v>156</v>
      </c>
      <c r="X82" s="116"/>
      <c r="Y82" s="116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  <c r="FW82" s="111"/>
      <c r="FX82" s="111"/>
      <c r="FY82" s="111"/>
      <c r="FZ82" s="111"/>
      <c r="GA82" s="111"/>
      <c r="GB82" s="111"/>
      <c r="GC82" s="111"/>
      <c r="GD82" s="111"/>
      <c r="GE82" s="111"/>
      <c r="GF82" s="111"/>
      <c r="GG82" s="111"/>
      <c r="GH82" s="111"/>
      <c r="GI82" s="111"/>
      <c r="GJ82" s="111"/>
      <c r="GK82" s="111"/>
      <c r="GL82" s="111"/>
      <c r="GM82" s="111"/>
      <c r="GN82" s="111"/>
      <c r="GO82" s="111"/>
      <c r="GP82" s="111"/>
      <c r="GQ82" s="111"/>
      <c r="GR82" s="111"/>
      <c r="GS82" s="111"/>
      <c r="GT82" s="111"/>
      <c r="GU82" s="111"/>
      <c r="GV82" s="111"/>
      <c r="GW82" s="111"/>
      <c r="GX82" s="111"/>
      <c r="GY82" s="111"/>
      <c r="GZ82" s="111"/>
      <c r="HA82" s="111"/>
      <c r="HB82" s="111"/>
      <c r="HC82" s="111"/>
      <c r="HD82" s="111"/>
      <c r="HE82" s="111"/>
      <c r="HF82" s="111"/>
      <c r="HG82" s="111"/>
      <c r="HH82" s="111"/>
      <c r="HI82" s="111"/>
      <c r="HJ82" s="111"/>
      <c r="HK82" s="111"/>
      <c r="HL82" s="111"/>
      <c r="HM82" s="111"/>
      <c r="HN82" s="111"/>
      <c r="HO82" s="111"/>
      <c r="HP82" s="111"/>
      <c r="HQ82" s="111"/>
      <c r="HR82" s="111"/>
      <c r="HS82" s="111"/>
      <c r="HT82" s="111"/>
      <c r="HU82" s="111"/>
      <c r="HV82" s="111"/>
      <c r="HW82" s="111"/>
      <c r="HX82" s="111"/>
      <c r="HY82" s="111"/>
      <c r="HZ82" s="111"/>
      <c r="IA82" s="111"/>
      <c r="IB82" s="111"/>
      <c r="IC82" s="111"/>
      <c r="ID82" s="111"/>
      <c r="IE82" s="111"/>
      <c r="IF82" s="111"/>
      <c r="IG82" s="111"/>
      <c r="IH82" s="111"/>
      <c r="II82" s="111"/>
      <c r="IJ82" s="111"/>
      <c r="IK82" s="111"/>
      <c r="IL82" s="111"/>
      <c r="IM82" s="111"/>
      <c r="IN82" s="111"/>
      <c r="IO82" s="111"/>
      <c r="IP82" s="111"/>
      <c r="IQ82" s="111"/>
      <c r="IR82" s="111"/>
      <c r="IS82" s="111"/>
      <c r="IT82" s="111"/>
      <c r="IU82" s="111"/>
      <c r="IV82" s="111"/>
      <c r="IW82" s="111"/>
    </row>
    <row r="83" customFormat="false" ht="13.5" hidden="false" customHeight="false" outlineLevel="0" collapsed="false">
      <c r="B83" s="51"/>
      <c r="C83" s="55"/>
      <c r="D83" s="55"/>
      <c r="E83" s="56"/>
      <c r="F83" s="56"/>
      <c r="G83" s="57"/>
      <c r="H83" s="57"/>
      <c r="I83" s="55"/>
      <c r="J83" s="60"/>
      <c r="K83" s="60"/>
      <c r="L83" s="60"/>
      <c r="M83" s="60"/>
      <c r="N83" s="60"/>
      <c r="O83" s="61"/>
      <c r="P83" s="60"/>
      <c r="Q83" s="118"/>
      <c r="R83" s="119"/>
      <c r="S83" s="64"/>
      <c r="T83" s="120" t="n">
        <f aca="false">SUM(T54:T82)</f>
        <v>111180.503832258</v>
      </c>
      <c r="U83" s="64"/>
      <c r="V83" s="65"/>
      <c r="W83" s="66"/>
      <c r="X83" s="67"/>
      <c r="Y83" s="67"/>
    </row>
    <row r="84" customFormat="false" ht="13.5" hidden="false" customHeight="false" outlineLevel="0" collapsed="false">
      <c r="B84" s="51"/>
      <c r="C84" s="55"/>
      <c r="D84" s="55"/>
      <c r="E84" s="56"/>
      <c r="F84" s="56"/>
      <c r="G84" s="57"/>
      <c r="H84" s="57"/>
      <c r="I84" s="55"/>
      <c r="J84" s="60"/>
      <c r="K84" s="60"/>
      <c r="L84" s="60"/>
      <c r="M84" s="60"/>
      <c r="N84" s="60"/>
      <c r="O84" s="61"/>
      <c r="P84" s="60"/>
      <c r="Q84" s="118"/>
      <c r="R84" s="119"/>
      <c r="S84" s="64"/>
      <c r="T84" s="64"/>
      <c r="U84" s="66"/>
      <c r="V84" s="65"/>
      <c r="W84" s="66"/>
      <c r="X84" s="121"/>
      <c r="Y84" s="67"/>
    </row>
    <row r="85" customFormat="false" ht="12.75" hidden="false" customHeight="false" outlineLevel="0" collapsed="false">
      <c r="B85" s="51"/>
      <c r="C85" s="55"/>
      <c r="D85" s="55"/>
      <c r="E85" s="56"/>
      <c r="F85" s="56"/>
      <c r="G85" s="57"/>
      <c r="H85" s="57"/>
      <c r="I85" s="55"/>
      <c r="J85" s="60"/>
      <c r="K85" s="60"/>
      <c r="L85" s="60"/>
      <c r="M85" s="60"/>
      <c r="N85" s="60"/>
      <c r="O85" s="61"/>
      <c r="P85" s="60"/>
      <c r="Q85" s="118"/>
      <c r="R85" s="119"/>
      <c r="S85" s="64"/>
      <c r="T85" s="64"/>
      <c r="U85" s="64"/>
      <c r="V85" s="65"/>
      <c r="W85" s="66"/>
      <c r="X85" s="67"/>
      <c r="Y85" s="67"/>
    </row>
    <row r="86" customFormat="false" ht="12.75" hidden="false" customHeight="false" outlineLevel="0" collapsed="false">
      <c r="B86" s="51"/>
      <c r="C86" s="55"/>
      <c r="D86" s="55"/>
      <c r="E86" s="56"/>
      <c r="F86" s="56"/>
      <c r="G86" s="57"/>
      <c r="H86" s="57"/>
      <c r="I86" s="55"/>
      <c r="J86" s="60"/>
      <c r="K86" s="60"/>
      <c r="L86" s="60"/>
      <c r="M86" s="60"/>
      <c r="N86" s="60"/>
      <c r="O86" s="61"/>
      <c r="P86" s="60"/>
      <c r="Q86" s="118"/>
      <c r="R86" s="119"/>
      <c r="S86" s="64"/>
      <c r="T86" s="64"/>
      <c r="U86" s="64"/>
      <c r="V86" s="65"/>
      <c r="W86" s="66"/>
      <c r="X86" s="67"/>
      <c r="Y86" s="67"/>
    </row>
    <row r="87" customFormat="false" ht="12.75" hidden="false" customHeight="false" outlineLevel="0" collapsed="false">
      <c r="B87" s="51"/>
      <c r="C87" s="55"/>
      <c r="D87" s="55"/>
      <c r="E87" s="83"/>
      <c r="F87" s="56"/>
      <c r="G87" s="57"/>
      <c r="H87" s="57"/>
      <c r="I87" s="55"/>
      <c r="J87" s="69"/>
      <c r="K87" s="60"/>
      <c r="L87" s="60"/>
      <c r="M87" s="60"/>
      <c r="N87" s="60"/>
      <c r="O87" s="61"/>
      <c r="P87" s="60"/>
      <c r="Q87" s="118"/>
      <c r="R87" s="119"/>
      <c r="S87" s="121"/>
      <c r="T87" s="64" t="n">
        <f aca="false">+T83+T49+T27</f>
        <v>519194.232747742</v>
      </c>
      <c r="U87" s="64"/>
      <c r="V87" s="65"/>
      <c r="W87" s="66"/>
      <c r="X87" s="67"/>
      <c r="Y87" s="67"/>
    </row>
    <row r="88" customFormat="false" ht="12.75" hidden="false" customHeight="false" outlineLevel="0" collapsed="false">
      <c r="B88" s="51"/>
      <c r="C88" s="55"/>
      <c r="D88" s="55"/>
      <c r="E88" s="83"/>
      <c r="F88" s="56"/>
      <c r="G88" s="57"/>
      <c r="H88" s="57"/>
      <c r="I88" s="55"/>
      <c r="J88" s="69"/>
      <c r="K88" s="60"/>
      <c r="L88" s="60"/>
      <c r="M88" s="60"/>
      <c r="N88" s="60"/>
      <c r="O88" s="61"/>
      <c r="P88" s="60"/>
      <c r="Q88" s="118"/>
      <c r="R88" s="119"/>
      <c r="S88" s="121"/>
      <c r="T88" s="64"/>
      <c r="U88" s="64"/>
      <c r="V88" s="65"/>
      <c r="W88" s="66"/>
      <c r="X88" s="67"/>
      <c r="Y88" s="67"/>
    </row>
    <row r="89" customFormat="false" ht="12.75" hidden="false" customHeight="false" outlineLevel="0" collapsed="false">
      <c r="E89" s="53"/>
      <c r="Q89" s="46"/>
      <c r="R89" s="46"/>
      <c r="S89" s="46"/>
      <c r="T89" s="46"/>
      <c r="U89" s="46"/>
      <c r="V89" s="122"/>
      <c r="W89" s="123"/>
      <c r="X89" s="122"/>
    </row>
    <row r="90" customFormat="false" ht="12.75" hidden="false" customHeight="false" outlineLevel="0" collapsed="false">
      <c r="E90" s="53"/>
      <c r="Q90" s="46"/>
      <c r="R90" s="46"/>
      <c r="S90" s="46"/>
      <c r="T90" s="46"/>
      <c r="U90" s="46"/>
      <c r="V90" s="122"/>
      <c r="W90" s="123"/>
      <c r="X90" s="122"/>
    </row>
    <row r="91" customFormat="false" ht="12.75" hidden="false" customHeight="false" outlineLevel="0" collapsed="false">
      <c r="E91" s="53"/>
    </row>
    <row r="92" customFormat="false" ht="12.75" hidden="false" customHeight="false" outlineLevel="0" collapsed="false">
      <c r="E92" s="53"/>
    </row>
    <row r="93" customFormat="false" ht="12.75" hidden="false" customHeight="false" outlineLevel="0" collapsed="false">
      <c r="E93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B43" colorId="64" zoomScale="100" zoomScaleNormal="100" zoomScalePageLayoutView="100" workbookViewId="0">
      <selection pane="topLeft" activeCell="G56" activeCellId="0" sqref="G5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4" width="9.14"/>
    <col collapsed="false" customWidth="true" hidden="false" outlineLevel="0" max="2" min="2" style="44" width="9.99"/>
    <col collapsed="false" customWidth="false" hidden="false" outlineLevel="0" max="3" min="3" style="44" width="9.14"/>
    <col collapsed="false" customWidth="true" hidden="false" outlineLevel="0" max="4" min="4" style="44" width="10.56"/>
    <col collapsed="false" customWidth="true" hidden="false" outlineLevel="0" max="5" min="5" style="44" width="9.28"/>
    <col collapsed="false" customWidth="true" hidden="false" outlineLevel="0" max="6" min="6" style="44" width="9.56"/>
    <col collapsed="false" customWidth="true" hidden="false" outlineLevel="0" max="7" min="7" style="51" width="12.42"/>
    <col collapsed="false" customWidth="true" hidden="false" outlineLevel="0" max="8" min="8" style="51" width="16.42"/>
    <col collapsed="false" customWidth="true" hidden="false" outlineLevel="0" max="9" min="9" style="44" width="9.28"/>
    <col collapsed="false" customWidth="true" hidden="false" outlineLevel="0" max="10" min="10" style="44" width="7.7"/>
    <col collapsed="false" customWidth="false" hidden="true" outlineLevel="0" max="14" min="11" style="44" width="9.14"/>
    <col collapsed="false" customWidth="false" hidden="true" outlineLevel="0" max="15" min="15" style="52" width="9.14"/>
    <col collapsed="false" customWidth="false" hidden="true" outlineLevel="0" max="16" min="16" style="44" width="9.14"/>
    <col collapsed="false" customWidth="true" hidden="false" outlineLevel="0" max="17" min="17" style="44" width="11.13"/>
    <col collapsed="false" customWidth="true" hidden="false" outlineLevel="0" max="18" min="18" style="44" width="10.85"/>
    <col collapsed="false" customWidth="true" hidden="false" outlineLevel="0" max="19" min="19" style="44" width="12.28"/>
    <col collapsed="false" customWidth="true" hidden="false" outlineLevel="0" max="20" min="20" style="44" width="10.71"/>
    <col collapsed="false" customWidth="true" hidden="false" outlineLevel="0" max="21" min="21" style="53" width="14.85"/>
    <col collapsed="false" customWidth="true" hidden="false" outlineLevel="0" max="22" min="22" style="51" width="42.28"/>
    <col collapsed="false" customWidth="false" hidden="false" outlineLevel="0" max="24" min="23" style="53" width="9.14"/>
    <col collapsed="false" customWidth="true" hidden="false" outlineLevel="0" max="25" min="25" style="44" width="12.42"/>
    <col collapsed="false" customWidth="false" hidden="false" outlineLevel="0" max="257" min="26" style="44" width="9.14"/>
  </cols>
  <sheetData>
    <row r="1" customFormat="false" ht="12.75" hidden="false" customHeight="false" outlineLevel="0" collapsed="false">
      <c r="B1" s="54" t="s">
        <v>83</v>
      </c>
      <c r="C1" s="55"/>
      <c r="D1" s="55"/>
      <c r="E1" s="56"/>
      <c r="F1" s="56"/>
      <c r="G1" s="57"/>
      <c r="H1" s="57"/>
      <c r="I1" s="55" t="s">
        <v>84</v>
      </c>
      <c r="J1" s="58" t="n">
        <v>31</v>
      </c>
      <c r="K1" s="59" t="s">
        <v>85</v>
      </c>
      <c r="L1" s="60"/>
      <c r="M1" s="60"/>
      <c r="N1" s="60"/>
      <c r="O1" s="61"/>
      <c r="P1" s="60"/>
      <c r="Q1" s="62"/>
      <c r="R1" s="63"/>
      <c r="S1" s="64" t="s">
        <v>182</v>
      </c>
      <c r="T1" s="64"/>
      <c r="U1" s="65"/>
      <c r="V1" s="66"/>
      <c r="W1" s="67"/>
      <c r="X1" s="67"/>
    </row>
    <row r="2" customFormat="false" ht="12.75" hidden="false" customHeight="false" outlineLevel="0" collapsed="false">
      <c r="B2" s="57"/>
      <c r="C2" s="57"/>
      <c r="D2" s="57"/>
      <c r="E2" s="56"/>
      <c r="F2" s="56"/>
      <c r="G2" s="57"/>
      <c r="H2" s="57"/>
      <c r="I2" s="55"/>
      <c r="J2" s="58"/>
      <c r="K2" s="59" t="s">
        <v>87</v>
      </c>
      <c r="L2" s="60"/>
      <c r="M2" s="60"/>
      <c r="N2" s="60"/>
      <c r="O2" s="61"/>
      <c r="P2" s="60"/>
      <c r="Q2" s="62"/>
      <c r="R2" s="63"/>
      <c r="S2" s="64"/>
      <c r="T2" s="64"/>
      <c r="U2" s="65"/>
      <c r="V2" s="66"/>
      <c r="W2" s="67"/>
      <c r="X2" s="67"/>
    </row>
    <row r="3" customFormat="false" ht="12.75" hidden="false" customHeight="false" outlineLevel="0" collapsed="false">
      <c r="B3" s="57"/>
      <c r="C3" s="57"/>
      <c r="D3" s="57"/>
      <c r="E3" s="56"/>
      <c r="F3" s="56"/>
      <c r="G3" s="68" t="s">
        <v>79</v>
      </c>
      <c r="H3" s="57" t="s">
        <v>79</v>
      </c>
      <c r="I3" s="63" t="s">
        <v>79</v>
      </c>
      <c r="J3" s="69"/>
      <c r="K3" s="70" t="s">
        <v>79</v>
      </c>
      <c r="L3" s="60"/>
      <c r="M3" s="70" t="s">
        <v>79</v>
      </c>
      <c r="N3" s="60"/>
      <c r="O3" s="61"/>
      <c r="P3" s="70" t="s">
        <v>79</v>
      </c>
      <c r="Q3" s="62"/>
      <c r="R3" s="63"/>
      <c r="S3" s="64"/>
      <c r="T3" s="64"/>
      <c r="U3" s="65"/>
      <c r="V3" s="66"/>
      <c r="W3" s="67"/>
      <c r="X3" s="67"/>
    </row>
    <row r="4" customFormat="false" ht="12.75" hidden="false" customHeight="false" outlineLevel="0" collapsed="false">
      <c r="B4" s="57"/>
      <c r="C4" s="55"/>
      <c r="D4" s="55"/>
      <c r="E4" s="56"/>
      <c r="F4" s="56"/>
      <c r="G4" s="71"/>
      <c r="H4" s="57"/>
      <c r="I4" s="71"/>
      <c r="J4" s="69"/>
      <c r="K4" s="71"/>
      <c r="L4" s="60"/>
      <c r="M4" s="71"/>
      <c r="N4" s="63"/>
      <c r="O4" s="61"/>
      <c r="P4" s="63"/>
      <c r="Q4" s="62"/>
      <c r="R4" s="63"/>
      <c r="S4" s="64"/>
      <c r="T4" s="72"/>
      <c r="U4" s="73"/>
      <c r="V4" s="66"/>
      <c r="W4" s="67"/>
      <c r="X4" s="67"/>
    </row>
    <row r="5" customFormat="false" ht="12.75" hidden="false" customHeight="false" outlineLevel="0" collapsed="false">
      <c r="B5" s="57"/>
      <c r="C5" s="55"/>
      <c r="D5" s="55"/>
      <c r="E5" s="56"/>
      <c r="F5" s="56"/>
      <c r="G5" s="71"/>
      <c r="H5" s="57"/>
      <c r="I5" s="71"/>
      <c r="J5" s="69"/>
      <c r="K5" s="71"/>
      <c r="L5" s="60"/>
      <c r="M5" s="71"/>
      <c r="N5" s="63"/>
      <c r="O5" s="61"/>
      <c r="P5" s="63"/>
      <c r="Q5" s="62"/>
      <c r="R5" s="63"/>
      <c r="S5" s="64"/>
      <c r="T5" s="72"/>
      <c r="U5" s="73"/>
      <c r="V5" s="66"/>
      <c r="W5" s="67"/>
      <c r="X5" s="67"/>
    </row>
    <row r="6" customFormat="false" ht="12.75" hidden="false" customHeight="false" outlineLevel="0" collapsed="false">
      <c r="B6" s="124" t="s">
        <v>79</v>
      </c>
      <c r="C6" s="125" t="s">
        <v>79</v>
      </c>
      <c r="D6" s="126" t="s">
        <v>79</v>
      </c>
      <c r="E6" s="127" t="s">
        <v>79</v>
      </c>
      <c r="F6" s="127"/>
      <c r="G6" s="124" t="s">
        <v>79</v>
      </c>
      <c r="H6" s="128" t="s">
        <v>79</v>
      </c>
      <c r="I6" s="125" t="s">
        <v>79</v>
      </c>
      <c r="J6" s="129"/>
      <c r="K6" s="130"/>
      <c r="L6" s="130"/>
      <c r="M6" s="130"/>
      <c r="N6" s="130"/>
      <c r="O6" s="131"/>
      <c r="P6" s="130"/>
      <c r="Q6" s="132" t="s">
        <v>79</v>
      </c>
      <c r="R6" s="125"/>
      <c r="S6" s="124" t="s">
        <v>79</v>
      </c>
      <c r="T6" s="133"/>
      <c r="U6" s="134"/>
      <c r="V6" s="124"/>
      <c r="W6" s="83"/>
      <c r="X6" s="83"/>
    </row>
    <row r="7" customFormat="false" ht="12.75" hidden="false" customHeight="false" outlineLevel="0" collapsed="false">
      <c r="B7" s="74" t="s">
        <v>91</v>
      </c>
      <c r="C7" s="75" t="s">
        <v>92</v>
      </c>
      <c r="D7" s="75" t="s">
        <v>93</v>
      </c>
      <c r="E7" s="76" t="s">
        <v>94</v>
      </c>
      <c r="F7" s="76"/>
      <c r="G7" s="74" t="s">
        <v>95</v>
      </c>
      <c r="H7" s="74" t="s">
        <v>96</v>
      </c>
      <c r="I7" s="75" t="s">
        <v>97</v>
      </c>
      <c r="J7" s="77" t="s">
        <v>98</v>
      </c>
      <c r="K7" s="75" t="s">
        <v>99</v>
      </c>
      <c r="L7" s="75" t="s">
        <v>100</v>
      </c>
      <c r="M7" s="75" t="s">
        <v>101</v>
      </c>
      <c r="N7" s="75" t="s">
        <v>102</v>
      </c>
      <c r="O7" s="78" t="s">
        <v>103</v>
      </c>
      <c r="P7" s="75" t="s">
        <v>104</v>
      </c>
      <c r="Q7" s="79" t="s">
        <v>105</v>
      </c>
      <c r="R7" s="75" t="s">
        <v>106</v>
      </c>
      <c r="S7" s="74" t="s">
        <v>107</v>
      </c>
      <c r="T7" s="80" t="s">
        <v>108</v>
      </c>
      <c r="U7" s="81" t="s">
        <v>110</v>
      </c>
      <c r="V7" s="82" t="e">
        <f aca="false">+#REF!</f>
        <v>#REF!</v>
      </c>
      <c r="W7" s="83"/>
      <c r="X7" s="83"/>
    </row>
    <row r="8" customFormat="false" ht="12.75" hidden="false" customHeight="false" outlineLevel="0" collapsed="false">
      <c r="A8" s="96"/>
      <c r="B8" s="57" t="s">
        <v>3</v>
      </c>
      <c r="C8" s="55" t="s">
        <v>183</v>
      </c>
      <c r="D8" s="55" t="s">
        <v>184</v>
      </c>
      <c r="E8" s="56" t="n">
        <v>36617</v>
      </c>
      <c r="F8" s="56" t="n">
        <v>36830</v>
      </c>
      <c r="G8" s="57" t="s">
        <v>185</v>
      </c>
      <c r="H8" s="57" t="s">
        <v>131</v>
      </c>
      <c r="I8" s="55" t="s">
        <v>186</v>
      </c>
      <c r="J8" s="69" t="n">
        <v>0</v>
      </c>
      <c r="K8" s="60" t="n">
        <v>0</v>
      </c>
      <c r="L8" s="60" t="n">
        <v>0</v>
      </c>
      <c r="M8" s="60" t="n">
        <v>0</v>
      </c>
      <c r="N8" s="60" t="n">
        <v>0</v>
      </c>
      <c r="O8" s="61" t="n">
        <v>0</v>
      </c>
      <c r="P8" s="60" t="n">
        <f aca="false">SUM(J8:N8)</f>
        <v>0</v>
      </c>
      <c r="Q8" s="62" t="n">
        <v>51407</v>
      </c>
      <c r="R8" s="55" t="n">
        <v>73754</v>
      </c>
      <c r="S8" s="57" t="s">
        <v>187</v>
      </c>
      <c r="T8" s="97"/>
      <c r="U8" s="98" t="n">
        <v>156569</v>
      </c>
      <c r="V8" s="57"/>
      <c r="W8" s="83"/>
      <c r="X8" s="83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customFormat="false" ht="12.75" hidden="false" customHeight="false" outlineLevel="0" collapsed="false">
      <c r="A9" s="96"/>
      <c r="B9" s="57" t="s">
        <v>3</v>
      </c>
      <c r="C9" s="55" t="s">
        <v>183</v>
      </c>
      <c r="D9" s="55" t="s">
        <v>184</v>
      </c>
      <c r="E9" s="56" t="n">
        <v>36617</v>
      </c>
      <c r="F9" s="56" t="n">
        <v>36830</v>
      </c>
      <c r="G9" s="57" t="s">
        <v>185</v>
      </c>
      <c r="H9" s="57" t="s">
        <v>132</v>
      </c>
      <c r="I9" s="55" t="s">
        <v>186</v>
      </c>
      <c r="J9" s="69" t="n">
        <v>0</v>
      </c>
      <c r="K9" s="60" t="n">
        <v>0</v>
      </c>
      <c r="L9" s="60" t="n">
        <v>0</v>
      </c>
      <c r="M9" s="60" t="n">
        <v>0</v>
      </c>
      <c r="N9" s="60" t="n">
        <v>0</v>
      </c>
      <c r="O9" s="61" t="n">
        <v>0</v>
      </c>
      <c r="P9" s="60" t="n">
        <f aca="false">SUM(J9:N9)</f>
        <v>0</v>
      </c>
      <c r="Q9" s="62" t="n">
        <v>51407</v>
      </c>
      <c r="R9" s="55" t="n">
        <v>73754</v>
      </c>
      <c r="S9" s="57" t="s">
        <v>187</v>
      </c>
      <c r="T9" s="97"/>
      <c r="U9" s="98" t="n">
        <v>156569</v>
      </c>
      <c r="V9" s="57"/>
      <c r="W9" s="83"/>
      <c r="X9" s="83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customFormat="false" ht="12.75" hidden="false" customHeight="false" outlineLevel="0" collapsed="false">
      <c r="A10" s="84"/>
      <c r="B10" s="85" t="s">
        <v>3</v>
      </c>
      <c r="C10" s="86" t="s">
        <v>183</v>
      </c>
      <c r="D10" s="86" t="s">
        <v>188</v>
      </c>
      <c r="E10" s="87" t="n">
        <v>36861</v>
      </c>
      <c r="F10" s="87" t="n">
        <v>36891</v>
      </c>
      <c r="G10" s="85"/>
      <c r="H10" s="85" t="s">
        <v>189</v>
      </c>
      <c r="I10" s="86" t="s">
        <v>37</v>
      </c>
      <c r="J10" s="88" t="n">
        <f aca="false">3.1/J$1</f>
        <v>0.1</v>
      </c>
      <c r="K10" s="89" t="n">
        <v>0.0132</v>
      </c>
      <c r="L10" s="89" t="n">
        <v>0.0022</v>
      </c>
      <c r="M10" s="89" t="n">
        <v>0.0075</v>
      </c>
      <c r="N10" s="89" t="n">
        <v>0</v>
      </c>
      <c r="O10" s="90" t="n">
        <v>0.02116</v>
      </c>
      <c r="P10" s="89" t="n">
        <f aca="false">SUM(J10:N10)</f>
        <v>0.1229</v>
      </c>
      <c r="Q10" s="91" t="n">
        <v>62164</v>
      </c>
      <c r="R10" s="86" t="n">
        <v>-2000</v>
      </c>
      <c r="S10" s="85" t="s">
        <v>190</v>
      </c>
      <c r="T10" s="93" t="n">
        <f aca="false">J10*J$1*R10</f>
        <v>-6200</v>
      </c>
      <c r="U10" s="95" t="n">
        <v>509063</v>
      </c>
      <c r="V10" s="95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customFormat="false" ht="12.75" hidden="false" customHeight="false" outlineLevel="0" collapsed="false">
      <c r="A11" s="84"/>
      <c r="B11" s="85" t="s">
        <v>3</v>
      </c>
      <c r="C11" s="86" t="s">
        <v>183</v>
      </c>
      <c r="D11" s="86" t="s">
        <v>20</v>
      </c>
      <c r="E11" s="87" t="n">
        <v>36495</v>
      </c>
      <c r="F11" s="87" t="n">
        <v>36891</v>
      </c>
      <c r="G11" s="85"/>
      <c r="H11" s="85" t="s">
        <v>189</v>
      </c>
      <c r="I11" s="86" t="s">
        <v>37</v>
      </c>
      <c r="J11" s="88" t="n">
        <f aca="false">3.0417/J$1</f>
        <v>0.0981193548387097</v>
      </c>
      <c r="K11" s="89" t="n">
        <v>0.0132</v>
      </c>
      <c r="L11" s="89" t="n">
        <v>0.0022</v>
      </c>
      <c r="M11" s="89" t="n">
        <v>0.0075</v>
      </c>
      <c r="N11" s="89" t="n">
        <v>0</v>
      </c>
      <c r="O11" s="90" t="n">
        <v>0.02116</v>
      </c>
      <c r="P11" s="89" t="n">
        <f aca="false">SUM(J11:N11)</f>
        <v>0.12101935483871</v>
      </c>
      <c r="Q11" s="91" t="n">
        <v>62164</v>
      </c>
      <c r="R11" s="86" t="n">
        <v>2000</v>
      </c>
      <c r="S11" s="85" t="s">
        <v>191</v>
      </c>
      <c r="T11" s="93" t="n">
        <f aca="false">J11*J$1*R11</f>
        <v>6083.4</v>
      </c>
      <c r="U11" s="95" t="n">
        <v>235649</v>
      </c>
      <c r="V11" s="95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customFormat="false" ht="12.75" hidden="false" customHeight="false" outlineLevel="0" collapsed="false">
      <c r="A12" s="84"/>
      <c r="B12" s="85" t="s">
        <v>3</v>
      </c>
      <c r="C12" s="86" t="s">
        <v>183</v>
      </c>
      <c r="D12" s="86" t="s">
        <v>112</v>
      </c>
      <c r="E12" s="87" t="n">
        <v>36557</v>
      </c>
      <c r="F12" s="87" t="n">
        <v>36922</v>
      </c>
      <c r="G12" s="85" t="s">
        <v>192</v>
      </c>
      <c r="H12" s="85" t="s">
        <v>193</v>
      </c>
      <c r="I12" s="86" t="s">
        <v>37</v>
      </c>
      <c r="J12" s="88" t="n">
        <f aca="false">6.431/J$1</f>
        <v>0.207451612903226</v>
      </c>
      <c r="K12" s="89"/>
      <c r="L12" s="89"/>
      <c r="M12" s="89"/>
      <c r="N12" s="89"/>
      <c r="O12" s="90"/>
      <c r="P12" s="89"/>
      <c r="Q12" s="91" t="n">
        <v>66280</v>
      </c>
      <c r="R12" s="86" t="n">
        <v>1</v>
      </c>
      <c r="S12" s="85" t="s">
        <v>194</v>
      </c>
      <c r="T12" s="93" t="n">
        <f aca="false">J12*J$1*R12</f>
        <v>6.431</v>
      </c>
      <c r="U12" s="94" t="n">
        <v>156606</v>
      </c>
      <c r="V12" s="85"/>
      <c r="W12" s="95"/>
      <c r="X12" s="95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12.75" hidden="false" customHeight="false" outlineLevel="0" collapsed="false">
      <c r="A13" s="84"/>
      <c r="B13" s="85" t="s">
        <v>3</v>
      </c>
      <c r="C13" s="86" t="s">
        <v>183</v>
      </c>
      <c r="D13" s="86" t="s">
        <v>112</v>
      </c>
      <c r="E13" s="87" t="n">
        <v>36557</v>
      </c>
      <c r="F13" s="87" t="n">
        <v>36922</v>
      </c>
      <c r="G13" s="85" t="s">
        <v>192</v>
      </c>
      <c r="H13" s="85" t="s">
        <v>195</v>
      </c>
      <c r="I13" s="86" t="s">
        <v>37</v>
      </c>
      <c r="J13" s="88" t="n">
        <f aca="false">6.431/J$1</f>
        <v>0.207451612903226</v>
      </c>
      <c r="K13" s="89"/>
      <c r="L13" s="89"/>
      <c r="M13" s="89"/>
      <c r="N13" s="89"/>
      <c r="O13" s="90"/>
      <c r="P13" s="89"/>
      <c r="Q13" s="91" t="n">
        <v>66280</v>
      </c>
      <c r="R13" s="86" t="n">
        <v>4</v>
      </c>
      <c r="S13" s="85" t="s">
        <v>194</v>
      </c>
      <c r="T13" s="93" t="n">
        <f aca="false">J13*J$1*R13</f>
        <v>25.724</v>
      </c>
      <c r="U13" s="94" t="n">
        <v>156606</v>
      </c>
      <c r="V13" s="85"/>
      <c r="W13" s="95"/>
      <c r="X13" s="95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12.75" hidden="false" customHeight="false" outlineLevel="0" collapsed="false">
      <c r="A14" s="96"/>
      <c r="B14" s="57" t="s">
        <v>3</v>
      </c>
      <c r="C14" s="55" t="s">
        <v>183</v>
      </c>
      <c r="D14" s="55" t="s">
        <v>196</v>
      </c>
      <c r="E14" s="56" t="n">
        <v>36617</v>
      </c>
      <c r="F14" s="56" t="s">
        <v>197</v>
      </c>
      <c r="G14" s="57" t="s">
        <v>198</v>
      </c>
      <c r="H14" s="57"/>
      <c r="I14" s="55" t="s">
        <v>199</v>
      </c>
      <c r="J14" s="69"/>
      <c r="K14" s="60"/>
      <c r="L14" s="60"/>
      <c r="M14" s="60"/>
      <c r="N14" s="60"/>
      <c r="O14" s="61"/>
      <c r="P14" s="60"/>
      <c r="Q14" s="62" t="n">
        <v>66917</v>
      </c>
      <c r="R14" s="55"/>
      <c r="S14" s="57"/>
      <c r="T14" s="97" t="n">
        <f aca="false">J14*J$1*R14</f>
        <v>0</v>
      </c>
      <c r="U14" s="98" t="n">
        <v>228085</v>
      </c>
      <c r="V14" s="57"/>
      <c r="W14" s="83"/>
      <c r="X14" s="83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12.75" hidden="false" customHeight="false" outlineLevel="0" collapsed="false">
      <c r="A15" s="84"/>
      <c r="B15" s="85" t="s">
        <v>3</v>
      </c>
      <c r="C15" s="86" t="s">
        <v>183</v>
      </c>
      <c r="D15" s="86" t="s">
        <v>112</v>
      </c>
      <c r="E15" s="87" t="n">
        <v>36617</v>
      </c>
      <c r="F15" s="87" t="n">
        <v>36981</v>
      </c>
      <c r="G15" s="85" t="s">
        <v>192</v>
      </c>
      <c r="H15" s="85" t="s">
        <v>200</v>
      </c>
      <c r="I15" s="86" t="s">
        <v>37</v>
      </c>
      <c r="J15" s="88" t="n">
        <f aca="false">6.431/$J$1</f>
        <v>0.207451612903226</v>
      </c>
      <c r="K15" s="89"/>
      <c r="L15" s="89"/>
      <c r="M15" s="89"/>
      <c r="N15" s="89"/>
      <c r="O15" s="90"/>
      <c r="P15" s="89"/>
      <c r="Q15" s="91" t="n">
        <v>66939</v>
      </c>
      <c r="R15" s="86" t="n">
        <v>3</v>
      </c>
      <c r="S15" s="85" t="s">
        <v>201</v>
      </c>
      <c r="T15" s="93" t="n">
        <f aca="false">J15*J$1*R15</f>
        <v>19.293</v>
      </c>
      <c r="U15" s="94"/>
      <c r="V15" s="85"/>
      <c r="W15" s="95"/>
      <c r="X15" s="9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12.75" hidden="false" customHeight="false" outlineLevel="0" collapsed="false">
      <c r="A16" s="84"/>
      <c r="B16" s="85" t="s">
        <v>3</v>
      </c>
      <c r="C16" s="86" t="s">
        <v>183</v>
      </c>
      <c r="D16" s="86" t="s">
        <v>112</v>
      </c>
      <c r="E16" s="87" t="n">
        <v>36617</v>
      </c>
      <c r="F16" s="87" t="n">
        <v>36981</v>
      </c>
      <c r="G16" s="85" t="s">
        <v>192</v>
      </c>
      <c r="H16" s="85" t="s">
        <v>193</v>
      </c>
      <c r="I16" s="86" t="s">
        <v>37</v>
      </c>
      <c r="J16" s="88" t="n">
        <f aca="false">6.431/$J$1</f>
        <v>0.207451612903226</v>
      </c>
      <c r="K16" s="89"/>
      <c r="L16" s="89"/>
      <c r="M16" s="89"/>
      <c r="N16" s="89"/>
      <c r="O16" s="90"/>
      <c r="P16" s="89"/>
      <c r="Q16" s="91" t="n">
        <v>66939</v>
      </c>
      <c r="R16" s="86" t="n">
        <v>5</v>
      </c>
      <c r="S16" s="85" t="s">
        <v>201</v>
      </c>
      <c r="T16" s="93" t="n">
        <f aca="false">J16*J$1*R16</f>
        <v>32.155</v>
      </c>
      <c r="U16" s="94"/>
      <c r="V16" s="85"/>
      <c r="W16" s="95"/>
      <c r="X16" s="95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12.75" hidden="false" customHeight="false" outlineLevel="0" collapsed="false">
      <c r="A17" s="84"/>
      <c r="B17" s="85" t="s">
        <v>3</v>
      </c>
      <c r="C17" s="86" t="s">
        <v>183</v>
      </c>
      <c r="D17" s="86" t="s">
        <v>112</v>
      </c>
      <c r="E17" s="87" t="n">
        <v>36617</v>
      </c>
      <c r="F17" s="87" t="n">
        <v>36981</v>
      </c>
      <c r="G17" s="85" t="s">
        <v>192</v>
      </c>
      <c r="H17" s="85" t="s">
        <v>202</v>
      </c>
      <c r="I17" s="86" t="s">
        <v>37</v>
      </c>
      <c r="J17" s="88" t="n">
        <f aca="false">6.431/$J$1</f>
        <v>0.207451612903226</v>
      </c>
      <c r="K17" s="89"/>
      <c r="L17" s="89"/>
      <c r="M17" s="89"/>
      <c r="N17" s="89"/>
      <c r="O17" s="90"/>
      <c r="P17" s="89"/>
      <c r="Q17" s="91" t="n">
        <v>66939</v>
      </c>
      <c r="R17" s="86" t="n">
        <v>17</v>
      </c>
      <c r="S17" s="85" t="s">
        <v>201</v>
      </c>
      <c r="T17" s="93" t="n">
        <f aca="false">J17*J$1*R17</f>
        <v>109.327</v>
      </c>
      <c r="U17" s="94"/>
      <c r="V17" s="85"/>
      <c r="W17" s="95"/>
      <c r="X17" s="95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customFormat="false" ht="12.75" hidden="false" customHeight="false" outlineLevel="0" collapsed="false">
      <c r="A18" s="84"/>
      <c r="B18" s="85" t="s">
        <v>3</v>
      </c>
      <c r="C18" s="86" t="s">
        <v>183</v>
      </c>
      <c r="D18" s="86" t="s">
        <v>112</v>
      </c>
      <c r="E18" s="87" t="n">
        <v>36617</v>
      </c>
      <c r="F18" s="87" t="n">
        <v>36981</v>
      </c>
      <c r="G18" s="85" t="s">
        <v>192</v>
      </c>
      <c r="H18" s="85" t="s">
        <v>195</v>
      </c>
      <c r="I18" s="86" t="s">
        <v>37</v>
      </c>
      <c r="J18" s="88" t="n">
        <f aca="false">6.431/$J$1</f>
        <v>0.207451612903226</v>
      </c>
      <c r="K18" s="89"/>
      <c r="L18" s="89"/>
      <c r="M18" s="89"/>
      <c r="N18" s="89"/>
      <c r="O18" s="90"/>
      <c r="P18" s="89"/>
      <c r="Q18" s="91" t="n">
        <v>66939</v>
      </c>
      <c r="R18" s="86" t="n">
        <v>27</v>
      </c>
      <c r="S18" s="85" t="s">
        <v>201</v>
      </c>
      <c r="T18" s="93" t="n">
        <f aca="false">J18*J$1*R18</f>
        <v>173.637</v>
      </c>
      <c r="U18" s="94"/>
      <c r="V18" s="85"/>
      <c r="W18" s="95"/>
      <c r="X18" s="95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customFormat="false" ht="12.75" hidden="false" customHeight="false" outlineLevel="0" collapsed="false">
      <c r="A19" s="84"/>
      <c r="B19" s="85" t="s">
        <v>3</v>
      </c>
      <c r="C19" s="86" t="s">
        <v>183</v>
      </c>
      <c r="D19" s="86" t="s">
        <v>203</v>
      </c>
      <c r="E19" s="87" t="n">
        <v>36617</v>
      </c>
      <c r="F19" s="87" t="n">
        <v>36981</v>
      </c>
      <c r="G19" s="85" t="s">
        <v>204</v>
      </c>
      <c r="H19" s="85" t="s">
        <v>205</v>
      </c>
      <c r="I19" s="86" t="s">
        <v>37</v>
      </c>
      <c r="J19" s="88" t="n">
        <f aca="false">6.431/$J$1</f>
        <v>0.207451612903226</v>
      </c>
      <c r="K19" s="89"/>
      <c r="L19" s="89"/>
      <c r="M19" s="89"/>
      <c r="N19" s="89"/>
      <c r="O19" s="90"/>
      <c r="P19" s="89"/>
      <c r="Q19" s="91" t="n">
        <v>66940</v>
      </c>
      <c r="R19" s="86" t="n">
        <v>1</v>
      </c>
      <c r="S19" s="85" t="s">
        <v>206</v>
      </c>
      <c r="T19" s="93" t="n">
        <f aca="false">J19*J$1*R19</f>
        <v>6.431</v>
      </c>
      <c r="U19" s="94" t="n">
        <v>228134</v>
      </c>
      <c r="V19" s="85"/>
      <c r="W19" s="95"/>
      <c r="X19" s="95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12.75" hidden="false" customHeight="false" outlineLevel="0" collapsed="false">
      <c r="A20" s="84"/>
      <c r="B20" s="85" t="s">
        <v>3</v>
      </c>
      <c r="C20" s="86" t="s">
        <v>183</v>
      </c>
      <c r="D20" s="86" t="s">
        <v>203</v>
      </c>
      <c r="E20" s="87" t="n">
        <v>36617</v>
      </c>
      <c r="F20" s="87" t="n">
        <v>36981</v>
      </c>
      <c r="G20" s="85" t="s">
        <v>204</v>
      </c>
      <c r="H20" s="85" t="s">
        <v>207</v>
      </c>
      <c r="I20" s="86" t="s">
        <v>37</v>
      </c>
      <c r="J20" s="88" t="n">
        <f aca="false">6.431/$J$1</f>
        <v>0.207451612903226</v>
      </c>
      <c r="K20" s="89"/>
      <c r="L20" s="89"/>
      <c r="M20" s="89"/>
      <c r="N20" s="89"/>
      <c r="O20" s="90"/>
      <c r="P20" s="89"/>
      <c r="Q20" s="91" t="n">
        <v>66940</v>
      </c>
      <c r="R20" s="86" t="n">
        <v>1</v>
      </c>
      <c r="S20" s="85" t="s">
        <v>206</v>
      </c>
      <c r="T20" s="93" t="n">
        <f aca="false">J20*J$1*R20</f>
        <v>6.431</v>
      </c>
      <c r="U20" s="94" t="n">
        <v>228134</v>
      </c>
      <c r="V20" s="85"/>
      <c r="W20" s="95"/>
      <c r="X20" s="95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customFormat="false" ht="12.75" hidden="false" customHeight="false" outlineLevel="0" collapsed="false">
      <c r="A21" s="96"/>
      <c r="B21" s="57" t="s">
        <v>3</v>
      </c>
      <c r="C21" s="55" t="s">
        <v>183</v>
      </c>
      <c r="D21" s="55" t="s">
        <v>184</v>
      </c>
      <c r="E21" s="56" t="n">
        <v>36800</v>
      </c>
      <c r="F21" s="56" t="n">
        <v>36981</v>
      </c>
      <c r="G21" s="57" t="s">
        <v>185</v>
      </c>
      <c r="H21" s="57" t="s">
        <v>208</v>
      </c>
      <c r="I21" s="55" t="s">
        <v>209</v>
      </c>
      <c r="J21" s="88" t="n">
        <f aca="false">6.059/$J$1</f>
        <v>0.195451612903226</v>
      </c>
      <c r="K21" s="60" t="n">
        <v>0.013</v>
      </c>
      <c r="L21" s="60" t="n">
        <v>0.0022</v>
      </c>
      <c r="M21" s="60" t="n">
        <v>0.0072</v>
      </c>
      <c r="N21" s="60" t="n">
        <v>0</v>
      </c>
      <c r="O21" s="61" t="n">
        <v>0.02116</v>
      </c>
      <c r="P21" s="60" t="n">
        <f aca="false">SUM(J21:N21)</f>
        <v>0.217851612903226</v>
      </c>
      <c r="Q21" s="62" t="n">
        <v>67694</v>
      </c>
      <c r="R21" s="55" t="n">
        <v>108648</v>
      </c>
      <c r="S21" s="57" t="s">
        <v>79</v>
      </c>
      <c r="T21" s="97" t="n">
        <f aca="false">J21*J$1*R21</f>
        <v>658298.232</v>
      </c>
      <c r="U21" s="98" t="n">
        <v>231723</v>
      </c>
      <c r="V21" s="57"/>
      <c r="W21" s="83"/>
      <c r="X21" s="83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12.75" hidden="false" customHeight="false" outlineLevel="0" collapsed="false">
      <c r="A22" s="96"/>
      <c r="B22" s="57" t="s">
        <v>3</v>
      </c>
      <c r="C22" s="55" t="s">
        <v>183</v>
      </c>
      <c r="D22" s="55" t="s">
        <v>184</v>
      </c>
      <c r="E22" s="56" t="n">
        <v>36617</v>
      </c>
      <c r="F22" s="56" t="n">
        <v>36981</v>
      </c>
      <c r="G22" s="57" t="s">
        <v>185</v>
      </c>
      <c r="H22" s="57" t="s">
        <v>132</v>
      </c>
      <c r="I22" s="55" t="s">
        <v>186</v>
      </c>
      <c r="J22" s="88" t="n">
        <v>1.524</v>
      </c>
      <c r="K22" s="60" t="n">
        <v>0</v>
      </c>
      <c r="L22" s="60" t="n">
        <v>0</v>
      </c>
      <c r="M22" s="60" t="n">
        <v>0</v>
      </c>
      <c r="N22" s="60" t="n">
        <v>0</v>
      </c>
      <c r="O22" s="61" t="n">
        <v>0</v>
      </c>
      <c r="P22" s="60" t="n">
        <f aca="false">SUM(J22:N22)</f>
        <v>1.524</v>
      </c>
      <c r="Q22" s="62" t="n">
        <v>67712</v>
      </c>
      <c r="R22" s="55" t="n">
        <v>108648</v>
      </c>
      <c r="S22" s="57" t="s">
        <v>210</v>
      </c>
      <c r="T22" s="97" t="n">
        <f aca="false">J22*R22</f>
        <v>165579.552</v>
      </c>
      <c r="U22" s="98" t="n">
        <v>235876</v>
      </c>
      <c r="V22" s="57" t="n">
        <v>231698</v>
      </c>
      <c r="W22" s="83"/>
      <c r="X22" s="83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12.75" hidden="false" customHeight="false" outlineLevel="0" collapsed="false">
      <c r="A23" s="96"/>
      <c r="B23" s="57" t="s">
        <v>3</v>
      </c>
      <c r="C23" s="55" t="s">
        <v>183</v>
      </c>
      <c r="D23" s="55" t="s">
        <v>184</v>
      </c>
      <c r="E23" s="56" t="n">
        <v>36617</v>
      </c>
      <c r="F23" s="56" t="n">
        <v>36981</v>
      </c>
      <c r="G23" s="57" t="s">
        <v>185</v>
      </c>
      <c r="H23" s="57" t="s">
        <v>131</v>
      </c>
      <c r="I23" s="55" t="s">
        <v>186</v>
      </c>
      <c r="J23" s="88" t="n">
        <v>0.0293</v>
      </c>
      <c r="K23" s="60" t="n">
        <v>0</v>
      </c>
      <c r="L23" s="60" t="n">
        <v>0</v>
      </c>
      <c r="M23" s="60" t="n">
        <v>0</v>
      </c>
      <c r="N23" s="60" t="n">
        <v>0</v>
      </c>
      <c r="O23" s="61" t="n">
        <v>0</v>
      </c>
      <c r="P23" s="60" t="n">
        <f aca="false">SUM(J23:N23)</f>
        <v>0.0293</v>
      </c>
      <c r="Q23" s="62" t="n">
        <v>67712</v>
      </c>
      <c r="R23" s="55" t="n">
        <v>6050607</v>
      </c>
      <c r="S23" s="57" t="s">
        <v>210</v>
      </c>
      <c r="T23" s="97" t="n">
        <f aca="false">J23*R23</f>
        <v>177282.7851</v>
      </c>
      <c r="U23" s="98" t="n">
        <v>235876</v>
      </c>
      <c r="V23" s="57" t="n">
        <v>231698</v>
      </c>
      <c r="W23" s="83"/>
      <c r="X23" s="83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12.75" hidden="false" customHeight="false" outlineLevel="0" collapsed="false">
      <c r="A24" s="96"/>
      <c r="B24" s="57" t="s">
        <v>3</v>
      </c>
      <c r="C24" s="55" t="s">
        <v>183</v>
      </c>
      <c r="D24" s="55" t="s">
        <v>184</v>
      </c>
      <c r="E24" s="56" t="n">
        <v>36617</v>
      </c>
      <c r="F24" s="56" t="n">
        <v>36981</v>
      </c>
      <c r="G24" s="57" t="s">
        <v>185</v>
      </c>
      <c r="H24" s="57" t="s">
        <v>131</v>
      </c>
      <c r="I24" s="55" t="s">
        <v>186</v>
      </c>
      <c r="J24" s="69" t="n">
        <v>0</v>
      </c>
      <c r="K24" s="60" t="n">
        <v>0</v>
      </c>
      <c r="L24" s="60" t="n">
        <v>0</v>
      </c>
      <c r="M24" s="60" t="n">
        <v>0</v>
      </c>
      <c r="N24" s="60" t="n">
        <v>0</v>
      </c>
      <c r="O24" s="61" t="n">
        <v>0</v>
      </c>
      <c r="P24" s="60" t="n">
        <f aca="false">SUM(J24:N24)</f>
        <v>0</v>
      </c>
      <c r="Q24" s="62" t="n">
        <v>67713</v>
      </c>
      <c r="R24" s="55" t="n">
        <v>0</v>
      </c>
      <c r="S24" s="57" t="s">
        <v>211</v>
      </c>
      <c r="T24" s="97" t="n">
        <f aca="false">J24*R24</f>
        <v>0</v>
      </c>
      <c r="U24" s="98" t="n">
        <v>235876</v>
      </c>
      <c r="V24" s="57"/>
      <c r="W24" s="83"/>
      <c r="X24" s="83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12.75" hidden="false" customHeight="false" outlineLevel="0" collapsed="false">
      <c r="A25" s="96"/>
      <c r="B25" s="57" t="s">
        <v>3</v>
      </c>
      <c r="C25" s="55" t="s">
        <v>183</v>
      </c>
      <c r="D25" s="55" t="s">
        <v>184</v>
      </c>
      <c r="E25" s="56" t="n">
        <v>36617</v>
      </c>
      <c r="F25" s="56" t="n">
        <v>36981</v>
      </c>
      <c r="G25" s="57" t="s">
        <v>185</v>
      </c>
      <c r="H25" s="57" t="s">
        <v>132</v>
      </c>
      <c r="I25" s="55" t="s">
        <v>186</v>
      </c>
      <c r="J25" s="69" t="n">
        <v>0</v>
      </c>
      <c r="K25" s="60" t="n">
        <v>0</v>
      </c>
      <c r="L25" s="60" t="n">
        <v>0</v>
      </c>
      <c r="M25" s="60" t="n">
        <v>0</v>
      </c>
      <c r="N25" s="60" t="n">
        <v>0</v>
      </c>
      <c r="O25" s="61" t="n">
        <v>0</v>
      </c>
      <c r="P25" s="60" t="n">
        <f aca="false">SUM(J25:N25)</f>
        <v>0</v>
      </c>
      <c r="Q25" s="62" t="n">
        <v>67713</v>
      </c>
      <c r="R25" s="55" t="n">
        <v>0</v>
      </c>
      <c r="S25" s="57" t="s">
        <v>211</v>
      </c>
      <c r="T25" s="97" t="n">
        <f aca="false">J25*R25</f>
        <v>0</v>
      </c>
      <c r="U25" s="98" t="n">
        <v>235876</v>
      </c>
      <c r="V25" s="57"/>
      <c r="W25" s="83"/>
      <c r="X25" s="83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12.75" hidden="false" customHeight="false" outlineLevel="0" collapsed="false">
      <c r="A26" s="84"/>
      <c r="B26" s="85" t="s">
        <v>3</v>
      </c>
      <c r="C26" s="86" t="s">
        <v>183</v>
      </c>
      <c r="D26" s="86" t="s">
        <v>203</v>
      </c>
      <c r="E26" s="87" t="n">
        <v>36647</v>
      </c>
      <c r="F26" s="87" t="n">
        <v>37011</v>
      </c>
      <c r="G26" s="85" t="s">
        <v>212</v>
      </c>
      <c r="H26" s="85" t="s">
        <v>213</v>
      </c>
      <c r="I26" s="86" t="s">
        <v>37</v>
      </c>
      <c r="J26" s="88" t="n">
        <f aca="false">6.431/$J$1</f>
        <v>0.207451612903226</v>
      </c>
      <c r="K26" s="89"/>
      <c r="L26" s="89"/>
      <c r="M26" s="89"/>
      <c r="N26" s="89"/>
      <c r="O26" s="90"/>
      <c r="P26" s="89"/>
      <c r="Q26" s="91" t="n">
        <v>68188</v>
      </c>
      <c r="R26" s="86" t="n">
        <v>1</v>
      </c>
      <c r="S26" s="85" t="s">
        <v>214</v>
      </c>
      <c r="T26" s="93" t="n">
        <f aca="false">J26*J$1*R26</f>
        <v>6.431</v>
      </c>
      <c r="U26" s="94" t="n">
        <v>253195</v>
      </c>
      <c r="V26" s="85"/>
      <c r="W26" s="95"/>
      <c r="X26" s="95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</row>
    <row r="27" customFormat="false" ht="12.75" hidden="false" customHeight="false" outlineLevel="0" collapsed="false">
      <c r="A27" s="135"/>
      <c r="B27" s="110" t="s">
        <v>3</v>
      </c>
      <c r="C27" s="108" t="s">
        <v>183</v>
      </c>
      <c r="D27" s="108" t="s">
        <v>117</v>
      </c>
      <c r="E27" s="136" t="n">
        <v>36647</v>
      </c>
      <c r="F27" s="136" t="n">
        <v>37011</v>
      </c>
      <c r="G27" s="110" t="s">
        <v>192</v>
      </c>
      <c r="H27" s="110" t="s">
        <v>215</v>
      </c>
      <c r="I27" s="108" t="s">
        <v>37</v>
      </c>
      <c r="J27" s="88" t="n">
        <f aca="false">6.431/$J$1</f>
        <v>0.207451612903226</v>
      </c>
      <c r="K27" s="137"/>
      <c r="L27" s="137"/>
      <c r="M27" s="137"/>
      <c r="N27" s="137"/>
      <c r="O27" s="138"/>
      <c r="P27" s="137"/>
      <c r="Q27" s="139" t="n">
        <v>68257</v>
      </c>
      <c r="R27" s="108" t="n">
        <v>21</v>
      </c>
      <c r="S27" s="110" t="s">
        <v>216</v>
      </c>
      <c r="T27" s="93" t="n">
        <f aca="false">J27*J$1*R27</f>
        <v>135.051</v>
      </c>
      <c r="U27" s="115" t="n">
        <v>254718</v>
      </c>
      <c r="V27" s="110"/>
      <c r="W27" s="116"/>
      <c r="X27" s="116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</row>
    <row r="28" customFormat="false" ht="12.75" hidden="false" customHeight="false" outlineLevel="0" collapsed="false">
      <c r="A28" s="84"/>
      <c r="B28" s="85" t="s">
        <v>3</v>
      </c>
      <c r="C28" s="86" t="s">
        <v>183</v>
      </c>
      <c r="D28" s="86" t="s">
        <v>112</v>
      </c>
      <c r="E28" s="87" t="n">
        <v>36656</v>
      </c>
      <c r="F28" s="87" t="n">
        <v>36950</v>
      </c>
      <c r="G28" s="85" t="s">
        <v>192</v>
      </c>
      <c r="H28" s="85" t="s">
        <v>195</v>
      </c>
      <c r="I28" s="86" t="s">
        <v>37</v>
      </c>
      <c r="J28" s="88" t="n">
        <f aca="false">6.431/$J$1</f>
        <v>0.207451612903226</v>
      </c>
      <c r="K28" s="89"/>
      <c r="L28" s="89"/>
      <c r="M28" s="89"/>
      <c r="N28" s="89"/>
      <c r="O28" s="90"/>
      <c r="P28" s="89"/>
      <c r="Q28" s="91" t="n">
        <v>68308</v>
      </c>
      <c r="R28" s="86" t="n">
        <v>4</v>
      </c>
      <c r="S28" s="85" t="s">
        <v>217</v>
      </c>
      <c r="T28" s="93" t="n">
        <f aca="false">J28*J$1*R28</f>
        <v>25.724</v>
      </c>
      <c r="U28" s="94" t="n">
        <v>262094</v>
      </c>
      <c r="V28" s="85"/>
      <c r="W28" s="95"/>
      <c r="X28" s="95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</row>
    <row r="29" customFormat="false" ht="12.75" hidden="false" customHeight="false" outlineLevel="0" collapsed="false">
      <c r="A29" s="84"/>
      <c r="B29" s="85" t="s">
        <v>3</v>
      </c>
      <c r="C29" s="86" t="s">
        <v>183</v>
      </c>
      <c r="D29" s="86" t="s">
        <v>112</v>
      </c>
      <c r="E29" s="87" t="n">
        <v>36656</v>
      </c>
      <c r="F29" s="87" t="n">
        <v>36950</v>
      </c>
      <c r="G29" s="85" t="s">
        <v>192</v>
      </c>
      <c r="H29" s="85" t="s">
        <v>193</v>
      </c>
      <c r="I29" s="86" t="s">
        <v>37</v>
      </c>
      <c r="J29" s="88" t="n">
        <f aca="false">6.431/$J$1</f>
        <v>0.207451612903226</v>
      </c>
      <c r="K29" s="89"/>
      <c r="L29" s="89"/>
      <c r="M29" s="89"/>
      <c r="N29" s="89"/>
      <c r="O29" s="90"/>
      <c r="P29" s="89"/>
      <c r="Q29" s="91" t="n">
        <v>68308</v>
      </c>
      <c r="R29" s="86" t="n">
        <v>5</v>
      </c>
      <c r="S29" s="85" t="s">
        <v>217</v>
      </c>
      <c r="T29" s="93" t="n">
        <f aca="false">J29*J$1*R29</f>
        <v>32.155</v>
      </c>
      <c r="U29" s="94" t="n">
        <v>262094</v>
      </c>
      <c r="V29" s="85"/>
      <c r="W29" s="95"/>
      <c r="X29" s="95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</row>
    <row r="30" customFormat="false" ht="12.75" hidden="false" customHeight="false" outlineLevel="0" collapsed="false">
      <c r="A30" s="84"/>
      <c r="B30" s="85" t="s">
        <v>3</v>
      </c>
      <c r="C30" s="86" t="s">
        <v>183</v>
      </c>
      <c r="D30" s="86" t="s">
        <v>218</v>
      </c>
      <c r="E30" s="87" t="n">
        <v>36678</v>
      </c>
      <c r="F30" s="87" t="n">
        <v>37042</v>
      </c>
      <c r="G30" s="85" t="s">
        <v>219</v>
      </c>
      <c r="H30" s="85" t="s">
        <v>220</v>
      </c>
      <c r="I30" s="86" t="s">
        <v>37</v>
      </c>
      <c r="J30" s="88" t="n">
        <f aca="false">6.431/$J$1</f>
        <v>0.207451612903226</v>
      </c>
      <c r="K30" s="89" t="n">
        <v>0.0132</v>
      </c>
      <c r="L30" s="89" t="n">
        <v>0.0022</v>
      </c>
      <c r="M30" s="89" t="n">
        <v>0.0072</v>
      </c>
      <c r="N30" s="89" t="n">
        <v>0</v>
      </c>
      <c r="O30" s="90" t="n">
        <v>0.02116</v>
      </c>
      <c r="P30" s="89" t="n">
        <f aca="false">SUM(J30:N30)</f>
        <v>0.230051612903226</v>
      </c>
      <c r="Q30" s="91" t="n">
        <v>68359</v>
      </c>
      <c r="R30" s="86" t="n">
        <v>285</v>
      </c>
      <c r="S30" s="85" t="s">
        <v>221</v>
      </c>
      <c r="T30" s="93" t="n">
        <f aca="false">J30*J$1*R30</f>
        <v>1832.835</v>
      </c>
      <c r="U30" s="94" t="n">
        <v>271307</v>
      </c>
      <c r="V30" s="85"/>
      <c r="W30" s="95"/>
      <c r="X30" s="95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</row>
    <row r="31" customFormat="false" ht="12.75" hidden="false" customHeight="false" outlineLevel="0" collapsed="false">
      <c r="A31" s="84"/>
      <c r="B31" s="85" t="s">
        <v>3</v>
      </c>
      <c r="C31" s="86" t="s">
        <v>183</v>
      </c>
      <c r="D31" s="86" t="s">
        <v>222</v>
      </c>
      <c r="E31" s="87" t="n">
        <v>36678</v>
      </c>
      <c r="F31" s="87" t="n">
        <v>37042</v>
      </c>
      <c r="G31" s="85" t="s">
        <v>219</v>
      </c>
      <c r="H31" s="85" t="s">
        <v>223</v>
      </c>
      <c r="I31" s="86" t="s">
        <v>37</v>
      </c>
      <c r="J31" s="88" t="n">
        <f aca="false">6.431/$J$1</f>
        <v>0.207451612903226</v>
      </c>
      <c r="K31" s="89" t="n">
        <v>0.0132</v>
      </c>
      <c r="L31" s="89" t="n">
        <v>0.0022</v>
      </c>
      <c r="M31" s="89" t="n">
        <v>0.0072</v>
      </c>
      <c r="N31" s="89" t="n">
        <v>0</v>
      </c>
      <c r="O31" s="90" t="n">
        <v>0.02116</v>
      </c>
      <c r="P31" s="89" t="n">
        <f aca="false">SUM(J31:N31)</f>
        <v>0.230051612903226</v>
      </c>
      <c r="Q31" s="91" t="n">
        <v>68384</v>
      </c>
      <c r="R31" s="86" t="n">
        <v>23</v>
      </c>
      <c r="S31" s="85" t="s">
        <v>224</v>
      </c>
      <c r="T31" s="93" t="n">
        <f aca="false">J31*J$1*R31</f>
        <v>147.913</v>
      </c>
      <c r="U31" s="94" t="n">
        <v>280570</v>
      </c>
      <c r="V31" s="85"/>
      <c r="W31" s="95"/>
      <c r="X31" s="95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  <c r="IW31" s="84"/>
    </row>
    <row r="32" customFormat="false" ht="12.75" hidden="false" customHeight="false" outlineLevel="0" collapsed="false">
      <c r="A32" s="84"/>
      <c r="B32" s="85" t="s">
        <v>3</v>
      </c>
      <c r="C32" s="86" t="s">
        <v>183</v>
      </c>
      <c r="D32" s="86" t="s">
        <v>222</v>
      </c>
      <c r="E32" s="87" t="n">
        <v>36678</v>
      </c>
      <c r="F32" s="87" t="n">
        <v>37042</v>
      </c>
      <c r="G32" s="85" t="s">
        <v>219</v>
      </c>
      <c r="H32" s="85" t="s">
        <v>225</v>
      </c>
      <c r="I32" s="86" t="s">
        <v>37</v>
      </c>
      <c r="J32" s="88" t="n">
        <f aca="false">6.431/$J$1</f>
        <v>0.207451612903226</v>
      </c>
      <c r="K32" s="89" t="n">
        <v>0.0132</v>
      </c>
      <c r="L32" s="89" t="n">
        <v>0.0022</v>
      </c>
      <c r="M32" s="89" t="n">
        <v>0.0072</v>
      </c>
      <c r="N32" s="89" t="n">
        <v>0</v>
      </c>
      <c r="O32" s="90" t="n">
        <v>0.02116</v>
      </c>
      <c r="P32" s="89" t="n">
        <f aca="false">SUM(J32:N32)</f>
        <v>0.230051612903226</v>
      </c>
      <c r="Q32" s="91" t="n">
        <v>68384</v>
      </c>
      <c r="R32" s="86" t="n">
        <v>88</v>
      </c>
      <c r="S32" s="85" t="s">
        <v>224</v>
      </c>
      <c r="T32" s="93" t="n">
        <f aca="false">J32*J$1*R32</f>
        <v>565.928</v>
      </c>
      <c r="U32" s="94" t="n">
        <v>280570</v>
      </c>
      <c r="V32" s="85"/>
      <c r="W32" s="95"/>
      <c r="X32" s="95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  <c r="IW32" s="84"/>
    </row>
    <row r="33" customFormat="false" ht="12.75" hidden="false" customHeight="false" outlineLevel="0" collapsed="false">
      <c r="A33" s="84"/>
      <c r="B33" s="85" t="s">
        <v>3</v>
      </c>
      <c r="C33" s="86" t="s">
        <v>183</v>
      </c>
      <c r="D33" s="86" t="s">
        <v>222</v>
      </c>
      <c r="E33" s="87" t="n">
        <v>36678</v>
      </c>
      <c r="F33" s="87" t="n">
        <v>37042</v>
      </c>
      <c r="G33" s="85" t="s">
        <v>219</v>
      </c>
      <c r="H33" s="85" t="s">
        <v>226</v>
      </c>
      <c r="I33" s="86" t="s">
        <v>37</v>
      </c>
      <c r="J33" s="88" t="n">
        <f aca="false">6.431/$J$1</f>
        <v>0.207451612903226</v>
      </c>
      <c r="K33" s="89" t="n">
        <v>0.0132</v>
      </c>
      <c r="L33" s="89" t="n">
        <v>0.0022</v>
      </c>
      <c r="M33" s="89" t="n">
        <v>0.0072</v>
      </c>
      <c r="N33" s="89" t="n">
        <v>0</v>
      </c>
      <c r="O33" s="90" t="n">
        <v>0.02116</v>
      </c>
      <c r="P33" s="89" t="n">
        <f aca="false">SUM(J33:N33)</f>
        <v>0.230051612903226</v>
      </c>
      <c r="Q33" s="91" t="n">
        <v>68384</v>
      </c>
      <c r="R33" s="86" t="n">
        <v>19</v>
      </c>
      <c r="S33" s="85" t="s">
        <v>224</v>
      </c>
      <c r="T33" s="93" t="n">
        <f aca="false">J33*J$1*R33</f>
        <v>122.189</v>
      </c>
      <c r="U33" s="94" t="n">
        <v>280570</v>
      </c>
      <c r="V33" s="85"/>
      <c r="W33" s="95"/>
      <c r="X33" s="95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  <c r="IW33" s="84"/>
    </row>
    <row r="34" customFormat="false" ht="12.75" hidden="false" customHeight="false" outlineLevel="0" collapsed="false">
      <c r="A34" s="84"/>
      <c r="B34" s="85" t="s">
        <v>3</v>
      </c>
      <c r="C34" s="86" t="s">
        <v>183</v>
      </c>
      <c r="D34" s="86" t="s">
        <v>222</v>
      </c>
      <c r="E34" s="87" t="n">
        <v>36678</v>
      </c>
      <c r="F34" s="87" t="n">
        <v>37042</v>
      </c>
      <c r="G34" s="85" t="s">
        <v>219</v>
      </c>
      <c r="H34" s="85" t="s">
        <v>202</v>
      </c>
      <c r="I34" s="86" t="s">
        <v>37</v>
      </c>
      <c r="J34" s="88" t="n">
        <f aca="false">6.431/$J$1</f>
        <v>0.207451612903226</v>
      </c>
      <c r="K34" s="89" t="n">
        <v>0.0132</v>
      </c>
      <c r="L34" s="89" t="n">
        <v>0.0022</v>
      </c>
      <c r="M34" s="89" t="n">
        <v>0.0072</v>
      </c>
      <c r="N34" s="89" t="n">
        <v>0</v>
      </c>
      <c r="O34" s="90" t="n">
        <v>0.02116</v>
      </c>
      <c r="P34" s="89" t="n">
        <f aca="false">SUM(J34:N34)</f>
        <v>0.230051612903226</v>
      </c>
      <c r="Q34" s="91" t="n">
        <v>68384</v>
      </c>
      <c r="R34" s="86" t="n">
        <v>88</v>
      </c>
      <c r="S34" s="85" t="s">
        <v>224</v>
      </c>
      <c r="T34" s="93" t="n">
        <f aca="false">J34*J$1*R34</f>
        <v>565.928</v>
      </c>
      <c r="U34" s="94" t="n">
        <v>280570</v>
      </c>
      <c r="V34" s="85"/>
      <c r="W34" s="95"/>
      <c r="X34" s="95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  <c r="IW34" s="84"/>
    </row>
    <row r="35" customFormat="false" ht="12.75" hidden="false" customHeight="false" outlineLevel="0" collapsed="false">
      <c r="A35" s="84"/>
      <c r="B35" s="85" t="s">
        <v>3</v>
      </c>
      <c r="C35" s="86" t="s">
        <v>183</v>
      </c>
      <c r="D35" s="86" t="s">
        <v>218</v>
      </c>
      <c r="E35" s="87" t="n">
        <v>36708</v>
      </c>
      <c r="F35" s="87" t="n">
        <v>37072</v>
      </c>
      <c r="G35" s="85" t="s">
        <v>219</v>
      </c>
      <c r="H35" s="85" t="s">
        <v>215</v>
      </c>
      <c r="I35" s="86" t="s">
        <v>37</v>
      </c>
      <c r="J35" s="88" t="n">
        <f aca="false">6.431/$J$1</f>
        <v>0.207451612903226</v>
      </c>
      <c r="K35" s="89" t="n">
        <v>0.0132</v>
      </c>
      <c r="L35" s="89" t="n">
        <v>0.0022</v>
      </c>
      <c r="M35" s="89" t="n">
        <v>0.0072</v>
      </c>
      <c r="N35" s="89" t="n">
        <v>0</v>
      </c>
      <c r="O35" s="90" t="n">
        <v>0.02116</v>
      </c>
      <c r="P35" s="89" t="n">
        <f aca="false">SUM(J35:N35)</f>
        <v>0.230051612903226</v>
      </c>
      <c r="Q35" s="91" t="n">
        <v>68616</v>
      </c>
      <c r="R35" s="86" t="n">
        <v>900</v>
      </c>
      <c r="S35" s="85" t="s">
        <v>227</v>
      </c>
      <c r="T35" s="93" t="n">
        <f aca="false">J35*J$1*R35</f>
        <v>5787.9</v>
      </c>
      <c r="U35" s="94" t="n">
        <v>309723</v>
      </c>
      <c r="V35" s="85" t="s">
        <v>228</v>
      </c>
      <c r="W35" s="95"/>
      <c r="X35" s="95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</row>
    <row r="36" customFormat="false" ht="12.75" hidden="false" customHeight="false" outlineLevel="0" collapsed="false">
      <c r="A36" s="84"/>
      <c r="B36" s="85" t="s">
        <v>3</v>
      </c>
      <c r="C36" s="86" t="s">
        <v>183</v>
      </c>
      <c r="D36" s="86" t="s">
        <v>222</v>
      </c>
      <c r="E36" s="87" t="n">
        <v>36708</v>
      </c>
      <c r="F36" s="87" t="n">
        <v>37072</v>
      </c>
      <c r="G36" s="85" t="s">
        <v>219</v>
      </c>
      <c r="H36" s="85" t="s">
        <v>223</v>
      </c>
      <c r="I36" s="86" t="s">
        <v>37</v>
      </c>
      <c r="J36" s="88" t="n">
        <f aca="false">6.431/$J$1</f>
        <v>0.207451612903226</v>
      </c>
      <c r="K36" s="89" t="n">
        <v>0.0132</v>
      </c>
      <c r="L36" s="89" t="n">
        <v>0.0022</v>
      </c>
      <c r="M36" s="89" t="n">
        <v>0.0072</v>
      </c>
      <c r="N36" s="89" t="n">
        <v>0</v>
      </c>
      <c r="O36" s="90" t="n">
        <v>0.02116</v>
      </c>
      <c r="P36" s="89" t="n">
        <f aca="false">SUM(J36:N36)</f>
        <v>0.230051612903226</v>
      </c>
      <c r="Q36" s="91" t="n">
        <v>68635</v>
      </c>
      <c r="R36" s="86" t="n">
        <v>1</v>
      </c>
      <c r="S36" s="85" t="s">
        <v>229</v>
      </c>
      <c r="T36" s="93" t="n">
        <f aca="false">J36*J$1*R36</f>
        <v>6.431</v>
      </c>
      <c r="U36" s="94" t="n">
        <v>312333</v>
      </c>
      <c r="V36" s="85"/>
      <c r="W36" s="95"/>
      <c r="X36" s="95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12.75" hidden="false" customHeight="false" outlineLevel="0" collapsed="false">
      <c r="A37" s="84"/>
      <c r="B37" s="85" t="s">
        <v>3</v>
      </c>
      <c r="C37" s="86" t="s">
        <v>183</v>
      </c>
      <c r="D37" s="86" t="s">
        <v>36</v>
      </c>
      <c r="E37" s="87" t="n">
        <v>36831</v>
      </c>
      <c r="F37" s="87" t="n">
        <v>37195</v>
      </c>
      <c r="G37" s="85" t="s">
        <v>230</v>
      </c>
      <c r="H37" s="85" t="s">
        <v>231</v>
      </c>
      <c r="I37" s="86" t="s">
        <v>37</v>
      </c>
      <c r="J37" s="88" t="n">
        <f aca="false">5.171/J$1</f>
        <v>0.166806451612903</v>
      </c>
      <c r="K37" s="89" t="n">
        <v>0.0132</v>
      </c>
      <c r="L37" s="89" t="n">
        <v>0.0022</v>
      </c>
      <c r="M37" s="89" t="n">
        <v>0.0072</v>
      </c>
      <c r="N37" s="89" t="n">
        <v>0</v>
      </c>
      <c r="O37" s="90" t="n">
        <v>0.02116</v>
      </c>
      <c r="P37" s="89" t="n">
        <f aca="false">SUM(J37:N37)</f>
        <v>0.189406451612903</v>
      </c>
      <c r="Q37" s="91" t="n">
        <v>68915</v>
      </c>
      <c r="R37" s="86" t="n">
        <v>2400</v>
      </c>
      <c r="S37" s="85" t="s">
        <v>232</v>
      </c>
      <c r="T37" s="93" t="n">
        <f aca="false">J37*J$1*R37</f>
        <v>12410.4</v>
      </c>
      <c r="U37" s="94" t="s">
        <v>233</v>
      </c>
      <c r="V37" s="85"/>
      <c r="W37" s="95"/>
      <c r="X37" s="95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</row>
    <row r="38" customFormat="false" ht="12.75" hidden="false" customHeight="false" outlineLevel="0" collapsed="false">
      <c r="A38" s="84"/>
      <c r="B38" s="85" t="s">
        <v>3</v>
      </c>
      <c r="C38" s="86" t="s">
        <v>183</v>
      </c>
      <c r="D38" s="86" t="s">
        <v>36</v>
      </c>
      <c r="E38" s="87" t="n">
        <v>36831</v>
      </c>
      <c r="F38" s="87" t="n">
        <v>37195</v>
      </c>
      <c r="G38" s="85" t="s">
        <v>234</v>
      </c>
      <c r="H38" s="85" t="s">
        <v>235</v>
      </c>
      <c r="I38" s="86" t="s">
        <v>37</v>
      </c>
      <c r="J38" s="88" t="n">
        <f aca="false">5.18/J$1</f>
        <v>0.167096774193548</v>
      </c>
      <c r="K38" s="89" t="n">
        <v>0.0132</v>
      </c>
      <c r="L38" s="89" t="n">
        <v>0.0022</v>
      </c>
      <c r="M38" s="89" t="n">
        <v>0.0072</v>
      </c>
      <c r="N38" s="89" t="n">
        <v>0</v>
      </c>
      <c r="O38" s="90" t="n">
        <v>0.02116</v>
      </c>
      <c r="P38" s="89" t="n">
        <f aca="false">SUM(J38:N38)</f>
        <v>0.189696774193548</v>
      </c>
      <c r="Q38" s="91" t="n">
        <v>68916</v>
      </c>
      <c r="R38" s="86" t="n">
        <v>1915</v>
      </c>
      <c r="S38" s="85" t="s">
        <v>236</v>
      </c>
      <c r="T38" s="93" t="n">
        <f aca="false">J38*J$1*R38</f>
        <v>9919.7</v>
      </c>
      <c r="U38" s="94" t="s">
        <v>237</v>
      </c>
      <c r="V38" s="85"/>
      <c r="W38" s="95"/>
      <c r="X38" s="95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</row>
    <row r="39" customFormat="false" ht="12.75" hidden="false" customHeight="false" outlineLevel="0" collapsed="false">
      <c r="A39" s="84"/>
      <c r="B39" s="85" t="s">
        <v>3</v>
      </c>
      <c r="C39" s="86" t="s">
        <v>183</v>
      </c>
      <c r="D39" s="86" t="s">
        <v>36</v>
      </c>
      <c r="E39" s="87" t="n">
        <v>36831</v>
      </c>
      <c r="F39" s="87" t="n">
        <v>37195</v>
      </c>
      <c r="G39" s="85" t="s">
        <v>234</v>
      </c>
      <c r="H39" s="85" t="s">
        <v>235</v>
      </c>
      <c r="I39" s="86" t="s">
        <v>37</v>
      </c>
      <c r="J39" s="88" t="n">
        <f aca="false">5.1807/J$1</f>
        <v>0.16711935483871</v>
      </c>
      <c r="K39" s="89" t="n">
        <v>0.0132</v>
      </c>
      <c r="L39" s="89" t="n">
        <v>0.0022</v>
      </c>
      <c r="M39" s="89" t="n">
        <v>0.0072</v>
      </c>
      <c r="N39" s="89" t="n">
        <v>0</v>
      </c>
      <c r="O39" s="90" t="n">
        <v>0.02116</v>
      </c>
      <c r="P39" s="89" t="n">
        <f aca="false">SUM(J39:N39)</f>
        <v>0.18971935483871</v>
      </c>
      <c r="Q39" s="91" t="n">
        <v>68917</v>
      </c>
      <c r="R39" s="86" t="n">
        <v>85</v>
      </c>
      <c r="S39" s="85" t="s">
        <v>236</v>
      </c>
      <c r="T39" s="93" t="n">
        <f aca="false">J39*J$1*R39</f>
        <v>440.3595</v>
      </c>
      <c r="U39" s="94" t="s">
        <v>238</v>
      </c>
      <c r="V39" s="85"/>
      <c r="W39" s="95"/>
      <c r="X39" s="95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  <c r="IW39" s="84"/>
    </row>
    <row r="40" customFormat="false" ht="12.75" hidden="false" customHeight="false" outlineLevel="0" collapsed="false">
      <c r="A40" s="84"/>
      <c r="B40" s="85" t="s">
        <v>3</v>
      </c>
      <c r="C40" s="86" t="s">
        <v>183</v>
      </c>
      <c r="D40" s="86" t="s">
        <v>36</v>
      </c>
      <c r="E40" s="87" t="n">
        <v>36831</v>
      </c>
      <c r="F40" s="87" t="n">
        <v>37195</v>
      </c>
      <c r="G40" s="85" t="s">
        <v>239</v>
      </c>
      <c r="H40" s="85" t="s">
        <v>240</v>
      </c>
      <c r="I40" s="86" t="s">
        <v>37</v>
      </c>
      <c r="J40" s="88" t="n">
        <f aca="false">5.171/J$1</f>
        <v>0.166806451612903</v>
      </c>
      <c r="K40" s="89" t="n">
        <v>0.0132</v>
      </c>
      <c r="L40" s="89" t="n">
        <v>0.0022</v>
      </c>
      <c r="M40" s="89" t="n">
        <v>0.0072</v>
      </c>
      <c r="N40" s="89" t="n">
        <v>0</v>
      </c>
      <c r="O40" s="90" t="n">
        <v>0.02116</v>
      </c>
      <c r="P40" s="89" t="n">
        <f aca="false">SUM(J40:N40)</f>
        <v>0.189406451612903</v>
      </c>
      <c r="Q40" s="91" t="n">
        <v>68918</v>
      </c>
      <c r="R40" s="86" t="n">
        <v>1000</v>
      </c>
      <c r="S40" s="85" t="s">
        <v>241</v>
      </c>
      <c r="T40" s="93" t="n">
        <f aca="false">J40*J$1*R40</f>
        <v>5171</v>
      </c>
      <c r="U40" s="94" t="s">
        <v>242</v>
      </c>
      <c r="V40" s="85"/>
      <c r="W40" s="95"/>
      <c r="X40" s="95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  <c r="IW40" s="84"/>
    </row>
    <row r="41" customFormat="false" ht="12.75" hidden="false" customHeight="false" outlineLevel="0" collapsed="false">
      <c r="A41" s="84"/>
      <c r="B41" s="85" t="s">
        <v>3</v>
      </c>
      <c r="C41" s="86" t="s">
        <v>183</v>
      </c>
      <c r="D41" s="86" t="s">
        <v>36</v>
      </c>
      <c r="E41" s="87" t="n">
        <v>36831</v>
      </c>
      <c r="F41" s="87" t="n">
        <v>37195</v>
      </c>
      <c r="G41" s="85" t="s">
        <v>234</v>
      </c>
      <c r="H41" s="85" t="s">
        <v>240</v>
      </c>
      <c r="I41" s="86" t="s">
        <v>37</v>
      </c>
      <c r="J41" s="88" t="n">
        <f aca="false">5.171/J$1</f>
        <v>0.166806451612903</v>
      </c>
      <c r="K41" s="89" t="n">
        <v>0.0132</v>
      </c>
      <c r="L41" s="89" t="n">
        <v>0.0022</v>
      </c>
      <c r="M41" s="89" t="n">
        <v>0.0072</v>
      </c>
      <c r="N41" s="89" t="n">
        <v>0</v>
      </c>
      <c r="O41" s="90" t="n">
        <v>0.02116</v>
      </c>
      <c r="P41" s="89" t="n">
        <f aca="false">SUM(J41:N41)</f>
        <v>0.189406451612903</v>
      </c>
      <c r="Q41" s="91" t="n">
        <v>68918</v>
      </c>
      <c r="R41" s="86" t="n">
        <v>2000</v>
      </c>
      <c r="S41" s="85" t="s">
        <v>241</v>
      </c>
      <c r="T41" s="93" t="n">
        <f aca="false">J41*J$1*R41</f>
        <v>10342</v>
      </c>
      <c r="U41" s="94" t="s">
        <v>242</v>
      </c>
      <c r="V41" s="85"/>
      <c r="W41" s="95"/>
      <c r="X41" s="95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  <c r="IW41" s="84"/>
    </row>
    <row r="42" customFormat="false" ht="12.75" hidden="false" customHeight="false" outlineLevel="0" collapsed="false">
      <c r="A42" s="84"/>
      <c r="B42" s="85" t="s">
        <v>3</v>
      </c>
      <c r="C42" s="86" t="s">
        <v>183</v>
      </c>
      <c r="D42" s="86" t="s">
        <v>36</v>
      </c>
      <c r="E42" s="87" t="n">
        <v>36831</v>
      </c>
      <c r="F42" s="87" t="n">
        <v>37195</v>
      </c>
      <c r="G42" s="85" t="s">
        <v>243</v>
      </c>
      <c r="H42" s="85" t="s">
        <v>240</v>
      </c>
      <c r="I42" s="86" t="s">
        <v>37</v>
      </c>
      <c r="J42" s="88" t="n">
        <f aca="false">5.171/J$1</f>
        <v>0.166806451612903</v>
      </c>
      <c r="K42" s="89" t="n">
        <v>0.0132</v>
      </c>
      <c r="L42" s="89" t="n">
        <v>0.0022</v>
      </c>
      <c r="M42" s="89" t="n">
        <v>0.0072</v>
      </c>
      <c r="N42" s="89" t="n">
        <v>0</v>
      </c>
      <c r="O42" s="90" t="n">
        <v>0.02116</v>
      </c>
      <c r="P42" s="89" t="n">
        <f aca="false">SUM(J42:N42)</f>
        <v>0.189406451612903</v>
      </c>
      <c r="Q42" s="91" t="n">
        <v>68918</v>
      </c>
      <c r="R42" s="86" t="n">
        <v>5000</v>
      </c>
      <c r="S42" s="85" t="s">
        <v>241</v>
      </c>
      <c r="T42" s="93" t="n">
        <f aca="false">J42*J$1*R42</f>
        <v>25855</v>
      </c>
      <c r="U42" s="94" t="s">
        <v>242</v>
      </c>
      <c r="V42" s="85"/>
      <c r="W42" s="95"/>
      <c r="X42" s="95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</row>
    <row r="43" customFormat="false" ht="12.75" hidden="false" customHeight="false" outlineLevel="0" collapsed="false">
      <c r="A43" s="84"/>
      <c r="B43" s="85" t="s">
        <v>3</v>
      </c>
      <c r="C43" s="86" t="s">
        <v>183</v>
      </c>
      <c r="D43" s="86" t="s">
        <v>222</v>
      </c>
      <c r="E43" s="87" t="n">
        <v>36739</v>
      </c>
      <c r="F43" s="87" t="n">
        <v>37103</v>
      </c>
      <c r="G43" s="85" t="s">
        <v>219</v>
      </c>
      <c r="H43" s="85" t="s">
        <v>244</v>
      </c>
      <c r="I43" s="86" t="s">
        <v>37</v>
      </c>
      <c r="J43" s="88" t="n">
        <f aca="false">6.431/J$1</f>
        <v>0.207451612903226</v>
      </c>
      <c r="K43" s="89" t="n">
        <v>0.0132</v>
      </c>
      <c r="L43" s="89" t="n">
        <v>0.0022</v>
      </c>
      <c r="M43" s="89" t="n">
        <v>0.0072</v>
      </c>
      <c r="N43" s="89" t="n">
        <v>0</v>
      </c>
      <c r="O43" s="90" t="n">
        <v>0.02116</v>
      </c>
      <c r="P43" s="89" t="n">
        <f aca="false">SUM(J43:N43)</f>
        <v>0.230051612903226</v>
      </c>
      <c r="Q43" s="91" t="n">
        <v>68926</v>
      </c>
      <c r="R43" s="86" t="n">
        <v>2</v>
      </c>
      <c r="S43" s="85" t="s">
        <v>245</v>
      </c>
      <c r="T43" s="93" t="n">
        <f aca="false">J43*J$1*R43</f>
        <v>12.862</v>
      </c>
      <c r="U43" s="94" t="n">
        <v>345125</v>
      </c>
      <c r="V43" s="85"/>
      <c r="W43" s="95"/>
      <c r="X43" s="95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</row>
    <row r="44" customFormat="false" ht="12.75" hidden="false" customHeight="false" outlineLevel="0" collapsed="false">
      <c r="A44" s="84"/>
      <c r="B44" s="85" t="s">
        <v>3</v>
      </c>
      <c r="C44" s="86" t="s">
        <v>183</v>
      </c>
      <c r="D44" s="86" t="s">
        <v>222</v>
      </c>
      <c r="E44" s="87" t="n">
        <v>36739</v>
      </c>
      <c r="F44" s="87" t="n">
        <v>37103</v>
      </c>
      <c r="G44" s="85" t="s">
        <v>219</v>
      </c>
      <c r="H44" s="85" t="s">
        <v>246</v>
      </c>
      <c r="I44" s="86" t="s">
        <v>37</v>
      </c>
      <c r="J44" s="88" t="n">
        <f aca="false">6.431/J$1</f>
        <v>0.207451612903226</v>
      </c>
      <c r="K44" s="89" t="n">
        <v>0.0132</v>
      </c>
      <c r="L44" s="89" t="n">
        <v>0.0022</v>
      </c>
      <c r="M44" s="89" t="n">
        <v>0.0072</v>
      </c>
      <c r="N44" s="89" t="n">
        <v>0</v>
      </c>
      <c r="O44" s="90" t="n">
        <v>0.02116</v>
      </c>
      <c r="P44" s="89" t="n">
        <f aca="false">SUM(J44:N44)</f>
        <v>0.230051612903226</v>
      </c>
      <c r="Q44" s="91" t="n">
        <v>68926</v>
      </c>
      <c r="R44" s="86" t="n">
        <v>2</v>
      </c>
      <c r="S44" s="85" t="s">
        <v>245</v>
      </c>
      <c r="T44" s="93" t="n">
        <f aca="false">J44*J$1*R44</f>
        <v>12.862</v>
      </c>
      <c r="U44" s="94" t="n">
        <v>345125</v>
      </c>
      <c r="V44" s="85"/>
      <c r="W44" s="95"/>
      <c r="X44" s="95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</row>
    <row r="45" customFormat="false" ht="12.75" hidden="false" customHeight="false" outlineLevel="0" collapsed="false">
      <c r="A45" s="84"/>
      <c r="B45" s="110" t="s">
        <v>3</v>
      </c>
      <c r="C45" s="108" t="s">
        <v>183</v>
      </c>
      <c r="D45" s="108" t="s">
        <v>117</v>
      </c>
      <c r="E45" s="136" t="n">
        <v>36739</v>
      </c>
      <c r="F45" s="136" t="n">
        <v>37103</v>
      </c>
      <c r="G45" s="110" t="s">
        <v>192</v>
      </c>
      <c r="H45" s="110" t="s">
        <v>247</v>
      </c>
      <c r="I45" s="108" t="s">
        <v>37</v>
      </c>
      <c r="J45" s="88" t="n">
        <f aca="false">6.431/$J$1</f>
        <v>0.207451612903226</v>
      </c>
      <c r="K45" s="137"/>
      <c r="L45" s="137"/>
      <c r="M45" s="137"/>
      <c r="N45" s="137"/>
      <c r="O45" s="138"/>
      <c r="P45" s="137"/>
      <c r="Q45" s="139" t="n">
        <v>68928</v>
      </c>
      <c r="R45" s="108" t="n">
        <v>47</v>
      </c>
      <c r="S45" s="110" t="s">
        <v>248</v>
      </c>
      <c r="T45" s="93" t="n">
        <f aca="false">J45*J$1*R45</f>
        <v>302.257</v>
      </c>
      <c r="U45" s="115" t="n">
        <v>351966</v>
      </c>
      <c r="V45" s="110"/>
      <c r="W45" s="116"/>
      <c r="X45" s="116"/>
      <c r="Y45" s="135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</row>
    <row r="46" customFormat="false" ht="12.75" hidden="false" customHeight="false" outlineLevel="0" collapsed="false">
      <c r="A46" s="84"/>
      <c r="B46" s="110" t="s">
        <v>3</v>
      </c>
      <c r="C46" s="108" t="s">
        <v>183</v>
      </c>
      <c r="D46" s="108" t="s">
        <v>112</v>
      </c>
      <c r="E46" s="136" t="n">
        <v>36770</v>
      </c>
      <c r="F46" s="136" t="n">
        <v>37134</v>
      </c>
      <c r="G46" s="110" t="s">
        <v>192</v>
      </c>
      <c r="H46" s="110" t="s">
        <v>249</v>
      </c>
      <c r="I46" s="108" t="s">
        <v>37</v>
      </c>
      <c r="J46" s="88" t="n">
        <f aca="false">6.431/$J$1</f>
        <v>0.207451612903226</v>
      </c>
      <c r="K46" s="137"/>
      <c r="L46" s="137"/>
      <c r="M46" s="137"/>
      <c r="N46" s="137"/>
      <c r="O46" s="138"/>
      <c r="P46" s="137"/>
      <c r="Q46" s="139" t="n">
        <v>69144</v>
      </c>
      <c r="R46" s="108" t="n">
        <v>4</v>
      </c>
      <c r="S46" s="110" t="s">
        <v>250</v>
      </c>
      <c r="T46" s="93" t="n">
        <f aca="false">J46*J$1*R46</f>
        <v>25.724</v>
      </c>
      <c r="U46" s="115"/>
      <c r="V46" s="110"/>
      <c r="W46" s="116"/>
      <c r="X46" s="116"/>
      <c r="Y46" s="135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</row>
    <row r="47" customFormat="false" ht="12.75" hidden="false" customHeight="false" outlineLevel="0" collapsed="false">
      <c r="A47" s="84"/>
      <c r="B47" s="110" t="s">
        <v>3</v>
      </c>
      <c r="C47" s="108" t="s">
        <v>183</v>
      </c>
      <c r="D47" s="108" t="s">
        <v>112</v>
      </c>
      <c r="E47" s="136" t="n">
        <v>36770</v>
      </c>
      <c r="F47" s="136" t="n">
        <v>37134</v>
      </c>
      <c r="G47" s="110" t="s">
        <v>192</v>
      </c>
      <c r="H47" s="110" t="s">
        <v>244</v>
      </c>
      <c r="I47" s="108" t="s">
        <v>37</v>
      </c>
      <c r="J47" s="88" t="n">
        <f aca="false">6.431/$J$1</f>
        <v>0.207451612903226</v>
      </c>
      <c r="K47" s="137"/>
      <c r="L47" s="137"/>
      <c r="M47" s="137"/>
      <c r="N47" s="137"/>
      <c r="O47" s="138"/>
      <c r="P47" s="137"/>
      <c r="Q47" s="139" t="n">
        <v>69144</v>
      </c>
      <c r="R47" s="108" t="n">
        <v>23</v>
      </c>
      <c r="S47" s="110" t="s">
        <v>250</v>
      </c>
      <c r="T47" s="93" t="n">
        <f aca="false">J47*J$1*R47</f>
        <v>147.913</v>
      </c>
      <c r="U47" s="115"/>
      <c r="V47" s="110"/>
      <c r="W47" s="116"/>
      <c r="X47" s="116"/>
      <c r="Y47" s="135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</row>
    <row r="48" customFormat="false" ht="12.75" hidden="false" customHeight="false" outlineLevel="0" collapsed="false">
      <c r="A48" s="84"/>
      <c r="B48" s="110" t="s">
        <v>3</v>
      </c>
      <c r="C48" s="108" t="s">
        <v>183</v>
      </c>
      <c r="D48" s="108" t="s">
        <v>112</v>
      </c>
      <c r="E48" s="136" t="n">
        <v>36770</v>
      </c>
      <c r="F48" s="136" t="n">
        <v>37134</v>
      </c>
      <c r="G48" s="110" t="s">
        <v>192</v>
      </c>
      <c r="H48" s="110" t="s">
        <v>251</v>
      </c>
      <c r="I48" s="108" t="s">
        <v>37</v>
      </c>
      <c r="J48" s="88" t="n">
        <f aca="false">6.431/$J$1</f>
        <v>0.207451612903226</v>
      </c>
      <c r="K48" s="137"/>
      <c r="L48" s="137"/>
      <c r="M48" s="137"/>
      <c r="N48" s="137"/>
      <c r="O48" s="138"/>
      <c r="P48" s="137"/>
      <c r="Q48" s="139" t="n">
        <v>69144</v>
      </c>
      <c r="R48" s="108" t="n">
        <v>4</v>
      </c>
      <c r="S48" s="110" t="s">
        <v>250</v>
      </c>
      <c r="T48" s="93" t="n">
        <f aca="false">J48*J$1*R48</f>
        <v>25.724</v>
      </c>
      <c r="U48" s="115"/>
      <c r="V48" s="110"/>
      <c r="W48" s="116"/>
      <c r="X48" s="116"/>
      <c r="Y48" s="135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</row>
    <row r="49" customFormat="false" ht="12.75" hidden="false" customHeight="false" outlineLevel="0" collapsed="false">
      <c r="A49" s="84"/>
      <c r="B49" s="110" t="s">
        <v>3</v>
      </c>
      <c r="C49" s="108" t="s">
        <v>183</v>
      </c>
      <c r="D49" s="108" t="s">
        <v>112</v>
      </c>
      <c r="E49" s="136" t="n">
        <v>36770</v>
      </c>
      <c r="F49" s="136" t="n">
        <v>37134</v>
      </c>
      <c r="G49" s="110" t="s">
        <v>192</v>
      </c>
      <c r="H49" s="110" t="s">
        <v>252</v>
      </c>
      <c r="I49" s="108" t="s">
        <v>37</v>
      </c>
      <c r="J49" s="88" t="n">
        <f aca="false">6.431/$J$1</f>
        <v>0.207451612903226</v>
      </c>
      <c r="K49" s="137"/>
      <c r="L49" s="137"/>
      <c r="M49" s="137"/>
      <c r="N49" s="137"/>
      <c r="O49" s="138"/>
      <c r="P49" s="137"/>
      <c r="Q49" s="139" t="n">
        <v>69144</v>
      </c>
      <c r="R49" s="108" t="n">
        <v>31</v>
      </c>
      <c r="S49" s="110" t="s">
        <v>250</v>
      </c>
      <c r="T49" s="93" t="n">
        <f aca="false">J49*J$1*R49</f>
        <v>199.361</v>
      </c>
      <c r="U49" s="115"/>
      <c r="V49" s="110"/>
      <c r="W49" s="116"/>
      <c r="X49" s="116"/>
      <c r="Y49" s="135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  <c r="IW49" s="84"/>
    </row>
    <row r="50" customFormat="false" ht="12.75" hidden="false" customHeight="false" outlineLevel="0" collapsed="false">
      <c r="A50" s="135"/>
      <c r="B50" s="85" t="s">
        <v>3</v>
      </c>
      <c r="C50" s="86" t="s">
        <v>183</v>
      </c>
      <c r="D50" s="86" t="s">
        <v>36</v>
      </c>
      <c r="E50" s="87" t="n">
        <v>36831</v>
      </c>
      <c r="F50" s="87" t="n">
        <v>37195</v>
      </c>
      <c r="G50" s="85" t="s">
        <v>243</v>
      </c>
      <c r="H50" s="85" t="s">
        <v>231</v>
      </c>
      <c r="I50" s="86" t="s">
        <v>37</v>
      </c>
      <c r="J50" s="88" t="n">
        <f aca="false">5.171/J$1</f>
        <v>0.166806451612903</v>
      </c>
      <c r="K50" s="89" t="n">
        <v>0.0132</v>
      </c>
      <c r="L50" s="89" t="n">
        <v>0.0022</v>
      </c>
      <c r="M50" s="89" t="n">
        <v>0.0072</v>
      </c>
      <c r="N50" s="89" t="n">
        <v>0</v>
      </c>
      <c r="O50" s="90" t="n">
        <v>0.02116</v>
      </c>
      <c r="P50" s="89" t="n">
        <f aca="false">SUM(J50:N50)</f>
        <v>0.189406451612903</v>
      </c>
      <c r="Q50" s="91" t="n">
        <v>69148</v>
      </c>
      <c r="R50" s="86" t="n">
        <v>500</v>
      </c>
      <c r="S50" s="85" t="s">
        <v>253</v>
      </c>
      <c r="T50" s="93" t="n">
        <f aca="false">J50*J$1*R50</f>
        <v>2585.5</v>
      </c>
      <c r="U50" s="94" t="s">
        <v>254</v>
      </c>
      <c r="V50" s="85"/>
      <c r="W50" s="95"/>
      <c r="X50" s="95"/>
      <c r="Y50" s="84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  <c r="GV50" s="135"/>
      <c r="GW50" s="135"/>
      <c r="GX50" s="135"/>
      <c r="GY50" s="135"/>
      <c r="GZ50" s="135"/>
      <c r="HA50" s="135"/>
      <c r="HB50" s="135"/>
      <c r="HC50" s="135"/>
      <c r="HD50" s="135"/>
      <c r="HE50" s="135"/>
      <c r="HF50" s="135"/>
      <c r="HG50" s="135"/>
      <c r="HH50" s="135"/>
      <c r="HI50" s="135"/>
      <c r="HJ50" s="135"/>
      <c r="HK50" s="135"/>
      <c r="HL50" s="135"/>
      <c r="HM50" s="135"/>
      <c r="HN50" s="135"/>
      <c r="HO50" s="135"/>
      <c r="HP50" s="135"/>
      <c r="HQ50" s="135"/>
      <c r="HR50" s="135"/>
      <c r="HS50" s="135"/>
      <c r="HT50" s="135"/>
      <c r="HU50" s="135"/>
      <c r="HV50" s="135"/>
      <c r="HW50" s="135"/>
      <c r="HX50" s="135"/>
      <c r="HY50" s="135"/>
      <c r="HZ50" s="135"/>
      <c r="IA50" s="135"/>
      <c r="IB50" s="135"/>
      <c r="IC50" s="135"/>
      <c r="ID50" s="135"/>
      <c r="IE50" s="135"/>
      <c r="IF50" s="135"/>
      <c r="IG50" s="135"/>
      <c r="IH50" s="135"/>
      <c r="II50" s="135"/>
      <c r="IJ50" s="135"/>
      <c r="IK50" s="135"/>
      <c r="IL50" s="135"/>
      <c r="IM50" s="135"/>
      <c r="IN50" s="135"/>
      <c r="IO50" s="135"/>
      <c r="IP50" s="135"/>
      <c r="IQ50" s="135"/>
      <c r="IR50" s="135"/>
      <c r="IS50" s="135"/>
      <c r="IT50" s="135"/>
      <c r="IU50" s="135"/>
      <c r="IV50" s="135"/>
      <c r="IW50" s="135"/>
    </row>
    <row r="51" customFormat="false" ht="12.75" hidden="false" customHeight="false" outlineLevel="0" collapsed="false">
      <c r="A51" s="135"/>
      <c r="B51" s="85" t="s">
        <v>3</v>
      </c>
      <c r="C51" s="86" t="s">
        <v>183</v>
      </c>
      <c r="D51" s="86" t="s">
        <v>36</v>
      </c>
      <c r="E51" s="87" t="n">
        <v>36831</v>
      </c>
      <c r="F51" s="87" t="n">
        <v>37195</v>
      </c>
      <c r="G51" s="85" t="s">
        <v>234</v>
      </c>
      <c r="H51" s="85" t="s">
        <v>235</v>
      </c>
      <c r="I51" s="86" t="s">
        <v>37</v>
      </c>
      <c r="J51" s="88" t="n">
        <f aca="false">5.18/J$1</f>
        <v>0.167096774193548</v>
      </c>
      <c r="K51" s="89" t="n">
        <v>0.0132</v>
      </c>
      <c r="L51" s="89" t="n">
        <v>0.0022</v>
      </c>
      <c r="M51" s="89" t="n">
        <v>0.0072</v>
      </c>
      <c r="N51" s="89" t="n">
        <v>0</v>
      </c>
      <c r="O51" s="90" t="n">
        <v>0.02116</v>
      </c>
      <c r="P51" s="89" t="n">
        <f aca="false">SUM(J51:N51)</f>
        <v>0.189696774193548</v>
      </c>
      <c r="Q51" s="91" t="n">
        <v>69149</v>
      </c>
      <c r="R51" s="86" t="n">
        <v>1000</v>
      </c>
      <c r="S51" s="85" t="s">
        <v>255</v>
      </c>
      <c r="T51" s="93" t="n">
        <f aca="false">J51*J$1*R51</f>
        <v>5180</v>
      </c>
      <c r="U51" s="94"/>
      <c r="V51" s="85"/>
      <c r="W51" s="95"/>
      <c r="X51" s="95"/>
      <c r="Y51" s="84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</row>
    <row r="52" customFormat="false" ht="12.75" hidden="false" customHeight="false" outlineLevel="0" collapsed="false">
      <c r="A52" s="135"/>
      <c r="B52" s="110" t="s">
        <v>3</v>
      </c>
      <c r="C52" s="108" t="s">
        <v>183</v>
      </c>
      <c r="D52" s="108" t="s">
        <v>112</v>
      </c>
      <c r="E52" s="136" t="n">
        <v>36800</v>
      </c>
      <c r="F52" s="136" t="n">
        <v>37164</v>
      </c>
      <c r="G52" s="110" t="s">
        <v>192</v>
      </c>
      <c r="H52" s="110" t="s">
        <v>249</v>
      </c>
      <c r="I52" s="108" t="s">
        <v>37</v>
      </c>
      <c r="J52" s="88" t="n">
        <f aca="false">6.431/$J$1</f>
        <v>0.207451612903226</v>
      </c>
      <c r="K52" s="137"/>
      <c r="L52" s="137"/>
      <c r="M52" s="137"/>
      <c r="N52" s="137"/>
      <c r="O52" s="138"/>
      <c r="P52" s="137"/>
      <c r="Q52" s="139" t="n">
        <v>69424</v>
      </c>
      <c r="R52" s="108" t="n">
        <v>1</v>
      </c>
      <c r="S52" s="110" t="s">
        <v>256</v>
      </c>
      <c r="T52" s="93" t="n">
        <f aca="false">J52*J$1*R52</f>
        <v>6.431</v>
      </c>
      <c r="U52" s="115" t="n">
        <v>418221</v>
      </c>
      <c r="V52" s="110"/>
      <c r="W52" s="116"/>
      <c r="X52" s="116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5"/>
      <c r="FK52" s="135"/>
      <c r="FL52" s="135"/>
      <c r="FM52" s="135"/>
      <c r="FN52" s="135"/>
      <c r="FO52" s="135"/>
      <c r="FP52" s="135"/>
      <c r="FQ52" s="135"/>
      <c r="FR52" s="135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5"/>
      <c r="GI52" s="135"/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  <c r="GV52" s="135"/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5"/>
      <c r="HI52" s="135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5"/>
      <c r="HV52" s="135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5"/>
      <c r="II52" s="135"/>
      <c r="IJ52" s="135"/>
      <c r="IK52" s="135"/>
      <c r="IL52" s="135"/>
      <c r="IM52" s="135"/>
      <c r="IN52" s="135"/>
      <c r="IO52" s="135"/>
      <c r="IP52" s="135"/>
      <c r="IQ52" s="135"/>
      <c r="IR52" s="135"/>
      <c r="IS52" s="135"/>
      <c r="IT52" s="135"/>
      <c r="IU52" s="135"/>
      <c r="IV52" s="135"/>
      <c r="IW52" s="135"/>
    </row>
    <row r="53" customFormat="false" ht="12.75" hidden="false" customHeight="false" outlineLevel="0" collapsed="false">
      <c r="A53" s="135"/>
      <c r="B53" s="110" t="s">
        <v>3</v>
      </c>
      <c r="C53" s="108" t="s">
        <v>183</v>
      </c>
      <c r="D53" s="108" t="s">
        <v>112</v>
      </c>
      <c r="E53" s="136" t="n">
        <v>36800</v>
      </c>
      <c r="F53" s="136" t="n">
        <v>37164</v>
      </c>
      <c r="G53" s="110" t="s">
        <v>192</v>
      </c>
      <c r="H53" s="110" t="s">
        <v>244</v>
      </c>
      <c r="I53" s="108" t="s">
        <v>37</v>
      </c>
      <c r="J53" s="88" t="n">
        <f aca="false">6.431/$J$1</f>
        <v>0.207451612903226</v>
      </c>
      <c r="K53" s="137"/>
      <c r="L53" s="137"/>
      <c r="M53" s="137"/>
      <c r="N53" s="137"/>
      <c r="O53" s="138"/>
      <c r="P53" s="137"/>
      <c r="Q53" s="139" t="n">
        <v>69424</v>
      </c>
      <c r="R53" s="108" t="n">
        <v>1</v>
      </c>
      <c r="S53" s="110" t="s">
        <v>256</v>
      </c>
      <c r="T53" s="93" t="n">
        <f aca="false">J53*J$1*R53</f>
        <v>6.431</v>
      </c>
      <c r="U53" s="115" t="n">
        <v>418221</v>
      </c>
      <c r="V53" s="110"/>
      <c r="W53" s="116"/>
      <c r="X53" s="116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5"/>
      <c r="FK53" s="135"/>
      <c r="FL53" s="135"/>
      <c r="FM53" s="135"/>
      <c r="FN53" s="135"/>
      <c r="FO53" s="135"/>
      <c r="FP53" s="135"/>
      <c r="FQ53" s="135"/>
      <c r="FR53" s="135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  <c r="GG53" s="135"/>
      <c r="GH53" s="135"/>
      <c r="GI53" s="135"/>
      <c r="GJ53" s="135"/>
      <c r="GK53" s="135"/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  <c r="GV53" s="135"/>
      <c r="GW53" s="135"/>
      <c r="GX53" s="135"/>
      <c r="GY53" s="135"/>
      <c r="GZ53" s="135"/>
      <c r="HA53" s="135"/>
      <c r="HB53" s="135"/>
      <c r="HC53" s="135"/>
      <c r="HD53" s="135"/>
      <c r="HE53" s="135"/>
      <c r="HF53" s="135"/>
      <c r="HG53" s="135"/>
      <c r="HH53" s="135"/>
      <c r="HI53" s="135"/>
      <c r="HJ53" s="135"/>
      <c r="HK53" s="135"/>
      <c r="HL53" s="135"/>
      <c r="HM53" s="135"/>
      <c r="HN53" s="135"/>
      <c r="HO53" s="135"/>
      <c r="HP53" s="135"/>
      <c r="HQ53" s="135"/>
      <c r="HR53" s="135"/>
      <c r="HS53" s="135"/>
      <c r="HT53" s="135"/>
      <c r="HU53" s="135"/>
      <c r="HV53" s="135"/>
      <c r="HW53" s="135"/>
      <c r="HX53" s="135"/>
      <c r="HY53" s="135"/>
      <c r="HZ53" s="135"/>
      <c r="IA53" s="135"/>
      <c r="IB53" s="135"/>
      <c r="IC53" s="135"/>
      <c r="ID53" s="135"/>
      <c r="IE53" s="135"/>
      <c r="IF53" s="135"/>
      <c r="IG53" s="135"/>
      <c r="IH53" s="135"/>
      <c r="II53" s="135"/>
      <c r="IJ53" s="135"/>
      <c r="IK53" s="135"/>
      <c r="IL53" s="135"/>
      <c r="IM53" s="135"/>
      <c r="IN53" s="135"/>
      <c r="IO53" s="135"/>
      <c r="IP53" s="135"/>
      <c r="IQ53" s="135"/>
      <c r="IR53" s="135"/>
      <c r="IS53" s="135"/>
      <c r="IT53" s="135"/>
      <c r="IU53" s="135"/>
      <c r="IV53" s="135"/>
      <c r="IW53" s="135"/>
    </row>
    <row r="54" customFormat="false" ht="12.75" hidden="false" customHeight="false" outlineLevel="0" collapsed="false">
      <c r="A54" s="135"/>
      <c r="B54" s="110" t="s">
        <v>3</v>
      </c>
      <c r="C54" s="108" t="s">
        <v>183</v>
      </c>
      <c r="D54" s="108" t="s">
        <v>112</v>
      </c>
      <c r="E54" s="136" t="n">
        <v>36800</v>
      </c>
      <c r="F54" s="136" t="n">
        <v>37164</v>
      </c>
      <c r="G54" s="110" t="s">
        <v>192</v>
      </c>
      <c r="H54" s="110" t="s">
        <v>252</v>
      </c>
      <c r="I54" s="108" t="s">
        <v>37</v>
      </c>
      <c r="J54" s="88" t="n">
        <f aca="false">6.431/$J$1</f>
        <v>0.207451612903226</v>
      </c>
      <c r="K54" s="137"/>
      <c r="L54" s="137"/>
      <c r="M54" s="137"/>
      <c r="N54" s="137"/>
      <c r="O54" s="138"/>
      <c r="P54" s="137"/>
      <c r="Q54" s="139" t="n">
        <v>69424</v>
      </c>
      <c r="R54" s="108" t="n">
        <v>11</v>
      </c>
      <c r="S54" s="110" t="s">
        <v>256</v>
      </c>
      <c r="T54" s="93" t="n">
        <f aca="false">J54*J$1*R54</f>
        <v>70.741</v>
      </c>
      <c r="U54" s="115" t="n">
        <v>418221</v>
      </c>
      <c r="V54" s="110"/>
      <c r="W54" s="116"/>
      <c r="X54" s="116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5"/>
      <c r="FK54" s="135"/>
      <c r="FL54" s="135"/>
      <c r="FM54" s="135"/>
      <c r="FN54" s="135"/>
      <c r="FO54" s="135"/>
      <c r="FP54" s="135"/>
      <c r="FQ54" s="135"/>
      <c r="FR54" s="135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  <c r="GG54" s="135"/>
      <c r="GH54" s="135"/>
      <c r="GI54" s="135"/>
      <c r="GJ54" s="135"/>
      <c r="GK54" s="135"/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  <c r="GV54" s="135"/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5"/>
      <c r="HI54" s="135"/>
      <c r="HJ54" s="135"/>
      <c r="HK54" s="135"/>
      <c r="HL54" s="135"/>
      <c r="HM54" s="135"/>
      <c r="HN54" s="135"/>
      <c r="HO54" s="135"/>
      <c r="HP54" s="135"/>
      <c r="HQ54" s="135"/>
      <c r="HR54" s="135"/>
      <c r="HS54" s="135"/>
      <c r="HT54" s="135"/>
      <c r="HU54" s="135"/>
      <c r="HV54" s="135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5"/>
      <c r="II54" s="135"/>
      <c r="IJ54" s="135"/>
      <c r="IK54" s="135"/>
      <c r="IL54" s="135"/>
      <c r="IM54" s="135"/>
      <c r="IN54" s="135"/>
      <c r="IO54" s="135"/>
      <c r="IP54" s="135"/>
      <c r="IQ54" s="135"/>
      <c r="IR54" s="135"/>
      <c r="IS54" s="135"/>
      <c r="IT54" s="135"/>
      <c r="IU54" s="135"/>
      <c r="IV54" s="135"/>
      <c r="IW54" s="135"/>
    </row>
    <row r="55" customFormat="false" ht="12.75" hidden="false" customHeight="false" outlineLevel="0" collapsed="false">
      <c r="A55" s="84"/>
      <c r="B55" s="85" t="s">
        <v>3</v>
      </c>
      <c r="C55" s="86" t="s">
        <v>183</v>
      </c>
      <c r="D55" s="86" t="s">
        <v>36</v>
      </c>
      <c r="E55" s="87" t="n">
        <v>36831</v>
      </c>
      <c r="F55" s="87" t="n">
        <v>37195</v>
      </c>
      <c r="G55" s="85" t="s">
        <v>257</v>
      </c>
      <c r="H55" s="85" t="s">
        <v>231</v>
      </c>
      <c r="I55" s="86" t="s">
        <v>37</v>
      </c>
      <c r="J55" s="88" t="n">
        <f aca="false">5.171/J$1</f>
        <v>0.166806451612903</v>
      </c>
      <c r="K55" s="89" t="n">
        <v>0.0132</v>
      </c>
      <c r="L55" s="89" t="n">
        <v>0.0022</v>
      </c>
      <c r="M55" s="89" t="n">
        <v>0.0075</v>
      </c>
      <c r="N55" s="89" t="n">
        <v>0</v>
      </c>
      <c r="O55" s="90" t="n">
        <v>0.02116</v>
      </c>
      <c r="P55" s="89" t="n">
        <f aca="false">SUM(J55:N55)</f>
        <v>0.189706451612903</v>
      </c>
      <c r="Q55" s="91" t="n">
        <v>69693</v>
      </c>
      <c r="R55" s="86" t="n">
        <v>1600</v>
      </c>
      <c r="S55" s="85" t="s">
        <v>258</v>
      </c>
      <c r="T55" s="93" t="n">
        <f aca="false">J55*J$1*R55</f>
        <v>8273.6</v>
      </c>
      <c r="U55" s="94" t="s">
        <v>259</v>
      </c>
      <c r="V55" s="93"/>
      <c r="W55" s="95"/>
      <c r="X55" s="95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  <c r="IW55" s="84"/>
    </row>
    <row r="56" customFormat="false" ht="12.75" hidden="false" customHeight="false" outlineLevel="0" collapsed="false">
      <c r="A56" s="84"/>
      <c r="B56" s="85" t="s">
        <v>3</v>
      </c>
      <c r="C56" s="86" t="s">
        <v>183</v>
      </c>
      <c r="D56" s="86" t="s">
        <v>260</v>
      </c>
      <c r="E56" s="87" t="n">
        <v>36831</v>
      </c>
      <c r="F56" s="87" t="n">
        <v>37195</v>
      </c>
      <c r="G56" s="85" t="s">
        <v>261</v>
      </c>
      <c r="H56" s="85" t="s">
        <v>262</v>
      </c>
      <c r="I56" s="86" t="s">
        <v>37</v>
      </c>
      <c r="J56" s="88" t="n">
        <f aca="false">6.431/J$1</f>
        <v>0.207451612903226</v>
      </c>
      <c r="K56" s="89" t="n">
        <v>0.0132</v>
      </c>
      <c r="L56" s="89" t="n">
        <v>0.0022</v>
      </c>
      <c r="M56" s="89" t="n">
        <v>0.0072</v>
      </c>
      <c r="N56" s="89" t="n">
        <v>0</v>
      </c>
      <c r="O56" s="90" t="n">
        <v>0.02116</v>
      </c>
      <c r="P56" s="89" t="n">
        <f aca="false">SUM(J56:N56)</f>
        <v>0.230051612903226</v>
      </c>
      <c r="Q56" s="91" t="n">
        <v>69707</v>
      </c>
      <c r="R56" s="86" t="n">
        <v>4018</v>
      </c>
      <c r="S56" s="85" t="s">
        <v>263</v>
      </c>
      <c r="T56" s="93" t="n">
        <f aca="false">J56*J$1*R56</f>
        <v>25839.758</v>
      </c>
      <c r="U56" s="94" t="s">
        <v>264</v>
      </c>
      <c r="V56" s="85"/>
      <c r="W56" s="95"/>
      <c r="X56" s="95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  <c r="IW56" s="84"/>
    </row>
    <row r="57" customFormat="false" ht="12.75" hidden="false" customHeight="false" outlineLevel="0" collapsed="false">
      <c r="A57" s="84"/>
      <c r="B57" s="85" t="s">
        <v>3</v>
      </c>
      <c r="C57" s="86" t="s">
        <v>183</v>
      </c>
      <c r="D57" s="86" t="s">
        <v>260</v>
      </c>
      <c r="E57" s="87" t="n">
        <v>36831</v>
      </c>
      <c r="F57" s="87" t="n">
        <v>37195</v>
      </c>
      <c r="G57" s="85" t="s">
        <v>219</v>
      </c>
      <c r="H57" s="85" t="s">
        <v>265</v>
      </c>
      <c r="I57" s="86" t="s">
        <v>37</v>
      </c>
      <c r="J57" s="88" t="n">
        <f aca="false">6.431/J$1</f>
        <v>0.207451612903226</v>
      </c>
      <c r="K57" s="89" t="n">
        <v>0.0132</v>
      </c>
      <c r="L57" s="89" t="n">
        <v>0.0022</v>
      </c>
      <c r="M57" s="89" t="n">
        <v>0.0072</v>
      </c>
      <c r="N57" s="89" t="n">
        <v>0</v>
      </c>
      <c r="O57" s="90" t="n">
        <v>0.02116</v>
      </c>
      <c r="P57" s="89" t="n">
        <f aca="false">SUM(J57:N57)</f>
        <v>0.230051612903226</v>
      </c>
      <c r="Q57" s="91" t="n">
        <v>69708</v>
      </c>
      <c r="R57" s="86" t="n">
        <v>2759</v>
      </c>
      <c r="S57" s="85" t="s">
        <v>266</v>
      </c>
      <c r="T57" s="93" t="n">
        <f aca="false">J57*J$1*R57</f>
        <v>17743.129</v>
      </c>
      <c r="U57" s="94" t="s">
        <v>267</v>
      </c>
      <c r="V57" s="85"/>
      <c r="W57" s="95"/>
      <c r="X57" s="95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  <c r="IW57" s="84"/>
    </row>
    <row r="58" customFormat="false" ht="12.75" hidden="false" customHeight="false" outlineLevel="0" collapsed="false">
      <c r="A58" s="84"/>
      <c r="B58" s="85" t="s">
        <v>3</v>
      </c>
      <c r="C58" s="86" t="s">
        <v>183</v>
      </c>
      <c r="D58" s="86" t="s">
        <v>260</v>
      </c>
      <c r="E58" s="87" t="n">
        <v>36831</v>
      </c>
      <c r="F58" s="87" t="n">
        <v>37195</v>
      </c>
      <c r="G58" s="85" t="s">
        <v>204</v>
      </c>
      <c r="H58" s="85" t="s">
        <v>265</v>
      </c>
      <c r="I58" s="86" t="s">
        <v>37</v>
      </c>
      <c r="J58" s="88" t="n">
        <f aca="false">6.431/J$1</f>
        <v>0.207451612903226</v>
      </c>
      <c r="K58" s="89" t="n">
        <v>0.0132</v>
      </c>
      <c r="L58" s="89" t="n">
        <v>0.0022</v>
      </c>
      <c r="M58" s="89" t="n">
        <v>0.0072</v>
      </c>
      <c r="N58" s="89" t="n">
        <v>0</v>
      </c>
      <c r="O58" s="90" t="n">
        <v>0.02116</v>
      </c>
      <c r="P58" s="89" t="n">
        <f aca="false">SUM(J58:N58)</f>
        <v>0.230051612903226</v>
      </c>
      <c r="Q58" s="91" t="n">
        <v>69708</v>
      </c>
      <c r="R58" s="86" t="n">
        <v>2795</v>
      </c>
      <c r="S58" s="85" t="s">
        <v>266</v>
      </c>
      <c r="T58" s="93" t="n">
        <f aca="false">J58*J$1*R58</f>
        <v>17974.645</v>
      </c>
      <c r="U58" s="94" t="s">
        <v>267</v>
      </c>
      <c r="V58" s="85"/>
      <c r="W58" s="95"/>
      <c r="X58" s="95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</row>
    <row r="59" customFormat="false" ht="12.75" hidden="false" customHeight="false" outlineLevel="0" collapsed="false">
      <c r="A59" s="84"/>
      <c r="B59" s="85" t="s">
        <v>3</v>
      </c>
      <c r="C59" s="86" t="s">
        <v>183</v>
      </c>
      <c r="D59" s="86" t="s">
        <v>260</v>
      </c>
      <c r="E59" s="87" t="n">
        <v>36831</v>
      </c>
      <c r="F59" s="87" t="n">
        <v>37195</v>
      </c>
      <c r="G59" s="85" t="s">
        <v>268</v>
      </c>
      <c r="H59" s="85" t="s">
        <v>265</v>
      </c>
      <c r="I59" s="86" t="s">
        <v>37</v>
      </c>
      <c r="J59" s="88" t="n">
        <f aca="false">6.431/J$1</f>
        <v>0.207451612903226</v>
      </c>
      <c r="K59" s="89" t="n">
        <v>0.0132</v>
      </c>
      <c r="L59" s="89" t="n">
        <v>0.0022</v>
      </c>
      <c r="M59" s="89" t="n">
        <v>0.0072</v>
      </c>
      <c r="N59" s="89" t="n">
        <v>0</v>
      </c>
      <c r="O59" s="90" t="n">
        <v>0.02116</v>
      </c>
      <c r="P59" s="89" t="n">
        <f aca="false">SUM(J59:N59)</f>
        <v>0.230051612903226</v>
      </c>
      <c r="Q59" s="91" t="n">
        <v>69708</v>
      </c>
      <c r="R59" s="86" t="n">
        <v>3630</v>
      </c>
      <c r="S59" s="85" t="s">
        <v>266</v>
      </c>
      <c r="T59" s="93" t="n">
        <f aca="false">J59*J$1*R59</f>
        <v>23344.53</v>
      </c>
      <c r="U59" s="94" t="s">
        <v>267</v>
      </c>
      <c r="V59" s="85"/>
      <c r="W59" s="95"/>
      <c r="X59" s="95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</row>
    <row r="60" customFormat="false" ht="12.75" hidden="false" customHeight="false" outlineLevel="0" collapsed="false">
      <c r="A60" s="84"/>
      <c r="B60" s="85" t="s">
        <v>3</v>
      </c>
      <c r="C60" s="86" t="s">
        <v>183</v>
      </c>
      <c r="D60" s="86" t="s">
        <v>222</v>
      </c>
      <c r="E60" s="87" t="n">
        <v>36831</v>
      </c>
      <c r="F60" s="87" t="n">
        <v>37195</v>
      </c>
      <c r="G60" s="85" t="s">
        <v>219</v>
      </c>
      <c r="H60" s="85" t="s">
        <v>249</v>
      </c>
      <c r="I60" s="86" t="s">
        <v>37</v>
      </c>
      <c r="J60" s="88" t="n">
        <f aca="false">6.431/J$1</f>
        <v>0.207451612903226</v>
      </c>
      <c r="K60" s="89" t="n">
        <v>0.0132</v>
      </c>
      <c r="L60" s="89" t="n">
        <v>0.0022</v>
      </c>
      <c r="M60" s="89" t="n">
        <v>0.0072</v>
      </c>
      <c r="N60" s="89" t="n">
        <v>0</v>
      </c>
      <c r="O60" s="90" t="n">
        <v>0.02116</v>
      </c>
      <c r="P60" s="89" t="n">
        <f aca="false">SUM(J60:N60)</f>
        <v>0.230051612903226</v>
      </c>
      <c r="Q60" s="91" t="n">
        <v>69709</v>
      </c>
      <c r="R60" s="86" t="n">
        <v>13</v>
      </c>
      <c r="S60" s="85" t="s">
        <v>269</v>
      </c>
      <c r="T60" s="93" t="n">
        <f aca="false">J60*J$1*R60</f>
        <v>83.603</v>
      </c>
      <c r="U60" s="94" t="s">
        <v>270</v>
      </c>
      <c r="V60" s="85"/>
      <c r="W60" s="95"/>
      <c r="X60" s="95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</row>
    <row r="61" customFormat="false" ht="12.75" hidden="false" customHeight="false" outlineLevel="0" collapsed="false">
      <c r="A61" s="84"/>
      <c r="B61" s="85" t="s">
        <v>3</v>
      </c>
      <c r="C61" s="86" t="s">
        <v>183</v>
      </c>
      <c r="D61" s="86" t="s">
        <v>222</v>
      </c>
      <c r="E61" s="87" t="n">
        <v>36831</v>
      </c>
      <c r="F61" s="87" t="n">
        <v>37195</v>
      </c>
      <c r="G61" s="85" t="s">
        <v>219</v>
      </c>
      <c r="H61" s="85" t="s">
        <v>246</v>
      </c>
      <c r="I61" s="86" t="s">
        <v>37</v>
      </c>
      <c r="J61" s="88" t="n">
        <f aca="false">6.431/J$1</f>
        <v>0.207451612903226</v>
      </c>
      <c r="K61" s="89" t="n">
        <v>0.0132</v>
      </c>
      <c r="L61" s="89" t="n">
        <v>0.0022</v>
      </c>
      <c r="M61" s="89" t="n">
        <v>0.0072</v>
      </c>
      <c r="N61" s="89" t="n">
        <v>0</v>
      </c>
      <c r="O61" s="90" t="n">
        <v>0.02116</v>
      </c>
      <c r="P61" s="89" t="n">
        <f aca="false">SUM(J61:N61)</f>
        <v>0.230051612903226</v>
      </c>
      <c r="Q61" s="91" t="n">
        <v>69709</v>
      </c>
      <c r="R61" s="86" t="n">
        <v>14</v>
      </c>
      <c r="S61" s="85" t="s">
        <v>269</v>
      </c>
      <c r="T61" s="93" t="n">
        <f aca="false">J61*J$1*R61</f>
        <v>90.034</v>
      </c>
      <c r="U61" s="94" t="s">
        <v>270</v>
      </c>
      <c r="V61" s="85"/>
      <c r="W61" s="95"/>
      <c r="X61" s="95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2.75" hidden="false" customHeight="false" outlineLevel="0" collapsed="false">
      <c r="A62" s="84"/>
      <c r="B62" s="85" t="s">
        <v>3</v>
      </c>
      <c r="C62" s="86" t="s">
        <v>183</v>
      </c>
      <c r="D62" s="86" t="s">
        <v>222</v>
      </c>
      <c r="E62" s="87" t="n">
        <v>36831</v>
      </c>
      <c r="F62" s="87" t="n">
        <v>37195</v>
      </c>
      <c r="G62" s="85" t="s">
        <v>219</v>
      </c>
      <c r="H62" s="85" t="s">
        <v>252</v>
      </c>
      <c r="I62" s="86" t="s">
        <v>37</v>
      </c>
      <c r="J62" s="88" t="n">
        <f aca="false">6.431/J$1</f>
        <v>0.207451612903226</v>
      </c>
      <c r="K62" s="89" t="n">
        <v>0.0132</v>
      </c>
      <c r="L62" s="89" t="n">
        <v>0.0022</v>
      </c>
      <c r="M62" s="89" t="n">
        <v>0.0072</v>
      </c>
      <c r="N62" s="89" t="n">
        <v>0</v>
      </c>
      <c r="O62" s="90" t="n">
        <v>0.02116</v>
      </c>
      <c r="P62" s="89" t="n">
        <f aca="false">SUM(J62:N62)</f>
        <v>0.230051612903226</v>
      </c>
      <c r="Q62" s="91" t="n">
        <v>69709</v>
      </c>
      <c r="R62" s="86" t="n">
        <v>36</v>
      </c>
      <c r="S62" s="85" t="s">
        <v>269</v>
      </c>
      <c r="T62" s="93" t="n">
        <f aca="false">J62*J$1*R62</f>
        <v>231.516</v>
      </c>
      <c r="U62" s="94" t="s">
        <v>270</v>
      </c>
      <c r="V62" s="85"/>
      <c r="W62" s="95"/>
      <c r="X62" s="95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</row>
    <row r="63" customFormat="false" ht="12.75" hidden="false" customHeight="false" outlineLevel="0" collapsed="false">
      <c r="A63" s="84"/>
      <c r="B63" s="85" t="s">
        <v>3</v>
      </c>
      <c r="C63" s="86" t="s">
        <v>183</v>
      </c>
      <c r="D63" s="86" t="s">
        <v>222</v>
      </c>
      <c r="E63" s="87" t="n">
        <v>36831</v>
      </c>
      <c r="F63" s="87" t="n">
        <v>37195</v>
      </c>
      <c r="G63" s="85" t="s">
        <v>219</v>
      </c>
      <c r="H63" s="85" t="s">
        <v>244</v>
      </c>
      <c r="I63" s="86" t="s">
        <v>37</v>
      </c>
      <c r="J63" s="88" t="n">
        <f aca="false">6.431/J$1</f>
        <v>0.207451612903226</v>
      </c>
      <c r="K63" s="89" t="n">
        <v>0.0132</v>
      </c>
      <c r="L63" s="89" t="n">
        <v>0.0022</v>
      </c>
      <c r="M63" s="89" t="n">
        <v>0.0072</v>
      </c>
      <c r="N63" s="89" t="n">
        <v>0</v>
      </c>
      <c r="O63" s="90" t="n">
        <v>0.02116</v>
      </c>
      <c r="P63" s="89" t="n">
        <f aca="false">SUM(J63:N63)</f>
        <v>0.230051612903226</v>
      </c>
      <c r="Q63" s="91" t="n">
        <v>69709</v>
      </c>
      <c r="R63" s="86" t="n">
        <v>63</v>
      </c>
      <c r="S63" s="85" t="s">
        <v>269</v>
      </c>
      <c r="T63" s="93" t="n">
        <f aca="false">J63*J$1*R63</f>
        <v>405.153</v>
      </c>
      <c r="U63" s="94" t="s">
        <v>270</v>
      </c>
      <c r="V63" s="85"/>
      <c r="W63" s="95"/>
      <c r="X63" s="95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12.75" hidden="false" customHeight="false" outlineLevel="0" collapsed="false">
      <c r="A64" s="84"/>
      <c r="B64" s="85" t="s">
        <v>3</v>
      </c>
      <c r="C64" s="86" t="s">
        <v>183</v>
      </c>
      <c r="D64" s="86" t="s">
        <v>184</v>
      </c>
      <c r="E64" s="87" t="n">
        <v>36831</v>
      </c>
      <c r="F64" s="87" t="n">
        <v>37195</v>
      </c>
      <c r="G64" s="85" t="s">
        <v>219</v>
      </c>
      <c r="H64" s="85" t="s">
        <v>271</v>
      </c>
      <c r="I64" s="86" t="s">
        <v>37</v>
      </c>
      <c r="J64" s="88" t="n">
        <f aca="false">6.354/J$1</f>
        <v>0.204967741935484</v>
      </c>
      <c r="K64" s="89" t="n">
        <v>0.0132</v>
      </c>
      <c r="L64" s="89" t="n">
        <v>0.0022</v>
      </c>
      <c r="M64" s="89" t="n">
        <v>0.0072</v>
      </c>
      <c r="N64" s="89" t="n">
        <v>0</v>
      </c>
      <c r="O64" s="90" t="n">
        <v>0.02116</v>
      </c>
      <c r="P64" s="89" t="n">
        <f aca="false">SUM(J64:N64)</f>
        <v>0.227567741935484</v>
      </c>
      <c r="Q64" s="91" t="n">
        <v>69823</v>
      </c>
      <c r="R64" s="86" t="n">
        <v>1000</v>
      </c>
      <c r="S64" s="85" t="s">
        <v>272</v>
      </c>
      <c r="T64" s="93" t="n">
        <f aca="false">J64*J$1*R64</f>
        <v>6354</v>
      </c>
      <c r="U64" s="94" t="s">
        <v>273</v>
      </c>
      <c r="V64" s="85"/>
      <c r="W64" s="95"/>
      <c r="X64" s="95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</row>
    <row r="65" customFormat="false" ht="12.75" hidden="false" customHeight="false" outlineLevel="0" collapsed="false">
      <c r="A65" s="84"/>
      <c r="B65" s="85" t="s">
        <v>3</v>
      </c>
      <c r="C65" s="86" t="s">
        <v>183</v>
      </c>
      <c r="D65" s="86" t="s">
        <v>274</v>
      </c>
      <c r="E65" s="87" t="n">
        <v>36861</v>
      </c>
      <c r="F65" s="87" t="n">
        <v>37225</v>
      </c>
      <c r="G65" s="85" t="s">
        <v>219</v>
      </c>
      <c r="H65" s="85" t="s">
        <v>249</v>
      </c>
      <c r="I65" s="86" t="s">
        <v>37</v>
      </c>
      <c r="J65" s="88" t="n">
        <f aca="false">6.431/J$1</f>
        <v>0.207451612903226</v>
      </c>
      <c r="K65" s="89"/>
      <c r="L65" s="89"/>
      <c r="M65" s="89"/>
      <c r="N65" s="89"/>
      <c r="O65" s="90"/>
      <c r="P65" s="89"/>
      <c r="Q65" s="91" t="n">
        <v>69948</v>
      </c>
      <c r="R65" s="86" t="n">
        <v>1</v>
      </c>
      <c r="S65" s="85" t="s">
        <v>275</v>
      </c>
      <c r="T65" s="93" t="n">
        <f aca="false">J65*J$1*R65</f>
        <v>6.431</v>
      </c>
      <c r="U65" s="94" t="n">
        <v>490966</v>
      </c>
      <c r="V65" s="85"/>
      <c r="W65" s="95"/>
      <c r="X65" s="95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</row>
    <row r="66" customFormat="false" ht="12.75" hidden="false" customHeight="false" outlineLevel="0" collapsed="false">
      <c r="A66" s="84"/>
      <c r="B66" s="85" t="s">
        <v>3</v>
      </c>
      <c r="C66" s="86" t="s">
        <v>183</v>
      </c>
      <c r="D66" s="86" t="s">
        <v>274</v>
      </c>
      <c r="E66" s="87" t="n">
        <v>36861</v>
      </c>
      <c r="F66" s="87" t="n">
        <v>37225</v>
      </c>
      <c r="G66" s="85" t="s">
        <v>219</v>
      </c>
      <c r="H66" s="85" t="s">
        <v>246</v>
      </c>
      <c r="I66" s="86" t="s">
        <v>37</v>
      </c>
      <c r="J66" s="88" t="n">
        <f aca="false">6.431/J$1</f>
        <v>0.207451612903226</v>
      </c>
      <c r="K66" s="89"/>
      <c r="L66" s="89"/>
      <c r="M66" s="89"/>
      <c r="N66" s="89"/>
      <c r="O66" s="90"/>
      <c r="P66" s="89"/>
      <c r="Q66" s="91" t="n">
        <v>69948</v>
      </c>
      <c r="R66" s="86" t="n">
        <v>1</v>
      </c>
      <c r="S66" s="85" t="s">
        <v>275</v>
      </c>
      <c r="T66" s="93" t="n">
        <f aca="false">J66*J$1*R66</f>
        <v>6.431</v>
      </c>
      <c r="U66" s="94" t="n">
        <v>490966</v>
      </c>
      <c r="V66" s="85"/>
      <c r="W66" s="95"/>
      <c r="X66" s="95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7" customFormat="false" ht="12.75" hidden="false" customHeight="false" outlineLevel="0" collapsed="false">
      <c r="A67" s="84"/>
      <c r="B67" s="85" t="s">
        <v>3</v>
      </c>
      <c r="C67" s="86" t="s">
        <v>183</v>
      </c>
      <c r="D67" s="86" t="s">
        <v>274</v>
      </c>
      <c r="E67" s="87" t="n">
        <v>36861</v>
      </c>
      <c r="F67" s="87" t="n">
        <v>37225</v>
      </c>
      <c r="G67" s="85" t="s">
        <v>219</v>
      </c>
      <c r="H67" s="85" t="s">
        <v>252</v>
      </c>
      <c r="I67" s="86" t="s">
        <v>37</v>
      </c>
      <c r="J67" s="88" t="n">
        <f aca="false">6.431/J$1</f>
        <v>0.207451612903226</v>
      </c>
      <c r="K67" s="89"/>
      <c r="L67" s="89"/>
      <c r="M67" s="89"/>
      <c r="N67" s="89"/>
      <c r="O67" s="90"/>
      <c r="P67" s="89"/>
      <c r="Q67" s="91" t="n">
        <v>69948</v>
      </c>
      <c r="R67" s="86" t="n">
        <v>1</v>
      </c>
      <c r="S67" s="85" t="s">
        <v>275</v>
      </c>
      <c r="T67" s="93" t="n">
        <f aca="false">J67*J$1*R67</f>
        <v>6.431</v>
      </c>
      <c r="U67" s="94" t="n">
        <v>490966</v>
      </c>
      <c r="V67" s="85"/>
      <c r="W67" s="95"/>
      <c r="X67" s="95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</row>
    <row r="68" customFormat="false" ht="12.75" hidden="false" customHeight="false" outlineLevel="0" collapsed="false">
      <c r="T68" s="97"/>
    </row>
    <row r="69" customFormat="false" ht="12.75" hidden="false" customHeight="false" outlineLevel="0" collapsed="false">
      <c r="B69" s="124" t="s">
        <v>79</v>
      </c>
      <c r="C69" s="125" t="s">
        <v>79</v>
      </c>
      <c r="D69" s="125" t="s">
        <v>79</v>
      </c>
      <c r="E69" s="127" t="s">
        <v>79</v>
      </c>
      <c r="F69" s="127" t="s">
        <v>79</v>
      </c>
      <c r="G69" s="124" t="s">
        <v>79</v>
      </c>
      <c r="H69" s="128" t="s">
        <v>79</v>
      </c>
      <c r="I69" s="125" t="s">
        <v>79</v>
      </c>
      <c r="J69" s="129"/>
      <c r="K69" s="130"/>
      <c r="L69" s="130"/>
      <c r="M69" s="130"/>
      <c r="N69" s="130"/>
      <c r="O69" s="131"/>
      <c r="P69" s="130"/>
      <c r="Q69" s="132" t="s">
        <v>79</v>
      </c>
      <c r="R69" s="125"/>
      <c r="S69" s="124" t="s">
        <v>79</v>
      </c>
      <c r="T69" s="133" t="n">
        <f aca="false">SUM(T8:T67)</f>
        <v>1183725.4096</v>
      </c>
      <c r="U69" s="134"/>
      <c r="V69" s="128"/>
      <c r="W69" s="83"/>
      <c r="X69" s="83"/>
    </row>
    <row r="70" customFormat="false" ht="12.75" hidden="false" customHeight="false" outlineLevel="0" collapsed="false">
      <c r="B70" s="51"/>
      <c r="C70" s="55"/>
      <c r="D70" s="55"/>
      <c r="E70" s="56"/>
      <c r="F70" s="56"/>
      <c r="G70" s="57"/>
      <c r="H70" s="57"/>
      <c r="I70" s="55"/>
      <c r="J70" s="60"/>
      <c r="K70" s="60"/>
      <c r="L70" s="60"/>
      <c r="M70" s="60"/>
      <c r="N70" s="60"/>
      <c r="O70" s="61"/>
      <c r="P70" s="60"/>
      <c r="Q70" s="118"/>
      <c r="R70" s="119"/>
      <c r="S70" s="64"/>
      <c r="T70" s="64"/>
      <c r="U70" s="65"/>
      <c r="V70" s="66"/>
      <c r="W70" s="67"/>
      <c r="X70" s="67"/>
    </row>
    <row r="71" customFormat="false" ht="12.75" hidden="false" customHeight="false" outlineLevel="0" collapsed="false">
      <c r="B71" s="51"/>
      <c r="C71" s="55"/>
      <c r="D71" s="55"/>
      <c r="E71" s="56"/>
      <c r="F71" s="56"/>
      <c r="G71" s="57"/>
      <c r="H71" s="57"/>
      <c r="I71" s="55"/>
      <c r="J71" s="69"/>
      <c r="K71" s="60"/>
      <c r="L71" s="60"/>
      <c r="M71" s="60"/>
      <c r="N71" s="60"/>
      <c r="O71" s="61"/>
      <c r="P71" s="60"/>
      <c r="Q71" s="118"/>
      <c r="R71" s="119"/>
      <c r="S71" s="64"/>
      <c r="T71" s="64"/>
      <c r="U71" s="65"/>
      <c r="V71" s="66"/>
      <c r="W71" s="67"/>
      <c r="X71" s="67"/>
    </row>
    <row r="72" customFormat="false" ht="13.5" hidden="false" customHeight="false" outlineLevel="0" collapsed="false">
      <c r="B72" s="51"/>
      <c r="C72" s="55"/>
      <c r="D72" s="55"/>
      <c r="E72" s="56"/>
      <c r="F72" s="56"/>
      <c r="G72" s="57"/>
      <c r="H72" s="57"/>
      <c r="I72" s="55"/>
      <c r="J72" s="60"/>
      <c r="K72" s="60"/>
      <c r="L72" s="60"/>
      <c r="M72" s="60"/>
      <c r="N72" s="60"/>
      <c r="O72" s="61"/>
      <c r="P72" s="60"/>
      <c r="Q72" s="118"/>
      <c r="R72" s="119"/>
      <c r="S72" s="64"/>
      <c r="T72" s="120" t="n">
        <f aca="false">SUM(T69)</f>
        <v>1183725.4096</v>
      </c>
      <c r="U72" s="65" t="s">
        <v>276</v>
      </c>
      <c r="V72" s="66"/>
      <c r="W72" s="67"/>
      <c r="X72" s="67"/>
    </row>
    <row r="73" customFormat="false" ht="13.5" hidden="false" customHeight="false" outlineLevel="0" collapsed="false">
      <c r="B73" s="51"/>
      <c r="C73" s="55"/>
      <c r="D73" s="55"/>
      <c r="E73" s="56"/>
      <c r="F73" s="56"/>
      <c r="G73" s="57"/>
      <c r="H73" s="57"/>
      <c r="I73" s="55"/>
      <c r="J73" s="60"/>
      <c r="K73" s="60"/>
      <c r="L73" s="60"/>
      <c r="M73" s="60"/>
      <c r="N73" s="60"/>
      <c r="O73" s="61"/>
      <c r="P73" s="60"/>
      <c r="Q73" s="118"/>
      <c r="R73" s="119"/>
      <c r="S73" s="64"/>
      <c r="T73" s="64" t="n">
        <v>10000</v>
      </c>
      <c r="U73" s="65" t="s">
        <v>277</v>
      </c>
      <c r="V73" s="66"/>
      <c r="W73" s="121"/>
      <c r="X73" s="67"/>
    </row>
    <row r="74" customFormat="false" ht="12.75" hidden="false" customHeight="false" outlineLevel="0" collapsed="false">
      <c r="B74" s="51"/>
      <c r="C74" s="55"/>
      <c r="D74" s="55"/>
      <c r="E74" s="56"/>
      <c r="F74" s="56"/>
      <c r="G74" s="57"/>
      <c r="H74" s="57"/>
      <c r="I74" s="55"/>
      <c r="J74" s="60"/>
      <c r="K74" s="60"/>
      <c r="L74" s="60"/>
      <c r="M74" s="60"/>
      <c r="N74" s="60"/>
      <c r="O74" s="61"/>
      <c r="P74" s="60"/>
      <c r="Q74" s="118"/>
      <c r="R74" s="119"/>
      <c r="S74" s="64"/>
      <c r="T74" s="64"/>
      <c r="U74" s="65"/>
      <c r="V74" s="66"/>
      <c r="W74" s="67"/>
      <c r="X74" s="67"/>
    </row>
    <row r="75" customFormat="false" ht="12.75" hidden="false" customHeight="false" outlineLevel="0" collapsed="false">
      <c r="B75" s="51"/>
      <c r="C75" s="55"/>
      <c r="D75" s="55"/>
      <c r="E75" s="56"/>
      <c r="F75" s="56"/>
      <c r="G75" s="57"/>
      <c r="H75" s="57"/>
      <c r="I75" s="55"/>
      <c r="J75" s="60"/>
      <c r="K75" s="60"/>
      <c r="L75" s="60"/>
      <c r="M75" s="60"/>
      <c r="N75" s="60"/>
      <c r="O75" s="61"/>
      <c r="P75" s="60"/>
      <c r="Q75" s="118"/>
      <c r="R75" s="119"/>
      <c r="S75" s="64"/>
      <c r="T75" s="64"/>
      <c r="U75" s="65"/>
      <c r="V75" s="66"/>
      <c r="W75" s="67"/>
      <c r="X75" s="67"/>
    </row>
    <row r="76" customFormat="false" ht="12.75" hidden="false" customHeight="false" outlineLevel="0" collapsed="false">
      <c r="B76" s="51"/>
      <c r="C76" s="55"/>
      <c r="D76" s="55"/>
      <c r="E76" s="56"/>
      <c r="F76" s="56"/>
      <c r="G76" s="57"/>
      <c r="H76" s="57"/>
      <c r="I76" s="55"/>
      <c r="J76" s="69"/>
      <c r="K76" s="60"/>
      <c r="L76" s="60"/>
      <c r="M76" s="60"/>
      <c r="N76" s="60"/>
      <c r="O76" s="61"/>
      <c r="P76" s="60"/>
      <c r="Q76" s="118"/>
      <c r="R76" s="119"/>
      <c r="S76" s="121"/>
      <c r="T76" s="64"/>
      <c r="U76" s="65"/>
      <c r="V76" s="66"/>
      <c r="W76" s="67"/>
      <c r="X76" s="67"/>
    </row>
    <row r="77" customFormat="false" ht="12.75" hidden="false" customHeight="false" outlineLevel="0" collapsed="false">
      <c r="B77" s="51"/>
      <c r="C77" s="55"/>
      <c r="D77" s="55"/>
      <c r="E77" s="56"/>
      <c r="F77" s="56"/>
      <c r="G77" s="57"/>
      <c r="H77" s="57"/>
      <c r="I77" s="55"/>
      <c r="J77" s="69"/>
      <c r="K77" s="60"/>
      <c r="L77" s="60"/>
      <c r="M77" s="60"/>
      <c r="N77" s="60"/>
      <c r="O77" s="61"/>
      <c r="P77" s="60"/>
      <c r="Q77" s="118"/>
      <c r="R77" s="119"/>
      <c r="S77" s="121"/>
      <c r="T77" s="64"/>
      <c r="U77" s="65"/>
      <c r="V77" s="66"/>
      <c r="W77" s="67"/>
      <c r="X77" s="67"/>
    </row>
    <row r="78" customFormat="false" ht="12.75" hidden="false" customHeight="false" outlineLevel="0" collapsed="false">
      <c r="Q78" s="46"/>
      <c r="R78" s="46"/>
      <c r="S78" s="46"/>
      <c r="T78" s="46"/>
      <c r="U78" s="122"/>
      <c r="V78" s="123"/>
      <c r="W78" s="122"/>
    </row>
    <row r="79" customFormat="false" ht="12.75" hidden="false" customHeight="false" outlineLevel="0" collapsed="false">
      <c r="Q79" s="46"/>
      <c r="R79" s="46"/>
      <c r="S79" s="46"/>
      <c r="T79" s="46"/>
      <c r="U79" s="122"/>
      <c r="V79" s="123"/>
      <c r="W79" s="1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278</v>
      </c>
      <c r="D1" s="0" t="s">
        <v>279</v>
      </c>
      <c r="E1" s="0" t="s">
        <v>280</v>
      </c>
      <c r="F1" s="0" t="s">
        <v>281</v>
      </c>
      <c r="G1" s="0" t="s">
        <v>282</v>
      </c>
      <c r="H1" s="0" t="s">
        <v>283</v>
      </c>
      <c r="I1" s="0" t="s">
        <v>284</v>
      </c>
      <c r="J1" s="0" t="s">
        <v>285</v>
      </c>
      <c r="K1" s="0" t="s">
        <v>286</v>
      </c>
      <c r="L1" s="0" t="s">
        <v>287</v>
      </c>
      <c r="M1" s="0" t="s">
        <v>288</v>
      </c>
      <c r="N1" s="0" t="s">
        <v>289</v>
      </c>
      <c r="O1" s="0" t="s">
        <v>290</v>
      </c>
    </row>
    <row r="2" customFormat="false" ht="12.75" hidden="false" customHeight="false" outlineLevel="0" collapsed="false">
      <c r="B2" s="140"/>
      <c r="C2" s="140" t="s">
        <v>291</v>
      </c>
      <c r="D2" s="140" t="n">
        <v>37147</v>
      </c>
      <c r="E2" s="140" t="s">
        <v>292</v>
      </c>
      <c r="F2" s="140" t="s">
        <v>293</v>
      </c>
      <c r="G2" s="140" t="s">
        <v>293</v>
      </c>
      <c r="H2" s="141" t="n">
        <v>35582</v>
      </c>
      <c r="I2" s="140" t="s">
        <v>293</v>
      </c>
      <c r="J2" s="140" t="s">
        <v>293</v>
      </c>
      <c r="K2" s="140" t="n">
        <v>0</v>
      </c>
      <c r="L2" s="140" t="n">
        <v>0</v>
      </c>
      <c r="M2" s="140" t="n">
        <v>0</v>
      </c>
      <c r="N2" s="140" t="n">
        <v>0</v>
      </c>
      <c r="O2" s="140" t="n">
        <v>0</v>
      </c>
      <c r="P2" s="140" t="n">
        <v>0</v>
      </c>
      <c r="Q2" s="140" t="s">
        <v>293</v>
      </c>
    </row>
    <row r="3" customFormat="false" ht="12.75" hidden="false" customHeight="false" outlineLevel="0" collapsed="false">
      <c r="B3" s="142"/>
      <c r="C3" s="142" t="s">
        <v>291</v>
      </c>
      <c r="D3" s="142" t="n">
        <v>39149</v>
      </c>
      <c r="E3" s="142" t="s">
        <v>199</v>
      </c>
      <c r="F3" s="142" t="s">
        <v>293</v>
      </c>
      <c r="G3" s="142" t="s">
        <v>293</v>
      </c>
      <c r="H3" s="143" t="n">
        <v>35582</v>
      </c>
      <c r="I3" s="142" t="s">
        <v>293</v>
      </c>
      <c r="J3" s="142" t="s">
        <v>293</v>
      </c>
      <c r="K3" s="144" t="n">
        <v>500000</v>
      </c>
      <c r="L3" s="142" t="n">
        <v>0</v>
      </c>
      <c r="M3" s="144" t="n">
        <v>500000</v>
      </c>
      <c r="N3" s="142" t="n">
        <v>0</v>
      </c>
      <c r="O3" s="142" t="n">
        <v>0</v>
      </c>
      <c r="P3" s="142" t="n">
        <v>0</v>
      </c>
      <c r="Q3" s="142" t="s">
        <v>293</v>
      </c>
    </row>
    <row r="4" customFormat="false" ht="12.75" hidden="false" customHeight="false" outlineLevel="0" collapsed="false">
      <c r="B4" s="140"/>
      <c r="C4" s="140" t="s">
        <v>291</v>
      </c>
      <c r="D4" s="140" t="n">
        <v>39607</v>
      </c>
      <c r="E4" s="140" t="s">
        <v>294</v>
      </c>
      <c r="F4" s="140" t="s">
        <v>293</v>
      </c>
      <c r="G4" s="140" t="s">
        <v>293</v>
      </c>
      <c r="H4" s="141" t="n">
        <v>35582</v>
      </c>
      <c r="I4" s="140" t="s">
        <v>293</v>
      </c>
      <c r="J4" s="140" t="s">
        <v>293</v>
      </c>
      <c r="K4" s="145" t="n">
        <v>10000000</v>
      </c>
      <c r="L4" s="140" t="n">
        <v>0</v>
      </c>
      <c r="M4" s="145" t="n">
        <v>10000000</v>
      </c>
      <c r="N4" s="140" t="n">
        <v>0</v>
      </c>
      <c r="O4" s="140" t="n">
        <v>0</v>
      </c>
      <c r="P4" s="140" t="n">
        <v>0</v>
      </c>
      <c r="Q4" s="140" t="s">
        <v>293</v>
      </c>
    </row>
    <row r="5" customFormat="false" ht="12.75" hidden="false" customHeight="false" outlineLevel="0" collapsed="false">
      <c r="B5" s="142"/>
      <c r="C5" s="142" t="s">
        <v>291</v>
      </c>
      <c r="D5" s="142" t="n">
        <v>39764</v>
      </c>
      <c r="E5" s="142" t="s">
        <v>295</v>
      </c>
      <c r="F5" s="142" t="s">
        <v>293</v>
      </c>
      <c r="G5" s="142" t="s">
        <v>293</v>
      </c>
      <c r="H5" s="143" t="n">
        <v>35582</v>
      </c>
      <c r="I5" s="142" t="s">
        <v>293</v>
      </c>
      <c r="J5" s="142" t="s">
        <v>293</v>
      </c>
      <c r="K5" s="144" t="n">
        <v>60000</v>
      </c>
      <c r="L5" s="142" t="n">
        <v>0</v>
      </c>
      <c r="M5" s="144" t="n">
        <v>60000</v>
      </c>
      <c r="N5" s="142" t="n">
        <v>0</v>
      </c>
      <c r="O5" s="142" t="n">
        <v>0</v>
      </c>
      <c r="P5" s="142" t="n">
        <v>0</v>
      </c>
      <c r="Q5" s="142" t="s">
        <v>293</v>
      </c>
    </row>
    <row r="6" customFormat="false" ht="12.75" hidden="false" customHeight="false" outlineLevel="0" collapsed="false">
      <c r="B6" s="140"/>
      <c r="C6" s="140" t="s">
        <v>291</v>
      </c>
      <c r="D6" s="140" t="n">
        <v>40998</v>
      </c>
      <c r="E6" s="140" t="s">
        <v>296</v>
      </c>
      <c r="F6" s="140" t="s">
        <v>293</v>
      </c>
      <c r="G6" s="140" t="s">
        <v>293</v>
      </c>
      <c r="H6" s="141" t="n">
        <v>34393</v>
      </c>
      <c r="I6" s="140" t="s">
        <v>293</v>
      </c>
      <c r="J6" s="140" t="s">
        <v>293</v>
      </c>
      <c r="K6" s="145" t="n">
        <v>250000</v>
      </c>
      <c r="L6" s="140" t="n">
        <v>0</v>
      </c>
      <c r="M6" s="145" t="n">
        <v>250000</v>
      </c>
      <c r="N6" s="140" t="n">
        <v>0</v>
      </c>
      <c r="O6" s="140" t="n">
        <v>0</v>
      </c>
      <c r="P6" s="140" t="n">
        <v>0</v>
      </c>
      <c r="Q6" s="140" t="s">
        <v>293</v>
      </c>
    </row>
    <row r="7" customFormat="false" ht="12.75" hidden="false" customHeight="false" outlineLevel="0" collapsed="false">
      <c r="B7" s="142"/>
      <c r="C7" s="142" t="s">
        <v>291</v>
      </c>
      <c r="D7" s="142" t="n">
        <v>60094</v>
      </c>
      <c r="E7" s="142" t="s">
        <v>297</v>
      </c>
      <c r="F7" s="142" t="s">
        <v>293</v>
      </c>
      <c r="G7" s="142" t="s">
        <v>293</v>
      </c>
      <c r="H7" s="143" t="n">
        <v>35916</v>
      </c>
      <c r="I7" s="142" t="s">
        <v>293</v>
      </c>
      <c r="J7" s="142" t="s">
        <v>293</v>
      </c>
      <c r="K7" s="142" t="n">
        <v>0</v>
      </c>
      <c r="L7" s="142" t="n">
        <v>0</v>
      </c>
      <c r="M7" s="142" t="n">
        <v>0</v>
      </c>
      <c r="N7" s="142" t="n">
        <v>0</v>
      </c>
      <c r="O7" s="142" t="n">
        <v>0</v>
      </c>
      <c r="P7" s="142" t="n">
        <v>0</v>
      </c>
      <c r="Q7" s="142" t="s">
        <v>293</v>
      </c>
    </row>
    <row r="8" customFormat="false" ht="12.75" hidden="false" customHeight="false" outlineLevel="0" collapsed="false">
      <c r="B8" s="140"/>
      <c r="C8" s="140" t="s">
        <v>291</v>
      </c>
      <c r="D8" s="140" t="n">
        <v>61822</v>
      </c>
      <c r="E8" s="140" t="s">
        <v>37</v>
      </c>
      <c r="F8" s="140" t="s">
        <v>293</v>
      </c>
      <c r="G8" s="140" t="s">
        <v>293</v>
      </c>
      <c r="H8" s="141" t="n">
        <v>36557</v>
      </c>
      <c r="I8" s="140" t="s">
        <v>293</v>
      </c>
      <c r="J8" s="140" t="n">
        <v>22429</v>
      </c>
      <c r="K8" s="145" t="n">
        <v>4000</v>
      </c>
      <c r="L8" s="140" t="n">
        <v>0</v>
      </c>
      <c r="M8" s="145" t="n">
        <v>4000</v>
      </c>
      <c r="N8" s="140" t="n">
        <v>0</v>
      </c>
      <c r="O8" s="140" t="n">
        <v>0</v>
      </c>
      <c r="P8" s="140" t="n">
        <v>0</v>
      </c>
      <c r="Q8" s="140" t="s">
        <v>293</v>
      </c>
    </row>
    <row r="9" customFormat="false" ht="12.75" hidden="false" customHeight="false" outlineLevel="0" collapsed="false">
      <c r="B9" s="142"/>
      <c r="C9" s="142" t="s">
        <v>291</v>
      </c>
      <c r="D9" s="142" t="n">
        <v>61825</v>
      </c>
      <c r="E9" s="142" t="s">
        <v>37</v>
      </c>
      <c r="F9" s="142" t="s">
        <v>293</v>
      </c>
      <c r="G9" s="142" t="s">
        <v>293</v>
      </c>
      <c r="H9" s="143" t="n">
        <v>36557</v>
      </c>
      <c r="I9" s="143" t="n">
        <v>36830</v>
      </c>
      <c r="J9" s="142" t="n">
        <v>22428</v>
      </c>
      <c r="K9" s="144" t="n">
        <v>8000</v>
      </c>
      <c r="L9" s="142" t="n">
        <v>0</v>
      </c>
      <c r="M9" s="144" t="n">
        <v>8000</v>
      </c>
      <c r="N9" s="142" t="n">
        <v>0</v>
      </c>
      <c r="O9" s="142" t="n">
        <v>0</v>
      </c>
      <c r="P9" s="142" t="n">
        <v>0</v>
      </c>
      <c r="Q9" s="142" t="s">
        <v>293</v>
      </c>
    </row>
    <row r="10" customFormat="false" ht="12.75" hidden="false" customHeight="false" outlineLevel="0" collapsed="false">
      <c r="B10" s="140"/>
      <c r="C10" s="140" t="s">
        <v>291</v>
      </c>
      <c r="D10" s="140" t="n">
        <v>61838</v>
      </c>
      <c r="E10" s="140" t="s">
        <v>37</v>
      </c>
      <c r="F10" s="140" t="s">
        <v>293</v>
      </c>
      <c r="G10" s="140" t="s">
        <v>293</v>
      </c>
      <c r="H10" s="141" t="n">
        <v>36557</v>
      </c>
      <c r="I10" s="140" t="s">
        <v>293</v>
      </c>
      <c r="J10" s="140" t="n">
        <v>22422</v>
      </c>
      <c r="K10" s="145" t="n">
        <v>1000</v>
      </c>
      <c r="L10" s="140" t="n">
        <v>0</v>
      </c>
      <c r="M10" s="145" t="n">
        <v>1000</v>
      </c>
      <c r="N10" s="140" t="n">
        <v>0</v>
      </c>
      <c r="O10" s="140" t="n">
        <v>0</v>
      </c>
      <c r="P10" s="140" t="n">
        <v>0</v>
      </c>
      <c r="Q10" s="140" t="s">
        <v>293</v>
      </c>
    </row>
    <row r="11" customFormat="false" ht="12.75" hidden="false" customHeight="false" outlineLevel="0" collapsed="false">
      <c r="B11" s="142"/>
      <c r="C11" s="142" t="s">
        <v>291</v>
      </c>
      <c r="D11" s="142" t="n">
        <v>61990</v>
      </c>
      <c r="E11" s="142" t="s">
        <v>37</v>
      </c>
      <c r="F11" s="142" t="s">
        <v>293</v>
      </c>
      <c r="G11" s="142" t="s">
        <v>293</v>
      </c>
      <c r="H11" s="143" t="n">
        <v>36557</v>
      </c>
      <c r="I11" s="142" t="s">
        <v>293</v>
      </c>
      <c r="J11" s="142" t="n">
        <v>22747</v>
      </c>
      <c r="K11" s="144" t="n">
        <v>2000</v>
      </c>
      <c r="L11" s="142" t="n">
        <v>0</v>
      </c>
      <c r="M11" s="144" t="n">
        <v>2000</v>
      </c>
      <c r="N11" s="142" t="n">
        <v>0</v>
      </c>
      <c r="O11" s="142" t="n">
        <v>0</v>
      </c>
      <c r="P11" s="142" t="n">
        <v>0</v>
      </c>
      <c r="Q11" s="142" t="s">
        <v>293</v>
      </c>
    </row>
    <row r="12" customFormat="false" ht="12.75" hidden="false" customHeight="false" outlineLevel="0" collapsed="false">
      <c r="B12" s="140"/>
      <c r="C12" s="140" t="s">
        <v>291</v>
      </c>
      <c r="D12" s="140" t="n">
        <v>62164</v>
      </c>
      <c r="E12" s="140" t="s">
        <v>37</v>
      </c>
      <c r="F12" s="140" t="s">
        <v>293</v>
      </c>
      <c r="G12" s="140" t="s">
        <v>293</v>
      </c>
      <c r="H12" s="141" t="n">
        <v>36557</v>
      </c>
      <c r="I12" s="141" t="n">
        <v>36891</v>
      </c>
      <c r="J12" s="140" t="n">
        <v>23652</v>
      </c>
      <c r="K12" s="145" t="n">
        <v>2000</v>
      </c>
      <c r="L12" s="140" t="n">
        <v>0</v>
      </c>
      <c r="M12" s="145" t="n">
        <v>2000</v>
      </c>
      <c r="N12" s="140" t="n">
        <v>0</v>
      </c>
      <c r="O12" s="140" t="n">
        <v>0</v>
      </c>
      <c r="P12" s="140" t="n">
        <v>0</v>
      </c>
      <c r="Q12" s="140" t="s">
        <v>293</v>
      </c>
    </row>
    <row r="13" customFormat="false" ht="12.75" hidden="false" customHeight="false" outlineLevel="0" collapsed="false">
      <c r="B13" s="142"/>
      <c r="C13" s="142" t="s">
        <v>291</v>
      </c>
      <c r="D13" s="142" t="n">
        <v>64034</v>
      </c>
      <c r="E13" s="142" t="s">
        <v>37</v>
      </c>
      <c r="F13" s="142" t="s">
        <v>293</v>
      </c>
      <c r="G13" s="142" t="s">
        <v>293</v>
      </c>
      <c r="H13" s="143" t="n">
        <v>36557</v>
      </c>
      <c r="I13" s="143" t="n">
        <v>36707</v>
      </c>
      <c r="J13" s="142" t="n">
        <v>25699</v>
      </c>
      <c r="K13" s="142" t="n">
        <v>911</v>
      </c>
      <c r="L13" s="142" t="n">
        <v>0</v>
      </c>
      <c r="M13" s="142" t="n">
        <v>911</v>
      </c>
      <c r="N13" s="142" t="n">
        <v>0</v>
      </c>
      <c r="O13" s="142" t="n">
        <v>0</v>
      </c>
      <c r="P13" s="142" t="n">
        <v>0</v>
      </c>
      <c r="Q13" s="142" t="s">
        <v>293</v>
      </c>
    </row>
    <row r="14" customFormat="false" ht="12.75" hidden="false" customHeight="false" outlineLevel="0" collapsed="false">
      <c r="B14" s="140"/>
      <c r="C14" s="140" t="s">
        <v>291</v>
      </c>
      <c r="D14" s="140" t="n">
        <v>64036</v>
      </c>
      <c r="E14" s="140" t="s">
        <v>37</v>
      </c>
      <c r="F14" s="140" t="s">
        <v>293</v>
      </c>
      <c r="G14" s="140" t="s">
        <v>293</v>
      </c>
      <c r="H14" s="141" t="n">
        <v>36557</v>
      </c>
      <c r="I14" s="141" t="n">
        <v>36707</v>
      </c>
      <c r="J14" s="140" t="n">
        <v>25712</v>
      </c>
      <c r="K14" s="140" t="n">
        <v>1</v>
      </c>
      <c r="L14" s="140" t="n">
        <v>0</v>
      </c>
      <c r="M14" s="140" t="n">
        <v>1</v>
      </c>
      <c r="N14" s="140" t="n">
        <v>0</v>
      </c>
      <c r="O14" s="140" t="n">
        <v>0</v>
      </c>
      <c r="P14" s="140" t="n">
        <v>0</v>
      </c>
      <c r="Q14" s="140" t="s">
        <v>293</v>
      </c>
    </row>
    <row r="15" customFormat="false" ht="12.75" hidden="false" customHeight="false" outlineLevel="0" collapsed="false">
      <c r="B15" s="142"/>
      <c r="C15" s="142" t="s">
        <v>291</v>
      </c>
      <c r="D15" s="142" t="n">
        <v>64328</v>
      </c>
      <c r="E15" s="142" t="s">
        <v>37</v>
      </c>
      <c r="F15" s="142" t="s">
        <v>293</v>
      </c>
      <c r="G15" s="142" t="s">
        <v>293</v>
      </c>
      <c r="H15" s="143" t="n">
        <v>36557</v>
      </c>
      <c r="I15" s="143" t="n">
        <v>36738</v>
      </c>
      <c r="J15" s="142" t="n">
        <v>25955</v>
      </c>
      <c r="K15" s="142" t="n">
        <v>51</v>
      </c>
      <c r="L15" s="142" t="n">
        <v>0</v>
      </c>
      <c r="M15" s="142" t="n">
        <v>51</v>
      </c>
      <c r="N15" s="142" t="n">
        <v>0</v>
      </c>
      <c r="O15" s="142" t="n">
        <v>0</v>
      </c>
      <c r="P15" s="142" t="n">
        <v>0</v>
      </c>
      <c r="Q15" s="142" t="s">
        <v>293</v>
      </c>
    </row>
    <row r="16" customFormat="false" ht="12.75" hidden="false" customHeight="false" outlineLevel="0" collapsed="false">
      <c r="B16" s="140"/>
      <c r="C16" s="140" t="s">
        <v>291</v>
      </c>
      <c r="D16" s="140" t="n">
        <v>64329</v>
      </c>
      <c r="E16" s="140" t="s">
        <v>37</v>
      </c>
      <c r="F16" s="140" t="s">
        <v>293</v>
      </c>
      <c r="G16" s="140" t="s">
        <v>293</v>
      </c>
      <c r="H16" s="141" t="n">
        <v>36557</v>
      </c>
      <c r="I16" s="141" t="n">
        <v>36738</v>
      </c>
      <c r="J16" s="140" t="n">
        <v>25965</v>
      </c>
      <c r="K16" s="140" t="n">
        <v>12</v>
      </c>
      <c r="L16" s="140" t="n">
        <v>0</v>
      </c>
      <c r="M16" s="140" t="n">
        <v>12</v>
      </c>
      <c r="N16" s="140" t="n">
        <v>0</v>
      </c>
      <c r="O16" s="140" t="n">
        <v>0</v>
      </c>
      <c r="P16" s="140" t="n">
        <v>0</v>
      </c>
      <c r="Q16" s="140" t="s">
        <v>293</v>
      </c>
    </row>
    <row r="17" customFormat="false" ht="12.75" hidden="false" customHeight="false" outlineLevel="0" collapsed="false">
      <c r="B17" s="142"/>
      <c r="C17" s="142" t="s">
        <v>291</v>
      </c>
      <c r="D17" s="142" t="n">
        <v>64356</v>
      </c>
      <c r="E17" s="142" t="s">
        <v>298</v>
      </c>
      <c r="F17" s="142" t="s">
        <v>299</v>
      </c>
      <c r="G17" s="142" t="s">
        <v>293</v>
      </c>
      <c r="H17" s="143" t="n">
        <v>36526</v>
      </c>
      <c r="I17" s="143" t="n">
        <v>36707</v>
      </c>
      <c r="J17" s="142" t="s">
        <v>293</v>
      </c>
      <c r="K17" s="144" t="n">
        <v>310000</v>
      </c>
      <c r="L17" s="142" t="n">
        <v>0</v>
      </c>
      <c r="M17" s="144" t="n">
        <v>310000</v>
      </c>
      <c r="N17" s="142" t="n">
        <v>0</v>
      </c>
      <c r="O17" s="142" t="n">
        <v>0</v>
      </c>
      <c r="P17" s="142" t="n">
        <v>0</v>
      </c>
      <c r="Q17" s="142"/>
    </row>
    <row r="18" customFormat="false" ht="12.75" hidden="false" customHeight="false" outlineLevel="0" collapsed="false">
      <c r="B18" s="140"/>
      <c r="C18" s="140" t="s">
        <v>291</v>
      </c>
      <c r="D18" s="140" t="n">
        <v>64651</v>
      </c>
      <c r="E18" s="140" t="s">
        <v>37</v>
      </c>
      <c r="F18" s="140" t="s">
        <v>293</v>
      </c>
      <c r="G18" s="140" t="s">
        <v>293</v>
      </c>
      <c r="H18" s="141" t="n">
        <v>36557</v>
      </c>
      <c r="I18" s="141" t="n">
        <v>36769</v>
      </c>
      <c r="J18" s="140" t="n">
        <v>26150</v>
      </c>
      <c r="K18" s="140" t="n">
        <v>64</v>
      </c>
      <c r="L18" s="140" t="n">
        <v>0</v>
      </c>
      <c r="M18" s="140" t="n">
        <v>64</v>
      </c>
      <c r="N18" s="140" t="n">
        <v>0</v>
      </c>
      <c r="O18" s="140" t="n">
        <v>0</v>
      </c>
      <c r="P18" s="140" t="n">
        <v>0</v>
      </c>
      <c r="Q18" s="140" t="s">
        <v>293</v>
      </c>
    </row>
    <row r="19" customFormat="false" ht="12.75" hidden="false" customHeight="false" outlineLevel="0" collapsed="false">
      <c r="B19" s="142"/>
      <c r="C19" s="142" t="s">
        <v>291</v>
      </c>
      <c r="D19" s="142" t="n">
        <v>64862</v>
      </c>
      <c r="E19" s="142" t="s">
        <v>37</v>
      </c>
      <c r="F19" s="142" t="s">
        <v>293</v>
      </c>
      <c r="G19" s="142" t="s">
        <v>293</v>
      </c>
      <c r="H19" s="143" t="n">
        <v>36557</v>
      </c>
      <c r="I19" s="143" t="n">
        <v>36799</v>
      </c>
      <c r="J19" s="142" t="n">
        <v>26503</v>
      </c>
      <c r="K19" s="142" t="n">
        <v>13</v>
      </c>
      <c r="L19" s="142" t="n">
        <v>0</v>
      </c>
      <c r="M19" s="142" t="n">
        <v>13</v>
      </c>
      <c r="N19" s="142" t="n">
        <v>0</v>
      </c>
      <c r="O19" s="142" t="n">
        <v>0</v>
      </c>
      <c r="P19" s="142" t="n">
        <v>0</v>
      </c>
      <c r="Q19" s="142" t="s">
        <v>293</v>
      </c>
    </row>
    <row r="20" customFormat="false" ht="12.75" hidden="false" customHeight="false" outlineLevel="0" collapsed="false">
      <c r="B20" s="140"/>
      <c r="C20" s="140" t="s">
        <v>291</v>
      </c>
      <c r="D20" s="140" t="n">
        <v>64939</v>
      </c>
      <c r="E20" s="140" t="s">
        <v>37</v>
      </c>
      <c r="F20" s="140" t="s">
        <v>293</v>
      </c>
      <c r="G20" s="140" t="s">
        <v>293</v>
      </c>
      <c r="H20" s="141" t="n">
        <v>36557</v>
      </c>
      <c r="I20" s="141" t="n">
        <v>36799</v>
      </c>
      <c r="J20" s="140" t="n">
        <v>26577</v>
      </c>
      <c r="K20" s="145" t="n">
        <v>2300</v>
      </c>
      <c r="L20" s="140" t="n">
        <v>0</v>
      </c>
      <c r="M20" s="145" t="n">
        <v>2300</v>
      </c>
      <c r="N20" s="140" t="n">
        <v>0</v>
      </c>
      <c r="O20" s="140" t="n">
        <v>0</v>
      </c>
      <c r="P20" s="140" t="n">
        <v>0</v>
      </c>
      <c r="Q20" s="140" t="s">
        <v>293</v>
      </c>
    </row>
    <row r="21" customFormat="false" ht="12.75" hidden="false" customHeight="false" outlineLevel="0" collapsed="false">
      <c r="B21" s="142"/>
      <c r="C21" s="142" t="s">
        <v>291</v>
      </c>
      <c r="D21" s="142" t="n">
        <v>65026</v>
      </c>
      <c r="E21" s="142" t="s">
        <v>37</v>
      </c>
      <c r="F21" s="142" t="s">
        <v>293</v>
      </c>
      <c r="G21" s="142" t="s">
        <v>293</v>
      </c>
      <c r="H21" s="143" t="n">
        <v>36557</v>
      </c>
      <c r="I21" s="143" t="n">
        <v>36830</v>
      </c>
      <c r="J21" s="142" t="n">
        <v>26726</v>
      </c>
      <c r="K21" s="142" t="n">
        <v>128</v>
      </c>
      <c r="L21" s="142" t="n">
        <v>0</v>
      </c>
      <c r="M21" s="142" t="n">
        <v>128</v>
      </c>
      <c r="N21" s="142" t="n">
        <v>0</v>
      </c>
      <c r="O21" s="142" t="n">
        <v>0</v>
      </c>
      <c r="P21" s="142" t="n">
        <v>0</v>
      </c>
      <c r="Q21" s="142" t="s">
        <v>293</v>
      </c>
    </row>
    <row r="22" customFormat="false" ht="12.75" hidden="false" customHeight="false" outlineLevel="0" collapsed="false">
      <c r="B22" s="140"/>
      <c r="C22" s="140" t="s">
        <v>291</v>
      </c>
      <c r="D22" s="140" t="n">
        <v>65041</v>
      </c>
      <c r="E22" s="140" t="s">
        <v>37</v>
      </c>
      <c r="F22" s="140" t="s">
        <v>293</v>
      </c>
      <c r="G22" s="140" t="s">
        <v>293</v>
      </c>
      <c r="H22" s="141" t="n">
        <v>36557</v>
      </c>
      <c r="I22" s="141" t="n">
        <v>36830</v>
      </c>
      <c r="J22" s="140" t="n">
        <v>26754</v>
      </c>
      <c r="K22" s="145" t="n">
        <v>9619</v>
      </c>
      <c r="L22" s="140" t="n">
        <v>0</v>
      </c>
      <c r="M22" s="145" t="n">
        <v>9619</v>
      </c>
      <c r="N22" s="140" t="n">
        <v>0</v>
      </c>
      <c r="O22" s="140" t="n">
        <v>0</v>
      </c>
      <c r="P22" s="140" t="n">
        <v>0</v>
      </c>
      <c r="Q22" s="140" t="s">
        <v>293</v>
      </c>
    </row>
    <row r="23" customFormat="false" ht="12.75" hidden="false" customHeight="false" outlineLevel="0" collapsed="false">
      <c r="B23" s="142"/>
      <c r="C23" s="142" t="s">
        <v>291</v>
      </c>
      <c r="D23" s="142" t="n">
        <v>65042</v>
      </c>
      <c r="E23" s="142" t="s">
        <v>37</v>
      </c>
      <c r="F23" s="142" t="s">
        <v>293</v>
      </c>
      <c r="G23" s="142" t="s">
        <v>293</v>
      </c>
      <c r="H23" s="143" t="n">
        <v>36557</v>
      </c>
      <c r="I23" s="143" t="n">
        <v>36830</v>
      </c>
      <c r="J23" s="142" t="n">
        <v>26753</v>
      </c>
      <c r="K23" s="144" t="n">
        <v>4427</v>
      </c>
      <c r="L23" s="142" t="n">
        <v>0</v>
      </c>
      <c r="M23" s="144" t="n">
        <v>4427</v>
      </c>
      <c r="N23" s="142" t="n">
        <v>0</v>
      </c>
      <c r="O23" s="142" t="n">
        <v>0</v>
      </c>
      <c r="P23" s="142" t="n">
        <v>0</v>
      </c>
      <c r="Q23" s="142" t="s">
        <v>293</v>
      </c>
    </row>
    <row r="24" customFormat="false" ht="12.75" hidden="false" customHeight="false" outlineLevel="0" collapsed="false">
      <c r="B24" s="140"/>
      <c r="C24" s="140" t="s">
        <v>291</v>
      </c>
      <c r="D24" s="140" t="n">
        <v>65071</v>
      </c>
      <c r="E24" s="140" t="s">
        <v>37</v>
      </c>
      <c r="F24" s="140" t="s">
        <v>293</v>
      </c>
      <c r="G24" s="140" t="s">
        <v>293</v>
      </c>
      <c r="H24" s="141" t="n">
        <v>36557</v>
      </c>
      <c r="I24" s="141" t="n">
        <v>36830</v>
      </c>
      <c r="J24" s="140" t="n">
        <v>26782</v>
      </c>
      <c r="K24" s="145" t="n">
        <v>7429</v>
      </c>
      <c r="L24" s="140" t="n">
        <v>0</v>
      </c>
      <c r="M24" s="145" t="n">
        <v>7035</v>
      </c>
      <c r="N24" s="140" t="n">
        <v>394</v>
      </c>
      <c r="O24" s="140" t="n">
        <v>0</v>
      </c>
      <c r="P24" s="140" t="n">
        <v>0</v>
      </c>
      <c r="Q24" s="140" t="s">
        <v>293</v>
      </c>
    </row>
    <row r="25" customFormat="false" ht="12.75" hidden="false" customHeight="false" outlineLevel="0" collapsed="false">
      <c r="B25" s="142"/>
      <c r="C25" s="142" t="s">
        <v>291</v>
      </c>
      <c r="D25" s="142" t="n">
        <v>65108</v>
      </c>
      <c r="E25" s="142" t="s">
        <v>37</v>
      </c>
      <c r="F25" s="142" t="s">
        <v>293</v>
      </c>
      <c r="G25" s="142" t="s">
        <v>293</v>
      </c>
      <c r="H25" s="143" t="n">
        <v>36557</v>
      </c>
      <c r="I25" s="143" t="n">
        <v>37011</v>
      </c>
      <c r="J25" s="142" t="s">
        <v>293</v>
      </c>
      <c r="K25" s="144" t="n">
        <v>5000</v>
      </c>
      <c r="L25" s="142" t="n">
        <v>0</v>
      </c>
      <c r="M25" s="144" t="n">
        <v>5000</v>
      </c>
      <c r="N25" s="142" t="n">
        <v>0</v>
      </c>
      <c r="O25" s="142" t="n">
        <v>0</v>
      </c>
      <c r="P25" s="142" t="n">
        <v>0</v>
      </c>
      <c r="Q25" s="142" t="s">
        <v>293</v>
      </c>
    </row>
    <row r="26" customFormat="false" ht="12.75" hidden="false" customHeight="false" outlineLevel="0" collapsed="false">
      <c r="B26" s="140"/>
      <c r="C26" s="140" t="s">
        <v>291</v>
      </c>
      <c r="D26" s="140" t="n">
        <v>65402</v>
      </c>
      <c r="E26" s="140" t="s">
        <v>37</v>
      </c>
      <c r="F26" s="140" t="s">
        <v>293</v>
      </c>
      <c r="G26" s="140" t="s">
        <v>293</v>
      </c>
      <c r="H26" s="141" t="n">
        <v>36557</v>
      </c>
      <c r="I26" s="141" t="n">
        <v>36830</v>
      </c>
      <c r="J26" s="140" t="n">
        <v>26694</v>
      </c>
      <c r="K26" s="145" t="n">
        <v>20000</v>
      </c>
      <c r="L26" s="140" t="n">
        <v>0</v>
      </c>
      <c r="M26" s="140" t="n">
        <v>0</v>
      </c>
      <c r="N26" s="145" t="n">
        <v>20000</v>
      </c>
      <c r="O26" s="140" t="n">
        <v>0</v>
      </c>
      <c r="P26" s="140" t="n">
        <v>0</v>
      </c>
      <c r="Q26" s="140" t="s">
        <v>293</v>
      </c>
    </row>
    <row r="27" customFormat="false" ht="12.75" hidden="false" customHeight="false" outlineLevel="0" collapsed="false">
      <c r="B27" s="142"/>
      <c r="C27" s="142" t="s">
        <v>291</v>
      </c>
      <c r="D27" s="142" t="n">
        <v>65403</v>
      </c>
      <c r="E27" s="142" t="s">
        <v>37</v>
      </c>
      <c r="F27" s="142" t="s">
        <v>293</v>
      </c>
      <c r="G27" s="142" t="s">
        <v>293</v>
      </c>
      <c r="H27" s="143" t="n">
        <v>36557</v>
      </c>
      <c r="I27" s="143" t="n">
        <v>37011</v>
      </c>
      <c r="J27" s="142" t="n">
        <v>26714</v>
      </c>
      <c r="K27" s="144" t="n">
        <v>19293</v>
      </c>
      <c r="L27" s="142" t="n">
        <v>0</v>
      </c>
      <c r="M27" s="144" t="n">
        <v>19293</v>
      </c>
      <c r="N27" s="142" t="n">
        <v>0</v>
      </c>
      <c r="O27" s="142" t="n">
        <v>0</v>
      </c>
      <c r="P27" s="142" t="n">
        <v>0</v>
      </c>
      <c r="Q27" s="142" t="s">
        <v>293</v>
      </c>
    </row>
    <row r="28" customFormat="false" ht="12.75" hidden="false" customHeight="false" outlineLevel="0" collapsed="false">
      <c r="B28" s="140"/>
      <c r="C28" s="140" t="s">
        <v>291</v>
      </c>
      <c r="D28" s="140" t="n">
        <v>65418</v>
      </c>
      <c r="E28" s="140" t="s">
        <v>37</v>
      </c>
      <c r="F28" s="140" t="s">
        <v>293</v>
      </c>
      <c r="G28" s="140" t="s">
        <v>293</v>
      </c>
      <c r="H28" s="141" t="n">
        <v>36557</v>
      </c>
      <c r="I28" s="140" t="s">
        <v>293</v>
      </c>
      <c r="J28" s="140" t="n">
        <v>26722</v>
      </c>
      <c r="K28" s="140" t="n">
        <v>500</v>
      </c>
      <c r="L28" s="140" t="n">
        <v>0</v>
      </c>
      <c r="M28" s="140" t="n">
        <v>500</v>
      </c>
      <c r="N28" s="140" t="n">
        <v>0</v>
      </c>
      <c r="O28" s="140" t="n">
        <v>0</v>
      </c>
      <c r="P28" s="140" t="n">
        <v>0</v>
      </c>
      <c r="Q28" s="140" t="s">
        <v>293</v>
      </c>
    </row>
    <row r="29" customFormat="false" ht="12.75" hidden="false" customHeight="false" outlineLevel="0" collapsed="false">
      <c r="B29" s="142"/>
      <c r="C29" s="142" t="s">
        <v>291</v>
      </c>
      <c r="D29" s="142" t="n">
        <v>65556</v>
      </c>
      <c r="E29" s="142" t="s">
        <v>37</v>
      </c>
      <c r="F29" s="142" t="s">
        <v>293</v>
      </c>
      <c r="G29" s="142" t="s">
        <v>293</v>
      </c>
      <c r="H29" s="143" t="n">
        <v>36557</v>
      </c>
      <c r="I29" s="143" t="n">
        <v>36860</v>
      </c>
      <c r="J29" s="142" t="n">
        <v>27127</v>
      </c>
      <c r="K29" s="142" t="n">
        <v>3</v>
      </c>
      <c r="L29" s="142" t="n">
        <v>0</v>
      </c>
      <c r="M29" s="142" t="n">
        <v>3</v>
      </c>
      <c r="N29" s="142" t="n">
        <v>0</v>
      </c>
      <c r="O29" s="142" t="n">
        <v>0</v>
      </c>
      <c r="P29" s="142" t="n">
        <v>0</v>
      </c>
      <c r="Q29" s="142" t="s">
        <v>293</v>
      </c>
    </row>
    <row r="30" customFormat="false" ht="12.75" hidden="false" customHeight="false" outlineLevel="0" collapsed="false">
      <c r="B30" s="140"/>
      <c r="C30" s="140" t="s">
        <v>291</v>
      </c>
      <c r="D30" s="140" t="n">
        <v>66280</v>
      </c>
      <c r="E30" s="140" t="s">
        <v>37</v>
      </c>
      <c r="F30" s="140" t="s">
        <v>293</v>
      </c>
      <c r="G30" s="140" t="s">
        <v>293</v>
      </c>
      <c r="H30" s="141" t="n">
        <v>36557</v>
      </c>
      <c r="I30" s="141" t="n">
        <v>36922</v>
      </c>
      <c r="J30" s="140" t="n">
        <v>27772</v>
      </c>
      <c r="K30" s="140" t="n">
        <v>5</v>
      </c>
      <c r="L30" s="140" t="n">
        <v>0</v>
      </c>
      <c r="M30" s="140" t="n">
        <v>5</v>
      </c>
      <c r="N30" s="140" t="n">
        <v>0</v>
      </c>
      <c r="O30" s="140" t="n">
        <v>0</v>
      </c>
      <c r="P30" s="140" t="n">
        <v>0</v>
      </c>
      <c r="Q30" s="140" t="s">
        <v>293</v>
      </c>
    </row>
    <row r="31" customFormat="false" ht="12.75" hidden="false" customHeight="false" outlineLevel="0" collapsed="false">
      <c r="B31" s="142"/>
      <c r="C31" s="142" t="s">
        <v>291</v>
      </c>
      <c r="D31" s="142" t="n">
        <v>66917</v>
      </c>
      <c r="E31" s="142" t="s">
        <v>199</v>
      </c>
      <c r="F31" s="142" t="s">
        <v>293</v>
      </c>
      <c r="G31" s="142" t="s">
        <v>293</v>
      </c>
      <c r="H31" s="143" t="n">
        <v>36617</v>
      </c>
      <c r="I31" s="142" t="s">
        <v>293</v>
      </c>
      <c r="J31" s="142" t="s">
        <v>293</v>
      </c>
      <c r="K31" s="144" t="n">
        <v>50000</v>
      </c>
      <c r="L31" s="142" t="n">
        <v>0</v>
      </c>
      <c r="M31" s="144" t="n">
        <v>50000</v>
      </c>
      <c r="N31" s="142" t="n">
        <v>0</v>
      </c>
      <c r="O31" s="142" t="n">
        <v>0</v>
      </c>
      <c r="P31" s="142" t="n">
        <v>0</v>
      </c>
      <c r="Q31" s="142" t="s">
        <v>293</v>
      </c>
    </row>
    <row r="32" customFormat="false" ht="12.75" hidden="false" customHeight="false" outlineLevel="0" collapsed="false">
      <c r="B32" s="140"/>
      <c r="C32" s="140" t="s">
        <v>291</v>
      </c>
      <c r="D32" s="140" t="n">
        <v>66930</v>
      </c>
      <c r="E32" s="140" t="s">
        <v>37</v>
      </c>
      <c r="F32" s="140" t="s">
        <v>293</v>
      </c>
      <c r="G32" s="140" t="s">
        <v>293</v>
      </c>
      <c r="H32" s="141" t="n">
        <v>36617</v>
      </c>
      <c r="I32" s="141" t="n">
        <v>36981</v>
      </c>
      <c r="J32" s="140" t="n">
        <v>28188</v>
      </c>
      <c r="K32" s="145" t="n">
        <v>4000</v>
      </c>
      <c r="L32" s="140" t="n">
        <v>0</v>
      </c>
      <c r="M32" s="145" t="n">
        <v>4000</v>
      </c>
      <c r="N32" s="140" t="n">
        <v>0</v>
      </c>
      <c r="O32" s="140" t="n">
        <v>0</v>
      </c>
      <c r="P32" s="140" t="n">
        <v>0</v>
      </c>
      <c r="Q32" s="140" t="s">
        <v>293</v>
      </c>
    </row>
    <row r="33" customFormat="false" ht="12.75" hidden="false" customHeight="false" outlineLevel="0" collapsed="false">
      <c r="B33" s="142"/>
      <c r="C33" s="142" t="s">
        <v>291</v>
      </c>
      <c r="D33" s="142" t="n">
        <v>66931</v>
      </c>
      <c r="E33" s="142" t="s">
        <v>37</v>
      </c>
      <c r="F33" s="142" t="s">
        <v>293</v>
      </c>
      <c r="G33" s="142" t="s">
        <v>293</v>
      </c>
      <c r="H33" s="143" t="n">
        <v>36617</v>
      </c>
      <c r="I33" s="143" t="n">
        <v>36981</v>
      </c>
      <c r="J33" s="142" t="n">
        <v>28189</v>
      </c>
      <c r="K33" s="144" t="n">
        <v>4000</v>
      </c>
      <c r="L33" s="142" t="n">
        <v>0</v>
      </c>
      <c r="M33" s="144" t="n">
        <v>4000</v>
      </c>
      <c r="N33" s="142" t="n">
        <v>0</v>
      </c>
      <c r="O33" s="142" t="n">
        <v>0</v>
      </c>
      <c r="P33" s="142" t="n">
        <v>0</v>
      </c>
      <c r="Q33" s="142" t="s">
        <v>293</v>
      </c>
    </row>
    <row r="34" customFormat="false" ht="12.75" hidden="false" customHeight="false" outlineLevel="0" collapsed="false">
      <c r="B34" s="140"/>
      <c r="C34" s="140" t="s">
        <v>291</v>
      </c>
      <c r="D34" s="140" t="n">
        <v>66932</v>
      </c>
      <c r="E34" s="140" t="s">
        <v>37</v>
      </c>
      <c r="F34" s="140" t="s">
        <v>293</v>
      </c>
      <c r="G34" s="140" t="s">
        <v>293</v>
      </c>
      <c r="H34" s="141" t="n">
        <v>36617</v>
      </c>
      <c r="I34" s="141" t="n">
        <v>36981</v>
      </c>
      <c r="J34" s="140" t="n">
        <v>28176</v>
      </c>
      <c r="K34" s="145" t="n">
        <v>4000</v>
      </c>
      <c r="L34" s="140" t="n">
        <v>0</v>
      </c>
      <c r="M34" s="145" t="n">
        <v>4000</v>
      </c>
      <c r="N34" s="140" t="n">
        <v>0</v>
      </c>
      <c r="O34" s="140" t="n">
        <v>0</v>
      </c>
      <c r="P34" s="140" t="n">
        <v>0</v>
      </c>
      <c r="Q34" s="140" t="s">
        <v>293</v>
      </c>
    </row>
    <row r="35" customFormat="false" ht="12.75" hidden="false" customHeight="false" outlineLevel="0" collapsed="false">
      <c r="B35" s="142"/>
      <c r="C35" s="142" t="s">
        <v>291</v>
      </c>
      <c r="D35" s="142" t="n">
        <v>66939</v>
      </c>
      <c r="E35" s="142" t="s">
        <v>37</v>
      </c>
      <c r="F35" s="142" t="s">
        <v>293</v>
      </c>
      <c r="G35" s="142" t="s">
        <v>293</v>
      </c>
      <c r="H35" s="143" t="n">
        <v>36617</v>
      </c>
      <c r="I35" s="143" t="n">
        <v>36981</v>
      </c>
      <c r="J35" s="142" t="n">
        <v>28332</v>
      </c>
      <c r="K35" s="142" t="n">
        <v>52</v>
      </c>
      <c r="L35" s="142" t="n">
        <v>0</v>
      </c>
      <c r="M35" s="142" t="n">
        <v>52</v>
      </c>
      <c r="N35" s="142" t="n">
        <v>0</v>
      </c>
      <c r="O35" s="142" t="n">
        <v>0</v>
      </c>
      <c r="P35" s="142" t="n">
        <v>0</v>
      </c>
      <c r="Q35" s="142" t="s">
        <v>293</v>
      </c>
    </row>
    <row r="36" customFormat="false" ht="12.75" hidden="false" customHeight="false" outlineLevel="0" collapsed="false">
      <c r="B36" s="140"/>
      <c r="C36" s="140" t="s">
        <v>291</v>
      </c>
      <c r="D36" s="140" t="n">
        <v>66940</v>
      </c>
      <c r="E36" s="140" t="s">
        <v>37</v>
      </c>
      <c r="F36" s="140" t="s">
        <v>293</v>
      </c>
      <c r="G36" s="140" t="s">
        <v>293</v>
      </c>
      <c r="H36" s="141" t="n">
        <v>36617</v>
      </c>
      <c r="I36" s="141" t="n">
        <v>36981</v>
      </c>
      <c r="J36" s="140" t="n">
        <v>28331</v>
      </c>
      <c r="K36" s="140" t="n">
        <v>2</v>
      </c>
      <c r="L36" s="140" t="n">
        <v>0</v>
      </c>
      <c r="M36" s="140" t="n">
        <v>2</v>
      </c>
      <c r="N36" s="140" t="n">
        <v>0</v>
      </c>
      <c r="O36" s="140" t="n">
        <v>0</v>
      </c>
      <c r="P36" s="140" t="n">
        <v>0</v>
      </c>
      <c r="Q36" s="140" t="s">
        <v>293</v>
      </c>
    </row>
    <row r="37" customFormat="false" ht="12.75" hidden="false" customHeight="false" outlineLevel="0" collapsed="false">
      <c r="B37" s="142"/>
      <c r="C37" s="142" t="s">
        <v>291</v>
      </c>
      <c r="D37" s="142" t="n">
        <v>66965</v>
      </c>
      <c r="E37" s="142" t="s">
        <v>209</v>
      </c>
      <c r="F37" s="142" t="s">
        <v>293</v>
      </c>
      <c r="G37" s="142" t="s">
        <v>293</v>
      </c>
      <c r="H37" s="143" t="n">
        <v>36617</v>
      </c>
      <c r="I37" s="143" t="n">
        <v>36830</v>
      </c>
      <c r="J37" s="142" t="n">
        <v>28226</v>
      </c>
      <c r="K37" s="144" t="n">
        <v>20000</v>
      </c>
      <c r="L37" s="142" t="n">
        <v>0</v>
      </c>
      <c r="M37" s="144" t="n">
        <v>20000</v>
      </c>
      <c r="N37" s="142" t="n">
        <v>0</v>
      </c>
      <c r="O37" s="142" t="n">
        <v>0</v>
      </c>
      <c r="P37" s="142" t="n">
        <v>0</v>
      </c>
      <c r="Q37" s="142" t="s">
        <v>293</v>
      </c>
    </row>
    <row r="38" customFormat="false" ht="12.75" hidden="false" customHeight="false" outlineLevel="0" collapsed="false">
      <c r="B38" s="140"/>
      <c r="C38" s="140" t="s">
        <v>291</v>
      </c>
      <c r="D38" s="140" t="n">
        <v>67693</v>
      </c>
      <c r="E38" s="140" t="s">
        <v>209</v>
      </c>
      <c r="F38" s="140" t="s">
        <v>293</v>
      </c>
      <c r="G38" s="140" t="s">
        <v>293</v>
      </c>
      <c r="H38" s="141" t="n">
        <v>36617</v>
      </c>
      <c r="I38" s="141" t="n">
        <v>36799</v>
      </c>
      <c r="J38" s="140" t="n">
        <v>28390</v>
      </c>
      <c r="K38" s="145" t="n">
        <v>54327</v>
      </c>
      <c r="L38" s="140" t="n">
        <v>0</v>
      </c>
      <c r="M38" s="145" t="n">
        <v>29827</v>
      </c>
      <c r="N38" s="145" t="n">
        <v>24500</v>
      </c>
      <c r="O38" s="140" t="n">
        <v>0</v>
      </c>
      <c r="P38" s="140" t="n">
        <v>0</v>
      </c>
      <c r="Q38" s="140" t="s">
        <v>293</v>
      </c>
    </row>
    <row r="39" customFormat="false" ht="12.75" hidden="false" customHeight="false" outlineLevel="0" collapsed="false">
      <c r="B39" s="142"/>
      <c r="C39" s="142" t="s">
        <v>291</v>
      </c>
      <c r="D39" s="142" t="n">
        <v>67712</v>
      </c>
      <c r="E39" s="142" t="s">
        <v>186</v>
      </c>
      <c r="F39" s="142" t="s">
        <v>293</v>
      </c>
      <c r="G39" s="142" t="s">
        <v>293</v>
      </c>
      <c r="H39" s="143" t="n">
        <v>36617</v>
      </c>
      <c r="I39" s="143" t="n">
        <v>36981</v>
      </c>
      <c r="J39" s="142" t="n">
        <v>28389</v>
      </c>
      <c r="K39" s="144" t="n">
        <v>108648</v>
      </c>
      <c r="L39" s="144" t="n">
        <v>6050607</v>
      </c>
      <c r="M39" s="144" t="n">
        <v>108648</v>
      </c>
      <c r="N39" s="142" t="n">
        <v>0</v>
      </c>
      <c r="O39" s="142" t="n">
        <v>0</v>
      </c>
      <c r="P39" s="142" t="n">
        <v>0</v>
      </c>
      <c r="Q39" s="142" t="n">
        <v>67713</v>
      </c>
    </row>
    <row r="40" customFormat="false" ht="12.75" hidden="false" customHeight="false" outlineLevel="0" collapsed="false">
      <c r="B40" s="140"/>
      <c r="C40" s="140" t="s">
        <v>291</v>
      </c>
      <c r="D40" s="140" t="n">
        <v>67713</v>
      </c>
      <c r="E40" s="140" t="s">
        <v>186</v>
      </c>
      <c r="F40" s="140" t="s">
        <v>293</v>
      </c>
      <c r="G40" s="140" t="s">
        <v>293</v>
      </c>
      <c r="H40" s="141" t="n">
        <v>36617</v>
      </c>
      <c r="I40" s="141" t="n">
        <v>36981</v>
      </c>
      <c r="J40" s="140" t="n">
        <v>28389</v>
      </c>
      <c r="K40" s="145" t="n">
        <v>108648</v>
      </c>
      <c r="L40" s="145" t="n">
        <v>6050607</v>
      </c>
      <c r="M40" s="145" t="n">
        <v>108648</v>
      </c>
      <c r="N40" s="140" t="n">
        <v>0</v>
      </c>
      <c r="O40" s="140" t="n">
        <v>0</v>
      </c>
      <c r="P40" s="140" t="n">
        <v>0</v>
      </c>
      <c r="Q40" s="140" t="n">
        <v>67713</v>
      </c>
    </row>
    <row r="41" customFormat="false" ht="12.75" hidden="false" customHeight="false" outlineLevel="0" collapsed="false">
      <c r="B41" s="142"/>
      <c r="C41" s="142" t="s">
        <v>291</v>
      </c>
      <c r="D41" s="142" t="n">
        <v>68188</v>
      </c>
      <c r="E41" s="142" t="s">
        <v>37</v>
      </c>
      <c r="F41" s="142" t="s">
        <v>293</v>
      </c>
      <c r="G41" s="142" t="s">
        <v>293</v>
      </c>
      <c r="H41" s="143" t="n">
        <v>36647</v>
      </c>
      <c r="I41" s="143" t="n">
        <v>37011</v>
      </c>
      <c r="J41" s="142" t="n">
        <v>28742</v>
      </c>
      <c r="K41" s="142" t="n">
        <v>1</v>
      </c>
      <c r="L41" s="142" t="n">
        <v>0</v>
      </c>
      <c r="M41" s="142" t="n">
        <v>1</v>
      </c>
      <c r="N41" s="142" t="n">
        <v>0</v>
      </c>
      <c r="O41" s="142" t="n">
        <v>0</v>
      </c>
      <c r="P41" s="142" t="n">
        <v>0</v>
      </c>
      <c r="Q41" s="142" t="s">
        <v>293</v>
      </c>
    </row>
    <row r="42" customFormat="false" ht="12.75" hidden="false" customHeight="false" outlineLevel="0" collapsed="false">
      <c r="B42" s="140"/>
      <c r="C42" s="140" t="s">
        <v>291</v>
      </c>
      <c r="D42" s="140" t="n">
        <v>68257</v>
      </c>
      <c r="E42" s="140" t="s">
        <v>37</v>
      </c>
      <c r="F42" s="140" t="s">
        <v>293</v>
      </c>
      <c r="G42" s="140" t="s">
        <v>293</v>
      </c>
      <c r="H42" s="141" t="n">
        <v>36647</v>
      </c>
      <c r="I42" s="141" t="n">
        <v>37011</v>
      </c>
      <c r="J42" s="140" t="n">
        <v>28631</v>
      </c>
      <c r="K42" s="140" t="n">
        <v>21</v>
      </c>
      <c r="L42" s="140" t="n">
        <v>0</v>
      </c>
      <c r="M42" s="140" t="n">
        <v>21</v>
      </c>
      <c r="N42" s="140" t="n">
        <v>0</v>
      </c>
      <c r="O42" s="140" t="n">
        <v>0</v>
      </c>
      <c r="P42" s="140" t="n">
        <v>0</v>
      </c>
      <c r="Q42" s="140"/>
    </row>
    <row r="43" customFormat="false" ht="12.75" hidden="false" customHeight="false" outlineLevel="0" collapsed="false">
      <c r="B43" s="142"/>
      <c r="C43" s="142" t="s">
        <v>291</v>
      </c>
      <c r="D43" s="142" t="n">
        <v>68308</v>
      </c>
      <c r="E43" s="142" t="s">
        <v>37</v>
      </c>
      <c r="F43" s="142" t="s">
        <v>293</v>
      </c>
      <c r="G43" s="142" t="s">
        <v>293</v>
      </c>
      <c r="H43" s="143" t="n">
        <v>36656</v>
      </c>
      <c r="I43" s="143" t="n">
        <v>36950</v>
      </c>
      <c r="J43" s="142" t="n">
        <v>28864</v>
      </c>
      <c r="K43" s="142" t="n">
        <v>9</v>
      </c>
      <c r="L43" s="142" t="n">
        <v>0</v>
      </c>
      <c r="M43" s="142" t="n">
        <v>9</v>
      </c>
      <c r="N43" s="142" t="n">
        <v>0</v>
      </c>
      <c r="O43" s="142" t="n">
        <v>0</v>
      </c>
      <c r="P43" s="142" t="n">
        <v>0</v>
      </c>
      <c r="Q43" s="142" t="s">
        <v>293</v>
      </c>
    </row>
    <row r="44" customFormat="false" ht="12.75" hidden="false" customHeight="false" outlineLevel="0" collapsed="false">
      <c r="B44" s="140"/>
      <c r="C44" s="140" t="s">
        <v>291</v>
      </c>
      <c r="D44" s="140" t="n">
        <v>68359</v>
      </c>
      <c r="E44" s="140" t="s">
        <v>37</v>
      </c>
      <c r="F44" s="140" t="s">
        <v>293</v>
      </c>
      <c r="G44" s="140" t="s">
        <v>293</v>
      </c>
      <c r="H44" s="141" t="n">
        <v>36678</v>
      </c>
      <c r="I44" s="141" t="n">
        <v>37042</v>
      </c>
      <c r="J44" s="140" t="n">
        <v>28933</v>
      </c>
      <c r="K44" s="140" t="n">
        <v>285</v>
      </c>
      <c r="L44" s="140" t="n">
        <v>0</v>
      </c>
      <c r="M44" s="140" t="n">
        <v>285</v>
      </c>
      <c r="N44" s="140" t="n">
        <v>0</v>
      </c>
      <c r="O44" s="140" t="n">
        <v>0</v>
      </c>
      <c r="P44" s="140" t="n">
        <v>0</v>
      </c>
      <c r="Q44" s="140" t="s">
        <v>293</v>
      </c>
    </row>
    <row r="45" customFormat="false" ht="12.75" hidden="false" customHeight="false" outlineLevel="0" collapsed="false">
      <c r="B45" s="142"/>
      <c r="C45" s="142" t="s">
        <v>291</v>
      </c>
      <c r="D45" s="142" t="n">
        <v>68384</v>
      </c>
      <c r="E45" s="142" t="s">
        <v>37</v>
      </c>
      <c r="F45" s="142" t="s">
        <v>293</v>
      </c>
      <c r="G45" s="142" t="s">
        <v>293</v>
      </c>
      <c r="H45" s="143" t="n">
        <v>36678</v>
      </c>
      <c r="I45" s="143" t="n">
        <v>37042</v>
      </c>
      <c r="J45" s="142" t="n">
        <v>28962</v>
      </c>
      <c r="K45" s="142" t="n">
        <v>218</v>
      </c>
      <c r="L45" s="142" t="n">
        <v>0</v>
      </c>
      <c r="M45" s="142" t="n">
        <v>218</v>
      </c>
      <c r="N45" s="142" t="n">
        <v>0</v>
      </c>
      <c r="O45" s="142" t="n">
        <v>0</v>
      </c>
      <c r="P45" s="142" t="n">
        <v>0</v>
      </c>
      <c r="Q45" s="142" t="s">
        <v>293</v>
      </c>
    </row>
    <row r="46" customFormat="false" ht="12.75" hidden="false" customHeight="false" outlineLevel="0" collapsed="false">
      <c r="B46" s="140"/>
      <c r="C46" s="140" t="s">
        <v>291</v>
      </c>
      <c r="D46" s="140" t="n">
        <v>68443</v>
      </c>
      <c r="E46" s="140" t="s">
        <v>209</v>
      </c>
      <c r="F46" s="140" t="s">
        <v>293</v>
      </c>
      <c r="G46" s="140" t="s">
        <v>293</v>
      </c>
      <c r="H46" s="141" t="n">
        <v>36678</v>
      </c>
      <c r="I46" s="141" t="n">
        <v>36707</v>
      </c>
      <c r="J46" s="140" t="n">
        <v>29005</v>
      </c>
      <c r="K46" s="145" t="n">
        <v>10000</v>
      </c>
      <c r="L46" s="140" t="n">
        <v>0</v>
      </c>
      <c r="M46" s="145" t="n">
        <v>10000</v>
      </c>
      <c r="N46" s="140" t="n">
        <v>0</v>
      </c>
      <c r="O46" s="140" t="n">
        <v>0</v>
      </c>
      <c r="P46" s="140" t="n">
        <v>0</v>
      </c>
      <c r="Q46" s="140" t="s">
        <v>293</v>
      </c>
    </row>
    <row r="47" customFormat="false" ht="12.75" hidden="false" customHeight="false" outlineLevel="0" collapsed="false">
      <c r="B47" s="142"/>
      <c r="C47" s="142" t="s">
        <v>291</v>
      </c>
      <c r="D47" s="142" t="n">
        <v>68447</v>
      </c>
      <c r="E47" s="142" t="s">
        <v>37</v>
      </c>
      <c r="F47" s="142" t="s">
        <v>293</v>
      </c>
      <c r="G47" s="142" t="s">
        <v>293</v>
      </c>
      <c r="H47" s="143" t="n">
        <v>36678</v>
      </c>
      <c r="I47" s="143" t="n">
        <v>36707</v>
      </c>
      <c r="J47" s="142" t="n">
        <v>29095</v>
      </c>
      <c r="K47" s="144" t="n">
        <v>7500</v>
      </c>
      <c r="L47" s="142" t="n">
        <v>0</v>
      </c>
      <c r="M47" s="144" t="n">
        <v>7500</v>
      </c>
      <c r="N47" s="142" t="n">
        <v>0</v>
      </c>
      <c r="O47" s="142" t="n">
        <v>0</v>
      </c>
      <c r="P47" s="142" t="n">
        <v>0</v>
      </c>
      <c r="Q47" s="142" t="s">
        <v>293</v>
      </c>
    </row>
    <row r="48" customFormat="false" ht="38.25" hidden="false" customHeight="false" outlineLevel="0" collapsed="false">
      <c r="B48" s="140"/>
      <c r="C48" s="140" t="s">
        <v>300</v>
      </c>
      <c r="D48" s="140" t="n">
        <v>37393</v>
      </c>
      <c r="E48" s="140" t="s">
        <v>301</v>
      </c>
      <c r="F48" s="140" t="s">
        <v>293</v>
      </c>
      <c r="G48" s="140" t="s">
        <v>293</v>
      </c>
      <c r="H48" s="141" t="n">
        <v>34274</v>
      </c>
      <c r="I48" s="140" t="s">
        <v>293</v>
      </c>
      <c r="J48" s="140" t="s">
        <v>293</v>
      </c>
      <c r="K48" s="145" t="n">
        <v>20000</v>
      </c>
      <c r="L48" s="140" t="n">
        <v>0</v>
      </c>
      <c r="M48" s="145" t="n">
        <v>20000</v>
      </c>
      <c r="N48" s="140" t="n">
        <v>0</v>
      </c>
      <c r="O48" s="140" t="n">
        <v>0</v>
      </c>
      <c r="P48" s="140" t="n">
        <v>0</v>
      </c>
      <c r="Q48" s="140" t="s">
        <v>293</v>
      </c>
    </row>
    <row r="49" customFormat="false" ht="38.25" hidden="false" customHeight="false" outlineLevel="0" collapsed="false">
      <c r="B49" s="142"/>
      <c r="C49" s="142" t="s">
        <v>300</v>
      </c>
      <c r="D49" s="142" t="n">
        <v>37556</v>
      </c>
      <c r="E49" s="142" t="s">
        <v>302</v>
      </c>
      <c r="F49" s="142" t="s">
        <v>293</v>
      </c>
      <c r="G49" s="142" t="s">
        <v>293</v>
      </c>
      <c r="H49" s="143" t="n">
        <v>34274</v>
      </c>
      <c r="I49" s="142" t="s">
        <v>293</v>
      </c>
      <c r="J49" s="142" t="s">
        <v>293</v>
      </c>
      <c r="K49" s="144" t="n">
        <v>300000</v>
      </c>
      <c r="L49" s="142" t="n">
        <v>0</v>
      </c>
      <c r="M49" s="144" t="n">
        <v>300000</v>
      </c>
      <c r="N49" s="142" t="n">
        <v>0</v>
      </c>
      <c r="O49" s="142" t="n">
        <v>0</v>
      </c>
      <c r="P49" s="142" t="n">
        <v>0</v>
      </c>
      <c r="Q49" s="142" t="s">
        <v>293</v>
      </c>
    </row>
    <row r="50" customFormat="false" ht="38.25" hidden="false" customHeight="false" outlineLevel="0" collapsed="false">
      <c r="B50" s="140"/>
      <c r="C50" s="140" t="s">
        <v>300</v>
      </c>
      <c r="D50" s="140" t="n">
        <v>37861</v>
      </c>
      <c r="E50" s="140" t="s">
        <v>303</v>
      </c>
      <c r="F50" s="140" t="s">
        <v>293</v>
      </c>
      <c r="G50" s="140" t="s">
        <v>293</v>
      </c>
      <c r="H50" s="141" t="n">
        <v>35582</v>
      </c>
      <c r="I50" s="140" t="s">
        <v>293</v>
      </c>
      <c r="J50" s="140" t="s">
        <v>293</v>
      </c>
      <c r="K50" s="145" t="n">
        <v>15000</v>
      </c>
      <c r="L50" s="140" t="n">
        <v>0</v>
      </c>
      <c r="M50" s="145" t="n">
        <v>15000</v>
      </c>
      <c r="N50" s="140" t="n">
        <v>0</v>
      </c>
      <c r="O50" s="140" t="n">
        <v>0</v>
      </c>
      <c r="P50" s="140" t="n">
        <v>0</v>
      </c>
      <c r="Q50" s="140" t="s">
        <v>293</v>
      </c>
    </row>
    <row r="51" customFormat="false" ht="38.25" hidden="false" customHeight="false" outlineLevel="0" collapsed="false">
      <c r="B51" s="142"/>
      <c r="C51" s="142" t="s">
        <v>300</v>
      </c>
      <c r="D51" s="142" t="n">
        <v>38641</v>
      </c>
      <c r="E51" s="142" t="s">
        <v>304</v>
      </c>
      <c r="F51" s="142" t="s">
        <v>293</v>
      </c>
      <c r="G51" s="142" t="s">
        <v>293</v>
      </c>
      <c r="H51" s="143" t="n">
        <v>34274</v>
      </c>
      <c r="I51" s="142" t="s">
        <v>293</v>
      </c>
      <c r="J51" s="142" t="s">
        <v>293</v>
      </c>
      <c r="K51" s="144" t="n">
        <v>450000</v>
      </c>
      <c r="L51" s="142" t="n">
        <v>0</v>
      </c>
      <c r="M51" s="144" t="n">
        <v>450000</v>
      </c>
      <c r="N51" s="142" t="n">
        <v>0</v>
      </c>
      <c r="O51" s="142" t="n">
        <v>0</v>
      </c>
      <c r="P51" s="142" t="n">
        <v>0</v>
      </c>
      <c r="Q51" s="142" t="s">
        <v>293</v>
      </c>
    </row>
    <row r="52" customFormat="false" ht="38.25" hidden="false" customHeight="false" outlineLevel="0" collapsed="false">
      <c r="B52" s="140"/>
      <c r="C52" s="140" t="s">
        <v>300</v>
      </c>
      <c r="D52" s="140" t="n">
        <v>39229</v>
      </c>
      <c r="E52" s="140" t="s">
        <v>292</v>
      </c>
      <c r="F52" s="140" t="s">
        <v>293</v>
      </c>
      <c r="G52" s="140" t="s">
        <v>293</v>
      </c>
      <c r="H52" s="141" t="n">
        <v>34274</v>
      </c>
      <c r="I52" s="140" t="s">
        <v>293</v>
      </c>
      <c r="J52" s="140" t="s">
        <v>293</v>
      </c>
      <c r="K52" s="140" t="n">
        <v>0</v>
      </c>
      <c r="L52" s="140" t="n">
        <v>0</v>
      </c>
      <c r="M52" s="140" t="n">
        <v>0</v>
      </c>
      <c r="N52" s="140" t="n">
        <v>0</v>
      </c>
      <c r="O52" s="140" t="n">
        <v>0</v>
      </c>
      <c r="P52" s="140" t="n">
        <v>0</v>
      </c>
      <c r="Q52" s="140" t="s">
        <v>293</v>
      </c>
    </row>
    <row r="53" customFormat="false" ht="38.25" hidden="false" customHeight="false" outlineLevel="0" collapsed="false">
      <c r="B53" s="142"/>
      <c r="C53" s="142" t="s">
        <v>300</v>
      </c>
      <c r="D53" s="142" t="n">
        <v>39266</v>
      </c>
      <c r="E53" s="142" t="s">
        <v>199</v>
      </c>
      <c r="F53" s="142" t="s">
        <v>293</v>
      </c>
      <c r="G53" s="142" t="s">
        <v>293</v>
      </c>
      <c r="H53" s="143" t="n">
        <v>34274</v>
      </c>
      <c r="I53" s="142" t="s">
        <v>293</v>
      </c>
      <c r="J53" s="142" t="s">
        <v>293</v>
      </c>
      <c r="K53" s="144" t="n">
        <v>300000</v>
      </c>
      <c r="L53" s="142" t="n">
        <v>0</v>
      </c>
      <c r="M53" s="144" t="n">
        <v>300000</v>
      </c>
      <c r="N53" s="142" t="n">
        <v>0</v>
      </c>
      <c r="O53" s="142" t="n">
        <v>0</v>
      </c>
      <c r="P53" s="142" t="n">
        <v>0</v>
      </c>
      <c r="Q53" s="142" t="s">
        <v>293</v>
      </c>
    </row>
    <row r="54" customFormat="false" ht="38.25" hidden="false" customHeight="false" outlineLevel="0" collapsed="false">
      <c r="B54" s="140"/>
      <c r="C54" s="140" t="s">
        <v>300</v>
      </c>
      <c r="D54" s="140" t="n">
        <v>42789</v>
      </c>
      <c r="E54" s="140" t="s">
        <v>301</v>
      </c>
      <c r="F54" s="140" t="s">
        <v>293</v>
      </c>
      <c r="G54" s="140" t="s">
        <v>293</v>
      </c>
      <c r="H54" s="141" t="n">
        <v>36557</v>
      </c>
      <c r="I54" s="140" t="s">
        <v>293</v>
      </c>
      <c r="J54" s="140" t="s">
        <v>293</v>
      </c>
      <c r="K54" s="145" t="n">
        <v>30000</v>
      </c>
      <c r="L54" s="140" t="n">
        <v>0</v>
      </c>
      <c r="M54" s="145" t="n">
        <v>30000</v>
      </c>
      <c r="N54" s="140" t="n">
        <v>0</v>
      </c>
      <c r="O54" s="140" t="n">
        <v>0</v>
      </c>
      <c r="P54" s="140" t="n">
        <v>0</v>
      </c>
      <c r="Q54" s="140" t="s">
        <v>293</v>
      </c>
    </row>
    <row r="55" customFormat="false" ht="38.25" hidden="false" customHeight="false" outlineLevel="0" collapsed="false">
      <c r="B55" s="142"/>
      <c r="C55" s="142" t="s">
        <v>300</v>
      </c>
      <c r="D55" s="142" t="n">
        <v>50250</v>
      </c>
      <c r="E55" s="142" t="s">
        <v>301</v>
      </c>
      <c r="F55" s="142" t="s">
        <v>293</v>
      </c>
      <c r="G55" s="142" t="s">
        <v>293</v>
      </c>
      <c r="H55" s="143" t="n">
        <v>36557</v>
      </c>
      <c r="I55" s="142" t="s">
        <v>293</v>
      </c>
      <c r="J55" s="142" t="s">
        <v>293</v>
      </c>
      <c r="K55" s="144" t="n">
        <v>20000</v>
      </c>
      <c r="L55" s="142" t="n">
        <v>0</v>
      </c>
      <c r="M55" s="144" t="n">
        <v>20000</v>
      </c>
      <c r="N55" s="142" t="n">
        <v>0</v>
      </c>
      <c r="O55" s="142" t="n">
        <v>0</v>
      </c>
      <c r="P55" s="142" t="n">
        <v>0</v>
      </c>
      <c r="Q55" s="142" t="s">
        <v>293</v>
      </c>
    </row>
    <row r="56" customFormat="false" ht="38.25" hidden="false" customHeight="false" outlineLevel="0" collapsed="false">
      <c r="B56" s="140"/>
      <c r="C56" s="140" t="s">
        <v>300</v>
      </c>
      <c r="D56" s="140" t="n">
        <v>58654</v>
      </c>
      <c r="E56" s="140" t="s">
        <v>303</v>
      </c>
      <c r="F56" s="140" t="s">
        <v>293</v>
      </c>
      <c r="G56" s="140" t="s">
        <v>293</v>
      </c>
      <c r="H56" s="141" t="n">
        <v>36557</v>
      </c>
      <c r="I56" s="140" t="s">
        <v>293</v>
      </c>
      <c r="J56" s="140" t="s">
        <v>293</v>
      </c>
      <c r="K56" s="145" t="n">
        <v>15000</v>
      </c>
      <c r="L56" s="140" t="n">
        <v>0</v>
      </c>
      <c r="M56" s="145" t="n">
        <v>15000</v>
      </c>
      <c r="N56" s="140" t="n">
        <v>0</v>
      </c>
      <c r="O56" s="140" t="n">
        <v>0</v>
      </c>
      <c r="P56" s="140" t="n">
        <v>0</v>
      </c>
      <c r="Q56" s="140" t="s">
        <v>293</v>
      </c>
    </row>
    <row r="57" customFormat="false" ht="38.25" hidden="false" customHeight="false" outlineLevel="0" collapsed="false">
      <c r="B57" s="142"/>
      <c r="C57" s="142" t="s">
        <v>300</v>
      </c>
      <c r="D57" s="142" t="n">
        <v>62408</v>
      </c>
      <c r="E57" s="142" t="s">
        <v>301</v>
      </c>
      <c r="F57" s="142" t="s">
        <v>293</v>
      </c>
      <c r="G57" s="142" t="s">
        <v>293</v>
      </c>
      <c r="H57" s="143" t="n">
        <v>36557</v>
      </c>
      <c r="I57" s="142" t="s">
        <v>293</v>
      </c>
      <c r="J57" s="142" t="s">
        <v>293</v>
      </c>
      <c r="K57" s="144" t="n">
        <v>40000</v>
      </c>
      <c r="L57" s="142" t="n">
        <v>0</v>
      </c>
      <c r="M57" s="144" t="n">
        <v>40000</v>
      </c>
      <c r="N57" s="142" t="n">
        <v>0</v>
      </c>
      <c r="O57" s="142" t="n">
        <v>0</v>
      </c>
      <c r="P57" s="142" t="n">
        <v>0</v>
      </c>
      <c r="Q57" s="142" t="s">
        <v>293</v>
      </c>
    </row>
    <row r="58" customFormat="false" ht="38.25" hidden="false" customHeight="false" outlineLevel="0" collapsed="false">
      <c r="B58" s="140"/>
      <c r="C58" s="140" t="s">
        <v>300</v>
      </c>
      <c r="D58" s="140" t="n">
        <v>63115</v>
      </c>
      <c r="E58" s="140" t="s">
        <v>303</v>
      </c>
      <c r="F58" s="140" t="s">
        <v>293</v>
      </c>
      <c r="G58" s="140" t="s">
        <v>293</v>
      </c>
      <c r="H58" s="141" t="n">
        <v>36557</v>
      </c>
      <c r="I58" s="141" t="n">
        <v>37346</v>
      </c>
      <c r="J58" s="140" t="n">
        <v>24770</v>
      </c>
      <c r="K58" s="145" t="n">
        <v>30000</v>
      </c>
      <c r="L58" s="140" t="n">
        <v>0</v>
      </c>
      <c r="M58" s="145" t="n">
        <v>30000</v>
      </c>
      <c r="N58" s="140" t="n">
        <v>0</v>
      </c>
      <c r="O58" s="140" t="n">
        <v>0</v>
      </c>
      <c r="P58" s="140" t="n">
        <v>0</v>
      </c>
      <c r="Q58" s="140" t="s">
        <v>293</v>
      </c>
    </row>
    <row r="59" customFormat="false" ht="38.25" hidden="false" customHeight="false" outlineLevel="0" collapsed="false">
      <c r="B59" s="142"/>
      <c r="C59" s="142" t="s">
        <v>300</v>
      </c>
      <c r="D59" s="142" t="n">
        <v>63922</v>
      </c>
      <c r="E59" s="142" t="s">
        <v>301</v>
      </c>
      <c r="F59" s="142" t="s">
        <v>293</v>
      </c>
      <c r="G59" s="142" t="s">
        <v>293</v>
      </c>
      <c r="H59" s="143" t="n">
        <v>36557</v>
      </c>
      <c r="I59" s="143" t="n">
        <v>38291</v>
      </c>
      <c r="J59" s="142" t="n">
        <v>25471</v>
      </c>
      <c r="K59" s="144" t="n">
        <v>25654</v>
      </c>
      <c r="L59" s="142" t="n">
        <v>0</v>
      </c>
      <c r="M59" s="144" t="n">
        <v>25654</v>
      </c>
      <c r="N59" s="142" t="n">
        <v>0</v>
      </c>
      <c r="O59" s="142" t="n">
        <v>0</v>
      </c>
      <c r="P59" s="142" t="n">
        <v>0</v>
      </c>
      <c r="Q59" s="142" t="s">
        <v>293</v>
      </c>
    </row>
    <row r="60" customFormat="false" ht="38.25" hidden="false" customHeight="false" outlineLevel="0" collapsed="false">
      <c r="B60" s="140"/>
      <c r="C60" s="140" t="s">
        <v>300</v>
      </c>
      <c r="D60" s="140" t="n">
        <v>64033</v>
      </c>
      <c r="E60" s="140" t="s">
        <v>303</v>
      </c>
      <c r="F60" s="140" t="s">
        <v>293</v>
      </c>
      <c r="G60" s="140" t="s">
        <v>293</v>
      </c>
      <c r="H60" s="141" t="n">
        <v>36557</v>
      </c>
      <c r="I60" s="141" t="n">
        <v>36707</v>
      </c>
      <c r="J60" s="140" t="n">
        <v>25713</v>
      </c>
      <c r="K60" s="140" t="n">
        <v>1</v>
      </c>
      <c r="L60" s="140" t="n">
        <v>0</v>
      </c>
      <c r="M60" s="140" t="n">
        <v>1</v>
      </c>
      <c r="N60" s="140" t="n">
        <v>0</v>
      </c>
      <c r="O60" s="140" t="n">
        <v>0</v>
      </c>
      <c r="P60" s="140" t="n">
        <v>0</v>
      </c>
      <c r="Q60" s="140" t="s">
        <v>293</v>
      </c>
    </row>
    <row r="61" customFormat="false" ht="38.25" hidden="false" customHeight="false" outlineLevel="0" collapsed="false">
      <c r="B61" s="142"/>
      <c r="C61" s="142" t="s">
        <v>300</v>
      </c>
      <c r="D61" s="142" t="n">
        <v>64035</v>
      </c>
      <c r="E61" s="142" t="s">
        <v>303</v>
      </c>
      <c r="F61" s="142" t="s">
        <v>293</v>
      </c>
      <c r="G61" s="142" t="s">
        <v>293</v>
      </c>
      <c r="H61" s="143" t="n">
        <v>36557</v>
      </c>
      <c r="I61" s="143" t="n">
        <v>36707</v>
      </c>
      <c r="J61" s="142" t="n">
        <v>25700</v>
      </c>
      <c r="K61" s="142" t="n">
        <v>931</v>
      </c>
      <c r="L61" s="142" t="n">
        <v>0</v>
      </c>
      <c r="M61" s="142" t="n">
        <v>931</v>
      </c>
      <c r="N61" s="142" t="n">
        <v>0</v>
      </c>
      <c r="O61" s="142" t="n">
        <v>0</v>
      </c>
      <c r="P61" s="142" t="n">
        <v>0</v>
      </c>
      <c r="Q61" s="142" t="s">
        <v>293</v>
      </c>
    </row>
    <row r="62" customFormat="false" ht="38.25" hidden="false" customHeight="false" outlineLevel="0" collapsed="false">
      <c r="B62" s="140"/>
      <c r="C62" s="140" t="s">
        <v>300</v>
      </c>
      <c r="D62" s="140" t="n">
        <v>64332</v>
      </c>
      <c r="E62" s="140" t="s">
        <v>303</v>
      </c>
      <c r="F62" s="140" t="s">
        <v>293</v>
      </c>
      <c r="G62" s="140" t="s">
        <v>293</v>
      </c>
      <c r="H62" s="141" t="n">
        <v>36557</v>
      </c>
      <c r="I62" s="141" t="n">
        <v>36738</v>
      </c>
      <c r="J62" s="140" t="n">
        <v>25966</v>
      </c>
      <c r="K62" s="140" t="n">
        <v>12</v>
      </c>
      <c r="L62" s="140" t="n">
        <v>0</v>
      </c>
      <c r="M62" s="140" t="n">
        <v>12</v>
      </c>
      <c r="N62" s="140" t="n">
        <v>0</v>
      </c>
      <c r="O62" s="140" t="n">
        <v>0</v>
      </c>
      <c r="P62" s="140" t="n">
        <v>0</v>
      </c>
      <c r="Q62" s="140" t="s">
        <v>293</v>
      </c>
    </row>
    <row r="63" customFormat="false" ht="38.25" hidden="false" customHeight="false" outlineLevel="0" collapsed="false">
      <c r="B63" s="142"/>
      <c r="C63" s="142" t="s">
        <v>300</v>
      </c>
      <c r="D63" s="142" t="n">
        <v>64334</v>
      </c>
      <c r="E63" s="142" t="s">
        <v>303</v>
      </c>
      <c r="F63" s="142" t="s">
        <v>293</v>
      </c>
      <c r="G63" s="142" t="s">
        <v>293</v>
      </c>
      <c r="H63" s="143" t="n">
        <v>36557</v>
      </c>
      <c r="I63" s="143" t="n">
        <v>36738</v>
      </c>
      <c r="J63" s="142" t="n">
        <v>25956</v>
      </c>
      <c r="K63" s="142" t="n">
        <v>52</v>
      </c>
      <c r="L63" s="142" t="n">
        <v>0</v>
      </c>
      <c r="M63" s="142" t="n">
        <v>52</v>
      </c>
      <c r="N63" s="142" t="n">
        <v>0</v>
      </c>
      <c r="O63" s="142" t="n">
        <v>0</v>
      </c>
      <c r="P63" s="142" t="n">
        <v>0</v>
      </c>
      <c r="Q63" s="142" t="s">
        <v>293</v>
      </c>
    </row>
    <row r="64" customFormat="false" ht="38.25" hidden="false" customHeight="false" outlineLevel="0" collapsed="false">
      <c r="B64" s="140"/>
      <c r="C64" s="140" t="s">
        <v>300</v>
      </c>
      <c r="D64" s="140" t="n">
        <v>64446</v>
      </c>
      <c r="E64" s="140" t="s">
        <v>303</v>
      </c>
      <c r="F64" s="140" t="s">
        <v>293</v>
      </c>
      <c r="G64" s="140" t="s">
        <v>293</v>
      </c>
      <c r="H64" s="141" t="n">
        <v>36557</v>
      </c>
      <c r="I64" s="141" t="n">
        <v>36738</v>
      </c>
      <c r="J64" s="140" t="n">
        <v>26081</v>
      </c>
      <c r="K64" s="140" t="n">
        <v>142</v>
      </c>
      <c r="L64" s="140" t="n">
        <v>0</v>
      </c>
      <c r="M64" s="140" t="n">
        <v>142</v>
      </c>
      <c r="N64" s="140" t="n">
        <v>0</v>
      </c>
      <c r="O64" s="140" t="n">
        <v>0</v>
      </c>
      <c r="P64" s="140" t="n">
        <v>0</v>
      </c>
      <c r="Q64" s="140" t="s">
        <v>293</v>
      </c>
    </row>
    <row r="65" customFormat="false" ht="38.25" hidden="false" customHeight="false" outlineLevel="0" collapsed="false">
      <c r="B65" s="142"/>
      <c r="C65" s="142" t="s">
        <v>300</v>
      </c>
      <c r="D65" s="142" t="n">
        <v>64502</v>
      </c>
      <c r="E65" s="142" t="s">
        <v>301</v>
      </c>
      <c r="F65" s="142" t="s">
        <v>293</v>
      </c>
      <c r="G65" s="142" t="s">
        <v>293</v>
      </c>
      <c r="H65" s="143" t="n">
        <v>36557</v>
      </c>
      <c r="I65" s="142" t="s">
        <v>293</v>
      </c>
      <c r="J65" s="142" t="s">
        <v>293</v>
      </c>
      <c r="K65" s="144" t="n">
        <v>29000</v>
      </c>
      <c r="L65" s="142" t="n">
        <v>0</v>
      </c>
      <c r="M65" s="144" t="n">
        <v>29000</v>
      </c>
      <c r="N65" s="142" t="n">
        <v>0</v>
      </c>
      <c r="O65" s="142" t="n">
        <v>0</v>
      </c>
      <c r="P65" s="142" t="n">
        <v>0</v>
      </c>
      <c r="Q65" s="142"/>
    </row>
    <row r="66" customFormat="false" ht="38.25" hidden="false" customHeight="false" outlineLevel="0" collapsed="false">
      <c r="B66" s="140"/>
      <c r="C66" s="140" t="s">
        <v>300</v>
      </c>
      <c r="D66" s="140" t="n">
        <v>64652</v>
      </c>
      <c r="E66" s="140" t="s">
        <v>303</v>
      </c>
      <c r="F66" s="140" t="s">
        <v>293</v>
      </c>
      <c r="G66" s="140" t="s">
        <v>293</v>
      </c>
      <c r="H66" s="141" t="n">
        <v>36557</v>
      </c>
      <c r="I66" s="141" t="n">
        <v>36769</v>
      </c>
      <c r="J66" s="140" t="n">
        <v>26151</v>
      </c>
      <c r="K66" s="140" t="n">
        <v>65</v>
      </c>
      <c r="L66" s="140" t="n">
        <v>0</v>
      </c>
      <c r="M66" s="140" t="n">
        <v>65</v>
      </c>
      <c r="N66" s="140" t="n">
        <v>0</v>
      </c>
      <c r="O66" s="140" t="n">
        <v>0</v>
      </c>
      <c r="P66" s="140" t="n">
        <v>0</v>
      </c>
      <c r="Q66" s="140" t="s">
        <v>293</v>
      </c>
    </row>
    <row r="67" customFormat="false" ht="38.25" hidden="false" customHeight="false" outlineLevel="0" collapsed="false">
      <c r="B67" s="142"/>
      <c r="C67" s="142" t="s">
        <v>300</v>
      </c>
      <c r="D67" s="142" t="n">
        <v>64863</v>
      </c>
      <c r="E67" s="142" t="s">
        <v>303</v>
      </c>
      <c r="F67" s="142" t="s">
        <v>293</v>
      </c>
      <c r="G67" s="142" t="s">
        <v>293</v>
      </c>
      <c r="H67" s="143" t="n">
        <v>36557</v>
      </c>
      <c r="I67" s="143" t="n">
        <v>36799</v>
      </c>
      <c r="J67" s="142" t="n">
        <v>26504</v>
      </c>
      <c r="K67" s="142" t="n">
        <v>13</v>
      </c>
      <c r="L67" s="142" t="n">
        <v>0</v>
      </c>
      <c r="M67" s="142" t="n">
        <v>13</v>
      </c>
      <c r="N67" s="142" t="n">
        <v>0</v>
      </c>
      <c r="O67" s="142" t="n">
        <v>0</v>
      </c>
      <c r="P67" s="142" t="n">
        <v>0</v>
      </c>
      <c r="Q67" s="142" t="s">
        <v>293</v>
      </c>
    </row>
    <row r="68" customFormat="false" ht="38.25" hidden="false" customHeight="false" outlineLevel="0" collapsed="false">
      <c r="B68" s="140"/>
      <c r="C68" s="140" t="s">
        <v>300</v>
      </c>
      <c r="D68" s="140" t="n">
        <v>64937</v>
      </c>
      <c r="E68" s="140" t="s">
        <v>301</v>
      </c>
      <c r="F68" s="140" t="s">
        <v>293</v>
      </c>
      <c r="G68" s="140" t="s">
        <v>293</v>
      </c>
      <c r="H68" s="141" t="n">
        <v>36434</v>
      </c>
      <c r="I68" s="140" t="s">
        <v>293</v>
      </c>
      <c r="J68" s="140" t="s">
        <v>293</v>
      </c>
      <c r="K68" s="145" t="n">
        <v>10000</v>
      </c>
      <c r="L68" s="140" t="n">
        <v>0</v>
      </c>
      <c r="M68" s="145" t="n">
        <v>10000</v>
      </c>
      <c r="N68" s="140" t="n">
        <v>0</v>
      </c>
      <c r="O68" s="140" t="n">
        <v>0</v>
      </c>
      <c r="P68" s="140" t="n">
        <v>0</v>
      </c>
      <c r="Q68" s="140" t="s">
        <v>293</v>
      </c>
    </row>
    <row r="69" customFormat="false" ht="38.25" hidden="false" customHeight="false" outlineLevel="0" collapsed="false">
      <c r="B69" s="142"/>
      <c r="C69" s="142" t="s">
        <v>300</v>
      </c>
      <c r="D69" s="142" t="n">
        <v>65027</v>
      </c>
      <c r="E69" s="142" t="s">
        <v>303</v>
      </c>
      <c r="F69" s="142" t="s">
        <v>293</v>
      </c>
      <c r="G69" s="142" t="s">
        <v>293</v>
      </c>
      <c r="H69" s="143" t="n">
        <v>36557</v>
      </c>
      <c r="I69" s="143" t="n">
        <v>36830</v>
      </c>
      <c r="J69" s="142" t="n">
        <v>26727</v>
      </c>
      <c r="K69" s="142" t="n">
        <v>131</v>
      </c>
      <c r="L69" s="142" t="n">
        <v>0</v>
      </c>
      <c r="M69" s="142" t="n">
        <v>131</v>
      </c>
      <c r="N69" s="142" t="n">
        <v>0</v>
      </c>
      <c r="O69" s="142" t="n">
        <v>0</v>
      </c>
      <c r="P69" s="142" t="n">
        <v>0</v>
      </c>
      <c r="Q69" s="142" t="s">
        <v>293</v>
      </c>
    </row>
    <row r="70" customFormat="false" ht="38.25" hidden="false" customHeight="false" outlineLevel="0" collapsed="false">
      <c r="B70" s="140"/>
      <c r="C70" s="140" t="s">
        <v>300</v>
      </c>
      <c r="D70" s="140" t="n">
        <v>65072</v>
      </c>
      <c r="E70" s="140" t="s">
        <v>303</v>
      </c>
      <c r="F70" s="140" t="s">
        <v>293</v>
      </c>
      <c r="G70" s="140" t="s">
        <v>293</v>
      </c>
      <c r="H70" s="141" t="n">
        <v>36617</v>
      </c>
      <c r="I70" s="141" t="n">
        <v>36830</v>
      </c>
      <c r="J70" s="140" t="n">
        <v>26785</v>
      </c>
      <c r="K70" s="145" t="n">
        <v>7391</v>
      </c>
      <c r="L70" s="140" t="n">
        <v>0</v>
      </c>
      <c r="M70" s="145" t="n">
        <v>6987</v>
      </c>
      <c r="N70" s="140" t="n">
        <v>404</v>
      </c>
      <c r="O70" s="140" t="n">
        <v>0</v>
      </c>
      <c r="P70" s="140" t="n">
        <v>0</v>
      </c>
      <c r="Q70" s="140" t="s">
        <v>293</v>
      </c>
    </row>
    <row r="71" customFormat="false" ht="38.25" hidden="false" customHeight="false" outlineLevel="0" collapsed="false">
      <c r="B71" s="142"/>
      <c r="C71" s="142" t="s">
        <v>300</v>
      </c>
      <c r="D71" s="142" t="n">
        <v>65557</v>
      </c>
      <c r="E71" s="142" t="s">
        <v>303</v>
      </c>
      <c r="F71" s="142" t="s">
        <v>293</v>
      </c>
      <c r="G71" s="142" t="s">
        <v>293</v>
      </c>
      <c r="H71" s="143" t="n">
        <v>36557</v>
      </c>
      <c r="I71" s="143" t="n">
        <v>36860</v>
      </c>
      <c r="J71" s="142" t="n">
        <v>27128</v>
      </c>
      <c r="K71" s="142" t="n">
        <v>3</v>
      </c>
      <c r="L71" s="142" t="n">
        <v>0</v>
      </c>
      <c r="M71" s="142" t="n">
        <v>3</v>
      </c>
      <c r="N71" s="142" t="n">
        <v>0</v>
      </c>
      <c r="O71" s="142" t="n">
        <v>0</v>
      </c>
      <c r="P71" s="142" t="n">
        <v>0</v>
      </c>
      <c r="Q71" s="142" t="s">
        <v>293</v>
      </c>
    </row>
    <row r="72" customFormat="false" ht="38.25" hidden="false" customHeight="false" outlineLevel="0" collapsed="false">
      <c r="B72" s="140"/>
      <c r="C72" s="140" t="s">
        <v>300</v>
      </c>
      <c r="D72" s="140" t="n">
        <v>66283</v>
      </c>
      <c r="E72" s="140" t="s">
        <v>303</v>
      </c>
      <c r="F72" s="140" t="s">
        <v>293</v>
      </c>
      <c r="G72" s="140" t="s">
        <v>293</v>
      </c>
      <c r="H72" s="141" t="n">
        <v>36557</v>
      </c>
      <c r="I72" s="141" t="n">
        <v>36922</v>
      </c>
      <c r="J72" s="140" t="n">
        <v>27775</v>
      </c>
      <c r="K72" s="140" t="n">
        <v>5</v>
      </c>
      <c r="L72" s="140" t="n">
        <v>0</v>
      </c>
      <c r="M72" s="140" t="n">
        <v>5</v>
      </c>
      <c r="N72" s="140" t="n">
        <v>0</v>
      </c>
      <c r="O72" s="140" t="n">
        <v>0</v>
      </c>
      <c r="P72" s="140" t="n">
        <v>0</v>
      </c>
      <c r="Q72" s="140" t="s">
        <v>293</v>
      </c>
    </row>
    <row r="73" customFormat="false" ht="38.25" hidden="false" customHeight="false" outlineLevel="0" collapsed="false">
      <c r="B73" s="142"/>
      <c r="C73" s="142" t="s">
        <v>300</v>
      </c>
      <c r="D73" s="142" t="n">
        <v>66941</v>
      </c>
      <c r="E73" s="142" t="s">
        <v>303</v>
      </c>
      <c r="F73" s="142" t="s">
        <v>293</v>
      </c>
      <c r="G73" s="142" t="s">
        <v>293</v>
      </c>
      <c r="H73" s="143" t="n">
        <v>36617</v>
      </c>
      <c r="I73" s="143" t="n">
        <v>36981</v>
      </c>
      <c r="J73" s="142" t="n">
        <v>28330</v>
      </c>
      <c r="K73" s="142" t="n">
        <v>53</v>
      </c>
      <c r="L73" s="142" t="n">
        <v>0</v>
      </c>
      <c r="M73" s="142" t="n">
        <v>53</v>
      </c>
      <c r="N73" s="142" t="n">
        <v>0</v>
      </c>
      <c r="O73" s="142" t="n">
        <v>0</v>
      </c>
      <c r="P73" s="142" t="n">
        <v>0</v>
      </c>
      <c r="Q73" s="142" t="s">
        <v>293</v>
      </c>
    </row>
    <row r="74" customFormat="false" ht="38.25" hidden="false" customHeight="false" outlineLevel="0" collapsed="false">
      <c r="B74" s="140"/>
      <c r="C74" s="140" t="s">
        <v>300</v>
      </c>
      <c r="D74" s="140" t="n">
        <v>66973</v>
      </c>
      <c r="E74" s="140" t="s">
        <v>301</v>
      </c>
      <c r="F74" s="140" t="s">
        <v>293</v>
      </c>
      <c r="G74" s="140" t="s">
        <v>293</v>
      </c>
      <c r="H74" s="141" t="n">
        <v>36678</v>
      </c>
      <c r="I74" s="141" t="n">
        <v>36981</v>
      </c>
      <c r="J74" s="140" t="s">
        <v>293</v>
      </c>
      <c r="K74" s="145" t="n">
        <v>10000</v>
      </c>
      <c r="L74" s="140" t="n">
        <v>0</v>
      </c>
      <c r="M74" s="145" t="n">
        <v>10000</v>
      </c>
      <c r="N74" s="140" t="n">
        <v>0</v>
      </c>
      <c r="O74" s="140" t="n">
        <v>0</v>
      </c>
      <c r="P74" s="140" t="n">
        <v>0</v>
      </c>
      <c r="Q74" s="140" t="s">
        <v>293</v>
      </c>
    </row>
    <row r="75" customFormat="false" ht="38.25" hidden="false" customHeight="false" outlineLevel="0" collapsed="false">
      <c r="B75" s="142"/>
      <c r="C75" s="142" t="s">
        <v>300</v>
      </c>
      <c r="D75" s="142" t="n">
        <v>68281</v>
      </c>
      <c r="E75" s="142" t="s">
        <v>303</v>
      </c>
      <c r="F75" s="142" t="s">
        <v>293</v>
      </c>
      <c r="G75" s="142" t="s">
        <v>293</v>
      </c>
      <c r="H75" s="143" t="n">
        <v>36647</v>
      </c>
      <c r="I75" s="143" t="n">
        <v>37011</v>
      </c>
      <c r="J75" s="142" t="n">
        <v>28632</v>
      </c>
      <c r="K75" s="142" t="n">
        <v>21</v>
      </c>
      <c r="L75" s="142" t="n">
        <v>0</v>
      </c>
      <c r="M75" s="142" t="n">
        <v>21</v>
      </c>
      <c r="N75" s="142" t="n">
        <v>0</v>
      </c>
      <c r="O75" s="142" t="n">
        <v>0</v>
      </c>
      <c r="P75" s="142" t="n">
        <v>0</v>
      </c>
      <c r="Q75" s="142"/>
    </row>
    <row r="76" customFormat="false" ht="38.25" hidden="false" customHeight="false" outlineLevel="0" collapsed="false">
      <c r="B76" s="140"/>
      <c r="C76" s="140" t="s">
        <v>300</v>
      </c>
      <c r="D76" s="140" t="n">
        <v>68309</v>
      </c>
      <c r="E76" s="140" t="s">
        <v>303</v>
      </c>
      <c r="F76" s="140" t="s">
        <v>293</v>
      </c>
      <c r="G76" s="140" t="s">
        <v>293</v>
      </c>
      <c r="H76" s="141" t="n">
        <v>36656</v>
      </c>
      <c r="I76" s="141" t="n">
        <v>36950</v>
      </c>
      <c r="J76" s="140" t="n">
        <v>28865</v>
      </c>
      <c r="K76" s="140" t="n">
        <v>9</v>
      </c>
      <c r="L76" s="140" t="n">
        <v>0</v>
      </c>
      <c r="M76" s="140" t="n">
        <v>9</v>
      </c>
      <c r="N76" s="140" t="n">
        <v>0</v>
      </c>
      <c r="O76" s="140" t="n">
        <v>0</v>
      </c>
      <c r="P76" s="140" t="n">
        <v>0</v>
      </c>
      <c r="Q76" s="140" t="s">
        <v>293</v>
      </c>
    </row>
    <row r="77" customFormat="false" ht="38.25" hidden="false" customHeight="false" outlineLevel="0" collapsed="false">
      <c r="B77" s="142"/>
      <c r="C77" s="142" t="s">
        <v>300</v>
      </c>
      <c r="D77" s="142" t="n">
        <v>68360</v>
      </c>
      <c r="E77" s="142" t="s">
        <v>303</v>
      </c>
      <c r="F77" s="142" t="s">
        <v>293</v>
      </c>
      <c r="G77" s="142" t="s">
        <v>293</v>
      </c>
      <c r="H77" s="143" t="n">
        <v>36678</v>
      </c>
      <c r="I77" s="143" t="n">
        <v>37042</v>
      </c>
      <c r="J77" s="142" t="n">
        <v>28934</v>
      </c>
      <c r="K77" s="142" t="n">
        <v>291</v>
      </c>
      <c r="L77" s="142" t="n">
        <v>0</v>
      </c>
      <c r="M77" s="142" t="n">
        <v>291</v>
      </c>
      <c r="N77" s="142" t="n">
        <v>0</v>
      </c>
      <c r="O77" s="142" t="n">
        <v>0</v>
      </c>
      <c r="P77" s="142" t="n">
        <v>0</v>
      </c>
      <c r="Q77" s="142" t="s">
        <v>293</v>
      </c>
    </row>
    <row r="78" customFormat="false" ht="38.25" hidden="false" customHeight="false" outlineLevel="0" collapsed="false">
      <c r="B78" s="140"/>
      <c r="C78" s="140" t="s">
        <v>300</v>
      </c>
      <c r="D78" s="140" t="n">
        <v>68385</v>
      </c>
      <c r="E78" s="140" t="s">
        <v>303</v>
      </c>
      <c r="F78" s="140" t="s">
        <v>293</v>
      </c>
      <c r="G78" s="140" t="s">
        <v>293</v>
      </c>
      <c r="H78" s="141" t="n">
        <v>36678</v>
      </c>
      <c r="I78" s="141" t="n">
        <v>37042</v>
      </c>
      <c r="J78" s="140" t="n">
        <v>28963</v>
      </c>
      <c r="K78" s="140" t="n">
        <v>223</v>
      </c>
      <c r="L78" s="140" t="n">
        <v>0</v>
      </c>
      <c r="M78" s="140" t="n">
        <v>223</v>
      </c>
      <c r="N78" s="140" t="n">
        <v>0</v>
      </c>
      <c r="O78" s="140" t="n">
        <v>0</v>
      </c>
      <c r="P78" s="140" t="n">
        <v>0</v>
      </c>
      <c r="Q78" s="140" t="s">
        <v>293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