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CGAS" sheetId="2" state="visible" r:id="rId4"/>
    <sheet name="Pricing" sheetId="3" state="visible" r:id="rId5"/>
    <sheet name="CES Retail East" sheetId="4" state="visible" r:id="rId6"/>
    <sheet name="CES Retail Mrkt" sheetId="5" state="visible" r:id="rId7"/>
    <sheet name="Sheet1" sheetId="6" state="visible" r:id="rId8"/>
    <sheet name="Sheet2" sheetId="7" state="visible" r:id="rId9"/>
  </sheets>
  <definedNames>
    <definedName function="false" hidden="false" localSheetId="3" name="_xlnm.Print_Area" vbProcedure="false">'CES Retail East'!$A$1:$AC$72</definedName>
    <definedName function="false" hidden="false" localSheetId="4" name="_xlnm.Print_Area" vbProcedure="false">'CES Retail Mrkt'!$A$16:$W$63</definedName>
    <definedName function="false" hidden="false" localSheetId="0" name="_xlnm.Print_Area" vbProcedure="false">'Pricing Notes'!$A$1:$N$72</definedName>
    <definedName function="false" hidden="false" localSheetId="5" name="_xlnm.Print_Titles" vbProcedure="false">Sheet1!$1:$1</definedName>
    <definedName function="false" hidden="false" localSheetId="5" name="TABLE" vbProcedure="false">Sheet1!$B$2:$Q$78</definedName>
    <definedName function="false" hidden="false" localSheetId="5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Steve Gillespie:
</t>
        </r>
        <r>
          <rPr>
            <sz val="8"/>
            <color rgb="FF000000"/>
            <rFont val="Tahoma"/>
            <family val="0"/>
          </rPr>
          <t xml:space="preserve">Not using any ENA Transport for month of August, 2000.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</xdr:row>
                <xdr:rowOff>4</xdr:rowOff>
              </xdr:from>
              <xdr:to>
                <xdr:col>7</xdr:col>
                <xdr:colOff>40</xdr:colOff>
                <xdr:row>13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<sst xmlns="http://schemas.openxmlformats.org/spreadsheetml/2006/main" count="1511" uniqueCount="345">
  <si>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</si>
  <si>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</si>
  <si>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</si>
  <si>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</si>
  <si>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</si>
  <si>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</si>
  <si>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</si>
  <si>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</si>
  <si>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</si>
  <si>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</si>
  <si>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</si>
  <si>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</si>
  <si>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</si>
  <si>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</si>
  <si>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</si>
  <si>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</si>
  <si>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</si>
  <si>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</si>
  <si>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</si>
  <si>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</si>
  <si>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</si>
  <si>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</si>
  <si>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</si>
  <si>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</si>
  <si>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</si>
  <si>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</si>
  <si>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</si>
  <si>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</si>
  <si>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</si>
  <si>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</si>
  <si>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</si>
  <si>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</si>
  <si>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</si>
  <si>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</si>
  <si>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</si>
  <si>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</si>
  <si>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</si>
  <si>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</si>
  <si>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</si>
  <si>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</si>
  <si>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</si>
  <si>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</si>
  <si>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</si>
  <si>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</si>
  <si>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</si>
  <si>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</si>
  <si>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</si>
  <si>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</si>
  <si>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</si>
  <si>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</si>
  <si>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</si>
  <si>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</si>
  <si>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</si>
  <si>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</si>
  <si>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</si>
  <si>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</si>
  <si>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</si>
  <si>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</si>
  <si>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</si>
  <si>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</si>
  <si>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</si>
  <si>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</si>
  <si>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</si>
  <si>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</si>
  <si>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</si>
  <si>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</si>
  <si>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</si>
  <si>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</si>
  <si>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</si>
  <si>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</si>
  <si>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</si>
  <si>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</si>
  <si>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</si>
  <si>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</si>
  <si>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</si>
  <si>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</si>
  <si>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</si>
  <si>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</si>
  <si>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</si>
  <si>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</si>
  <si>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</si>
  <si>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</si>
  <si>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</si>
  <si>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</si>
  <si>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</si>
  <si>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</si>
  <si>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</si>
  <si>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</si>
  <si>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</si>
  <si>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</si>
  <si>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</si>
  <si>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</si>
  <si>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</si>
  <si>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</si>
  <si>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</si>
  <si>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</si>
  <si>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</si>
  <si>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</si>
  <si>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</si>
  <si>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</si>
  <si>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</si>
  <si>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</si>
  <si>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</si>
  <si>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</si>
  <si>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</si>
  <si>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</si>
  <si>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FTS</t>
  </si>
  <si>
    <t xml:space="preserve">ENA Trsp</t>
  </si>
  <si>
    <t xml:space="preserve">FOM 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</si>
  <si>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</si>
  <si>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</si>
  <si>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</si>
  <si>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</si>
  <si>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</si>
  <si>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</si>
  <si>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Transport</t>
  </si>
  <si>
    <t xml:space="preserve">deal #  268094</t>
  </si>
  <si>
    <t xml:space="preserve">Trans. Premium</t>
  </si>
  <si>
    <t xml:space="preserve"> </t>
  </si>
  <si>
    <t xml:space="preserve">Deal 342056</t>
  </si>
  <si>
    <t xml:space="preserve">CNG</t>
  </si>
  <si>
    <t xml:space="preserve">North Citygate</t>
  </si>
  <si>
    <t xml:space="preserve">South Citygate</t>
  </si>
  <si>
    <t xml:space="preserve">Index</t>
  </si>
  <si>
    <t xml:space="preserve">Demand</t>
  </si>
  <si>
    <t xml:space="preserve">Delivered Price</t>
  </si>
  <si>
    <t xml:space="preserve">deal number:</t>
  </si>
  <si>
    <t xml:space="preserve">CES East Desk Transportation Capacity for August,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</si>
  <si>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</si>
  <si>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</si>
  <si>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</si>
  <si>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</si>
  <si>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</si>
  <si>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</si>
  <si>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</si>
  <si>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</si>
  <si>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</si>
  <si>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</si>
  <si>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</si>
  <si>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</si>
  <si>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</si>
  <si>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</si>
  <si>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</si>
  <si>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</si>
  <si>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</si>
  <si>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</si>
  <si>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</si>
  <si>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</si>
  <si>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</si>
  <si>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</si>
  <si>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</si>
  <si>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</si>
  <si>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</si>
  <si>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</si>
  <si>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</si>
  <si>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</si>
  <si>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</si>
  <si>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</si>
  <si>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</si>
  <si>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</si>
  <si>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</si>
  <si>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</si>
  <si>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</si>
  <si>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</si>
  <si>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6/31/01</t>
  </si>
  <si>
    <t xml:space="preserve">From CES #66615</t>
  </si>
  <si>
    <t xml:space="preserve">#29638</t>
  </si>
  <si>
    <t xml:space="preserve">#29637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</si>
  <si>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</si>
  <si>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</si>
  <si>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</si>
  <si>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</si>
  <si>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</si>
  <si>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</si>
  <si>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</si>
  <si>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FT</t>
  </si>
  <si>
    <t xml:space="preserve">FSNG101</t>
  </si>
  <si>
    <t xml:space="preserve">SGA</t>
  </si>
  <si>
    <t xml:space="preserve">Z1</t>
  </si>
  <si>
    <t xml:space="preserve">FSGA25</t>
  </si>
  <si>
    <t xml:space="preserve">Tenn</t>
  </si>
  <si>
    <t xml:space="preserve">Atlanta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</si>
  <si>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</si>
  <si>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</si>
  <si>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</si>
  <si>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</si>
  <si>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</si>
  <si>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</si>
  <si>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</si>
  <si>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</si>
  <si>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</si>
  <si>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</si>
  <si>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</si>
  <si>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Texas Eastern</t>
  </si>
  <si>
    <t xml:space="preserve">NO CONTACTS FOR RETAIL</t>
  </si>
  <si>
    <t xml:space="preserve">Texas Gas</t>
  </si>
  <si>
    <t xml:space="preserve">Boston</t>
  </si>
  <si>
    <t xml:space="preserve">Zone SL</t>
  </si>
  <si>
    <t xml:space="preserve">1247 Lebanon CNG</t>
  </si>
  <si>
    <t xml:space="preserve">T015955</t>
  </si>
  <si>
    <t xml:space="preserve">ACTIVE #200001000039</t>
  </si>
  <si>
    <t xml:space="preserve">Release ended 6/30/2000</t>
  </si>
  <si>
    <t xml:space="preserve">Zone 1</t>
  </si>
  <si>
    <t xml:space="preserve">St 30</t>
  </si>
  <si>
    <t xml:space="preserve">6484 Atlanta</t>
  </si>
  <si>
    <t xml:space="preserve">FT -R</t>
  </si>
  <si>
    <t xml:space="preserve">3.6279/.7537</t>
  </si>
  <si>
    <t xml:space="preserve">#020970</t>
  </si>
  <si>
    <t xml:space="preserve">St 45</t>
  </si>
  <si>
    <t xml:space="preserve">Z3</t>
  </si>
  <si>
    <t xml:space="preserve">3.6280/.7537</t>
  </si>
  <si>
    <t xml:space="preserve">#020969</t>
  </si>
  <si>
    <t xml:space="preserve">6971 St 85</t>
  </si>
  <si>
    <t xml:space="preserve">FTCHR</t>
  </si>
  <si>
    <t xml:space="preserve">3.6293/2.7055</t>
  </si>
  <si>
    <t xml:space="preserve">#020956</t>
  </si>
  <si>
    <t xml:space="preserve">WSR Capacity</t>
  </si>
  <si>
    <t xml:space="preserve">WSR</t>
  </si>
  <si>
    <t xml:space="preserve">#020934</t>
  </si>
  <si>
    <t xml:space="preserve">WSR Demand</t>
  </si>
  <si>
    <t xml:space="preserve">ESR Capacity</t>
  </si>
  <si>
    <t xml:space="preserve">ESR</t>
  </si>
  <si>
    <t xml:space="preserve">#020933</t>
  </si>
  <si>
    <t xml:space="preserve">ESR Demand</t>
  </si>
  <si>
    <t xml:space="preserve">#20933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</si>
  <si>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</si>
  <si>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</si>
  <si>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</si>
  <si>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</si>
  <si>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</si>
  <si>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#014041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</si>
  <si>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</si>
  <si>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</si>
  <si>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</si>
  <si>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</si>
  <si>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</si>
  <si>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</si>
  <si>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</si>
  <si>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</si>
  <si>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</si>
  <si>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</si>
  <si>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</si>
  <si>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</si>
  <si>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</si>
  <si>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</si>
  <si>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</si>
  <si>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</si>
  <si>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</si>
  <si>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</si>
  <si>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</si>
  <si>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</si>
  <si>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</si>
  <si>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</si>
  <si>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</si>
  <si>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#23890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</si>
  <si>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</si>
  <si>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</si>
  <si>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</si>
  <si>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</si>
  <si>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</si>
  <si>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</si>
  <si>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</si>
  <si>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</si>
  <si>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</si>
  <si>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</si>
  <si>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</si>
  <si>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</si>
  <si>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</si>
  <si>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#29636</t>
  </si>
  <si>
    <t xml:space="preserve">#29635</t>
  </si>
  <si>
    <t xml:space="preserve">#26150</t>
  </si>
  <si>
    <t xml:space="preserve">#26503</t>
  </si>
  <si>
    <t xml:space="preserve">COH-08</t>
  </si>
  <si>
    <t xml:space="preserve">#26577</t>
  </si>
  <si>
    <t xml:space="preserve">#29259</t>
  </si>
  <si>
    <t xml:space="preserve">Release to IGS For TIMET Contract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</si>
  <si>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</si>
  <si>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</si>
  <si>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</si>
  <si>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</si>
  <si>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</si>
  <si>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</si>
  <si>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</si>
  <si>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</si>
  <si>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</si>
  <si>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</si>
  <si>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</si>
  <si>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</si>
  <si>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</si>
  <si>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</si>
  <si>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</si>
  <si>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</si>
  <si>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#29290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</si>
  <si>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</si>
  <si>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</si>
  <si>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</si>
  <si>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</si>
  <si>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</si>
  <si>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</si>
  <si>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</si>
  <si>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</si>
  <si>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</si>
  <si>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</si>
  <si>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</si>
  <si>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</si>
  <si>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</si>
  <si>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</si>
  <si>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</si>
  <si>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</si>
  <si>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</si>
  <si>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</si>
  <si>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</si>
  <si>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</si>
  <si>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</si>
  <si>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</si>
  <si>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</si>
  <si>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</si>
  <si>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Per Doug Kinney deal is zero effective august 2000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</si>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</sst>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00%"/>
    <numFmt numFmtId="172" formatCode="\$#,##0.00_);&quot;($&quot;#,##0.00\)"/>
    <numFmt numFmtId="173" formatCode="0.00%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5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9.99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customFormat="false" ht="12.7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customFormat="false" ht="12.75" hidden="false" customHeight="false" outlineLevel="0" collapsed="false">
      <c r="A3" s="17" t="s">
        <v>37</v>
      </c>
      <c r="C3" s="15" t="s">
        <v>106</v>
      </c>
      <c r="E3" s="15" t="s">
        <v>107</v>
      </c>
      <c r="F3" s="16"/>
      <c r="G3" s="16"/>
      <c r="H3" s="16"/>
      <c r="I3" s="16"/>
      <c r="J3" s="16"/>
      <c r="K3" s="16"/>
      <c r="L3" s="16"/>
      <c r="M3" s="16"/>
      <c r="N3" s="16"/>
    </row>
    <row r="4" customFormat="false" ht="12.75" hidden="false" customHeight="false" outlineLevel="0" collapsed="false">
      <c r="A4" s="15" t="s">
        <v>108</v>
      </c>
      <c r="B4" s="15" t="s">
        <v>37</v>
      </c>
      <c r="C4" s="18" t="n">
        <v>3.98</v>
      </c>
      <c r="E4" s="18" t="n">
        <v>3.98</v>
      </c>
      <c r="F4" s="16"/>
      <c r="G4" s="16" t="s">
        <v>109</v>
      </c>
      <c r="H4" s="16"/>
      <c r="I4" s="18" t="n">
        <f aca="false">+C10</f>
        <v>4.0991</v>
      </c>
      <c r="J4" s="16"/>
      <c r="K4" s="16"/>
      <c r="L4" s="16"/>
      <c r="M4" s="16"/>
      <c r="N4" s="16"/>
    </row>
    <row r="5" customFormat="false" ht="12.75" hidden="false" customHeight="false" outlineLevel="0" collapsed="false">
      <c r="A5" s="15" t="s">
        <v>110</v>
      </c>
      <c r="C5" s="18" t="n">
        <v>0.0075</v>
      </c>
      <c r="E5" s="18" t="n">
        <v>0.0075</v>
      </c>
      <c r="F5" s="16"/>
      <c r="G5" s="16"/>
      <c r="H5" s="16"/>
      <c r="I5" s="18" t="n">
        <v>0</v>
      </c>
      <c r="J5" s="16"/>
      <c r="K5" s="16"/>
      <c r="L5" s="16"/>
      <c r="M5" s="16"/>
      <c r="N5" s="16"/>
    </row>
    <row r="6" customFormat="false" ht="12.75" hidden="false" customHeight="false" outlineLevel="0" collapsed="false">
      <c r="A6" s="15" t="s">
        <v>111</v>
      </c>
      <c r="C6" s="18" t="n">
        <v>0.0133</v>
      </c>
      <c r="E6" s="18" t="n">
        <v>0.0133</v>
      </c>
      <c r="F6" s="16"/>
      <c r="G6" s="16" t="s">
        <v>112</v>
      </c>
      <c r="H6" s="16"/>
      <c r="I6" s="18" t="n">
        <v>0.0153</v>
      </c>
      <c r="J6" s="16"/>
      <c r="K6" s="16"/>
      <c r="L6" s="16"/>
      <c r="M6" s="16"/>
      <c r="N6" s="16"/>
    </row>
    <row r="7" customFormat="false" ht="12.75" hidden="false" customHeight="false" outlineLevel="0" collapsed="false">
      <c r="A7" s="15" t="s">
        <v>113</v>
      </c>
      <c r="C7" s="18" t="n">
        <v>0.0094</v>
      </c>
      <c r="E7" s="18" t="n">
        <v>0.0094</v>
      </c>
      <c r="F7" s="16"/>
      <c r="G7" s="16" t="s">
        <v>114</v>
      </c>
      <c r="H7" s="16"/>
      <c r="I7" s="19" t="n">
        <v>0.0017</v>
      </c>
      <c r="J7" s="16"/>
      <c r="K7" s="16"/>
      <c r="L7" s="16"/>
      <c r="M7" s="16"/>
      <c r="N7" s="16"/>
    </row>
    <row r="8" customFormat="false" ht="12.75" hidden="false" customHeight="false" outlineLevel="0" collapsed="false">
      <c r="A8" s="15" t="s">
        <v>114</v>
      </c>
      <c r="C8" s="19" t="n">
        <v>0.02184</v>
      </c>
      <c r="E8" s="19" t="n">
        <v>0.02184</v>
      </c>
      <c r="F8" s="16"/>
      <c r="G8" s="16"/>
      <c r="H8" s="16"/>
      <c r="I8" s="20" t="n">
        <f aca="false">ROUND(+I4/(1-I7)+I6,4)-I4</f>
        <v>0.0223000000000004</v>
      </c>
      <c r="J8" s="16"/>
      <c r="K8" s="16"/>
      <c r="L8" s="16"/>
      <c r="M8" s="16"/>
      <c r="N8" s="16"/>
    </row>
    <row r="9" customFormat="false" ht="13.5" hidden="false" customHeight="false" outlineLevel="0" collapsed="false">
      <c r="A9" s="15" t="s">
        <v>115</v>
      </c>
      <c r="C9" s="20" t="n">
        <f aca="false">ROUND(+C4/(1-C8)+(C6+C7),4)-C4</f>
        <v>0.1116</v>
      </c>
      <c r="E9" s="20" t="n">
        <f aca="false">ROUND(+E4/(1-E8)+(E6+E7),4)-E4</f>
        <v>0.1116</v>
      </c>
      <c r="F9" s="16"/>
      <c r="G9" s="16"/>
      <c r="H9" s="16"/>
      <c r="I9" s="21" t="n">
        <f aca="false">I4+I8</f>
        <v>4.1214</v>
      </c>
      <c r="J9" s="16" t="s">
        <v>116</v>
      </c>
      <c r="K9" s="16"/>
      <c r="L9" s="22"/>
      <c r="M9" s="16"/>
      <c r="N9" s="16"/>
    </row>
    <row r="10" customFormat="false" ht="14.25" hidden="false" customHeight="false" outlineLevel="0" collapsed="false">
      <c r="A10" s="15" t="s">
        <v>117</v>
      </c>
      <c r="C10" s="21" t="n">
        <f aca="false">SUM(C4,C5,C9)</f>
        <v>4.0991</v>
      </c>
      <c r="E10" s="20" t="n">
        <v>0.02</v>
      </c>
      <c r="F10" s="16"/>
      <c r="G10" s="16"/>
      <c r="H10" s="16"/>
      <c r="I10" s="23" t="s">
        <v>118</v>
      </c>
      <c r="J10" s="16"/>
      <c r="K10" s="16"/>
      <c r="L10" s="22"/>
      <c r="M10" s="16"/>
      <c r="N10" s="16"/>
    </row>
    <row r="11" customFormat="false" ht="14.25" hidden="false" customHeight="false" outlineLevel="0" collapsed="false">
      <c r="A11" s="15" t="s">
        <v>119</v>
      </c>
      <c r="E11" s="21" t="n">
        <f aca="false">+E10+E9+E4</f>
        <v>4.1116</v>
      </c>
      <c r="H11" s="16"/>
      <c r="I11" s="16"/>
      <c r="J11" s="16"/>
      <c r="K11" s="16"/>
      <c r="L11" s="22"/>
      <c r="M11" s="16"/>
      <c r="N11" s="16"/>
    </row>
    <row r="12" customFormat="false" ht="13.5" hidden="false" customHeight="false" outlineLevel="0" collapsed="false">
      <c r="C12" s="24"/>
      <c r="E12" s="24"/>
      <c r="H12" s="16"/>
      <c r="I12" s="16"/>
      <c r="J12" s="16"/>
      <c r="K12" s="16"/>
      <c r="L12" s="22"/>
      <c r="M12" s="16"/>
      <c r="N12" s="16"/>
    </row>
    <row r="13" customFormat="false" ht="12.75" hidden="false" customHeight="false" outlineLevel="0" collapsed="false">
      <c r="C13" s="25"/>
      <c r="E13" s="25"/>
      <c r="H13" s="16"/>
      <c r="I13" s="16"/>
      <c r="J13" s="16"/>
      <c r="K13" s="16"/>
      <c r="L13" s="22"/>
      <c r="M13" s="16"/>
      <c r="N13" s="16"/>
    </row>
    <row r="14" customFormat="false" ht="12.75" hidden="false" customHeight="false" outlineLevel="0" collapsed="false">
      <c r="C14" s="24"/>
      <c r="E14" s="24"/>
      <c r="H14" s="16"/>
      <c r="I14" s="16"/>
      <c r="J14" s="16"/>
      <c r="K14" s="16"/>
      <c r="L14" s="22"/>
      <c r="M14" s="16"/>
      <c r="N14" s="16"/>
    </row>
    <row r="15" customFormat="false" ht="12.75" hidden="false" customHeight="false" outlineLevel="0" collapsed="false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customFormat="false" ht="12.75" hidden="false" customHeight="false" outlineLevel="0" collapsed="false">
      <c r="A16" s="17" t="s">
        <v>120</v>
      </c>
      <c r="E16" s="15" t="s">
        <v>121</v>
      </c>
      <c r="G16" s="15" t="s">
        <v>122</v>
      </c>
      <c r="H16" s="16"/>
      <c r="I16" s="16"/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5" t="s">
        <v>123</v>
      </c>
      <c r="B17" s="15" t="s">
        <v>120</v>
      </c>
      <c r="C17" s="23"/>
      <c r="E17" s="18" t="n">
        <v>4.02</v>
      </c>
      <c r="G17" s="18" t="n">
        <v>4.02</v>
      </c>
      <c r="H17" s="16"/>
      <c r="I17" s="16"/>
      <c r="J17" s="16"/>
      <c r="K17" s="16"/>
      <c r="L17" s="16"/>
      <c r="M17" s="16"/>
      <c r="N17" s="16"/>
    </row>
    <row r="18" customFormat="false" ht="12.75" hidden="false" customHeight="false" outlineLevel="0" collapsed="false">
      <c r="A18" s="15" t="s">
        <v>110</v>
      </c>
      <c r="C18" s="23"/>
      <c r="E18" s="18" t="n">
        <v>0.0075</v>
      </c>
      <c r="G18" s="18" t="n">
        <v>0.0075</v>
      </c>
      <c r="H18" s="16"/>
      <c r="I18" s="16"/>
      <c r="J18" s="16"/>
      <c r="K18" s="16"/>
      <c r="L18" s="16"/>
      <c r="M18" s="16"/>
      <c r="N18" s="16"/>
    </row>
    <row r="19" customFormat="false" ht="12.75" hidden="false" customHeight="false" outlineLevel="0" collapsed="false">
      <c r="A19" s="15" t="s">
        <v>111</v>
      </c>
      <c r="C19" s="23"/>
      <c r="E19" s="18" t="n">
        <v>0.044</v>
      </c>
      <c r="G19" s="18" t="n">
        <v>0.044</v>
      </c>
      <c r="H19" s="16"/>
      <c r="I19" s="16"/>
      <c r="J19" s="16"/>
      <c r="K19" s="16"/>
      <c r="L19" s="16"/>
      <c r="M19" s="16"/>
      <c r="N19" s="16"/>
    </row>
    <row r="20" customFormat="false" ht="12.75" hidden="false" customHeight="false" outlineLevel="0" collapsed="false">
      <c r="A20" s="15" t="s">
        <v>113</v>
      </c>
      <c r="C20" s="23"/>
      <c r="E20" s="18" t="n">
        <v>0.0022</v>
      </c>
      <c r="G20" s="18" t="n">
        <v>0.0022</v>
      </c>
      <c r="H20" s="16"/>
      <c r="I20" s="16"/>
      <c r="J20" s="16"/>
      <c r="K20" s="16"/>
      <c r="L20" s="16"/>
      <c r="M20" s="16"/>
      <c r="N20" s="16"/>
    </row>
    <row r="21" customFormat="false" ht="12.75" hidden="false" customHeight="false" outlineLevel="0" collapsed="false">
      <c r="A21" s="15" t="s">
        <v>114</v>
      </c>
      <c r="C21" s="26"/>
      <c r="E21" s="27" t="n">
        <v>0.0228</v>
      </c>
      <c r="G21" s="27" t="n">
        <v>0.0228</v>
      </c>
      <c r="H21" s="16"/>
      <c r="I21" s="16"/>
      <c r="J21" s="16"/>
      <c r="K21" s="16"/>
      <c r="L21" s="16"/>
      <c r="M21" s="16"/>
      <c r="N21" s="16"/>
    </row>
    <row r="22" customFormat="false" ht="12.75" hidden="false" customHeight="false" outlineLevel="0" collapsed="false">
      <c r="A22" s="15" t="s">
        <v>115</v>
      </c>
      <c r="C22" s="23"/>
      <c r="E22" s="28" t="n">
        <f aca="false">ROUND(+E17/(1-E21)+(E19+E20),4)-E17</f>
        <v>0.140000000000001</v>
      </c>
      <c r="F22" s="29"/>
      <c r="G22" s="28" t="n">
        <f aca="false">ROUND(+G17/(1-G21)+(G19+G20),4)-G17</f>
        <v>0.140000000000001</v>
      </c>
      <c r="H22" s="16"/>
      <c r="I22" s="16"/>
      <c r="J22" s="16"/>
      <c r="K22" s="16"/>
      <c r="L22" s="16"/>
      <c r="M22" s="16"/>
      <c r="N22" s="16"/>
    </row>
    <row r="23" customFormat="false" ht="12.75" hidden="false" customHeight="false" outlineLevel="0" collapsed="false">
      <c r="A23" s="15" t="s">
        <v>124</v>
      </c>
      <c r="C23" s="23"/>
      <c r="E23" s="28" t="n">
        <v>0.02</v>
      </c>
      <c r="F23" s="29"/>
      <c r="G23" s="28" t="n">
        <v>0.02</v>
      </c>
      <c r="H23" s="16"/>
      <c r="I23" s="16"/>
      <c r="J23" s="16"/>
      <c r="K23" s="16"/>
      <c r="L23" s="16"/>
      <c r="M23" s="16"/>
      <c r="N23" s="16"/>
    </row>
    <row r="24" customFormat="false" ht="13.5" hidden="false" customHeight="false" outlineLevel="0" collapsed="false">
      <c r="A24" s="15" t="s">
        <v>125</v>
      </c>
      <c r="C24" s="23"/>
      <c r="E24" s="30" t="n">
        <f aca="false">SUM(E22,E17:E18,E23)</f>
        <v>4.1875</v>
      </c>
      <c r="F24" s="29"/>
      <c r="G24" s="30" t="n">
        <f aca="false">SUM(G22,G17:G18,G23)</f>
        <v>4.1875</v>
      </c>
      <c r="H24" s="16"/>
      <c r="I24" s="16"/>
      <c r="J24" s="16"/>
      <c r="K24" s="16"/>
      <c r="L24" s="16"/>
      <c r="M24" s="16"/>
      <c r="N24" s="16"/>
    </row>
    <row r="25" customFormat="false" ht="13.5" hidden="false" customHeight="false" outlineLevel="0" collapsed="false">
      <c r="A25" s="15" t="s">
        <v>118</v>
      </c>
      <c r="B25" s="15" t="s">
        <v>118</v>
      </c>
      <c r="C25" s="31"/>
      <c r="E25" s="31"/>
      <c r="F25" s="29"/>
      <c r="G25" s="31"/>
      <c r="H25" s="16"/>
      <c r="I25" s="16"/>
      <c r="J25" s="16"/>
      <c r="K25" s="16"/>
      <c r="L25" s="16"/>
      <c r="M25" s="16"/>
      <c r="N25" s="16"/>
    </row>
    <row r="26" customFormat="false" ht="12.75" hidden="false" customHeight="false" outlineLevel="0" collapsed="false">
      <c r="A26" s="15" t="s">
        <v>126</v>
      </c>
      <c r="B26" s="15" t="n">
        <v>228234</v>
      </c>
      <c r="C26" s="23"/>
      <c r="E26" s="29"/>
      <c r="F26" s="29"/>
      <c r="G26" s="29"/>
      <c r="H26" s="16"/>
      <c r="I26" s="16"/>
      <c r="J26" s="16"/>
      <c r="K26" s="16"/>
      <c r="L26" s="16"/>
      <c r="M26" s="16"/>
      <c r="N26" s="16"/>
    </row>
    <row r="27" customFormat="false" ht="12.75" hidden="false" customHeight="false" outlineLevel="0" collapsed="false">
      <c r="C27" s="23"/>
      <c r="H27" s="16"/>
      <c r="I27" s="16"/>
      <c r="J27" s="16"/>
      <c r="K27" s="16"/>
      <c r="L27" s="16"/>
      <c r="M27" s="16"/>
      <c r="N27" s="16"/>
    </row>
    <row r="28" customFormat="false" ht="12.75" hidden="false" customHeight="false" outlineLevel="0" collapsed="false">
      <c r="C28" s="23"/>
      <c r="H28" s="16"/>
      <c r="I28" s="16"/>
      <c r="J28" s="16"/>
      <c r="K28" s="16"/>
      <c r="L28" s="16"/>
      <c r="M28" s="16"/>
      <c r="N28" s="16"/>
    </row>
    <row r="29" customFormat="false" ht="12.75" hidden="false" customHeight="false" outlineLevel="0" collapsed="false">
      <c r="C29" s="23"/>
      <c r="H29" s="16"/>
      <c r="I29" s="16"/>
      <c r="J29" s="16"/>
      <c r="K29" s="16"/>
      <c r="L29" s="16"/>
      <c r="M29" s="16"/>
      <c r="N29" s="16"/>
    </row>
    <row r="30" customFormat="false" ht="12.75" hidden="false" customHeight="false" outlineLevel="0" collapsed="false">
      <c r="C30" s="23"/>
      <c r="H30" s="16"/>
      <c r="I30" s="16" t="s">
        <v>118</v>
      </c>
      <c r="J30" s="16"/>
      <c r="K30" s="16"/>
      <c r="L30" s="16"/>
      <c r="M30" s="16"/>
      <c r="N30" s="16"/>
    </row>
    <row r="31" customFormat="false" ht="12.75" hidden="false" customHeight="false" outlineLevel="0" collapsed="false">
      <c r="A31" s="15" t="s">
        <v>118</v>
      </c>
      <c r="C31" s="23"/>
      <c r="H31" s="16"/>
      <c r="I31" s="16"/>
      <c r="J31" s="16"/>
      <c r="K31" s="16"/>
      <c r="L31" s="16"/>
      <c r="M31" s="16"/>
      <c r="N31" s="16"/>
    </row>
    <row r="32" customFormat="false" ht="12.75" hidden="false" customHeight="false" outlineLevel="0" collapsed="false">
      <c r="A32" s="15" t="s">
        <v>118</v>
      </c>
      <c r="B32" s="15" t="s">
        <v>118</v>
      </c>
      <c r="C32" s="23"/>
      <c r="H32" s="16"/>
      <c r="I32" s="16"/>
      <c r="J32" s="16"/>
      <c r="K32" s="16"/>
      <c r="L32" s="16"/>
      <c r="M32" s="16"/>
      <c r="N32" s="16"/>
    </row>
    <row r="33" customFormat="false" ht="12.75" hidden="false" customHeight="false" outlineLevel="0" collapsed="false">
      <c r="A33" s="15" t="s">
        <v>118</v>
      </c>
      <c r="B33" s="15" t="s">
        <v>118</v>
      </c>
      <c r="C33" s="23"/>
      <c r="H33" s="16"/>
      <c r="I33" s="16"/>
      <c r="J33" s="16"/>
      <c r="K33" s="16"/>
      <c r="L33" s="16"/>
      <c r="M33" s="16"/>
      <c r="N33" s="16"/>
    </row>
    <row r="34" customFormat="false" ht="12.75" hidden="false" customHeight="false" outlineLevel="0" collapsed="false">
      <c r="C34" s="23"/>
      <c r="H34" s="16"/>
      <c r="I34" s="16"/>
      <c r="J34" s="16"/>
      <c r="K34" s="16"/>
      <c r="L34" s="16"/>
      <c r="M34" s="16"/>
      <c r="N34" s="16"/>
    </row>
    <row r="35" customFormat="false" ht="12.75" hidden="false" customHeight="false" outlineLevel="0" collapsed="false">
      <c r="C35" s="23"/>
      <c r="H35" s="16"/>
      <c r="I35" s="16"/>
      <c r="J35" s="16"/>
      <c r="K35" s="16"/>
      <c r="L35" s="16"/>
      <c r="M35" s="16"/>
      <c r="N35" s="16"/>
    </row>
    <row r="36" customFormat="false" ht="12.75" hidden="false" customHeight="false" outlineLevel="0" collapsed="false">
      <c r="C36" s="23"/>
      <c r="H36" s="16"/>
      <c r="I36" s="16"/>
      <c r="J36" s="16"/>
      <c r="K36" s="16"/>
      <c r="L36" s="16"/>
      <c r="M36" s="16"/>
      <c r="N3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J53" colorId="64" zoomScale="100" zoomScaleNormal="100" zoomScalePageLayoutView="100" workbookViewId="0">
      <selection pane="topLeft" activeCell="T71" activeCellId="0" sqref="T7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2" width="9.14"/>
    <col collapsed="false" customWidth="true" hidden="false" outlineLevel="0" max="2" min="2" style="32" width="9.99"/>
    <col collapsed="false" customWidth="false" hidden="false" outlineLevel="0" max="3" min="3" style="32" width="9.14"/>
    <col collapsed="false" customWidth="true" hidden="false" outlineLevel="0" max="4" min="4" style="32" width="10.56"/>
    <col collapsed="false" customWidth="true" hidden="false" outlineLevel="0" max="5" min="5" style="32" width="9.28"/>
    <col collapsed="false" customWidth="true" hidden="false" outlineLevel="0" max="6" min="6" style="32" width="9.56"/>
    <col collapsed="false" customWidth="true" hidden="false" outlineLevel="0" max="7" min="7" style="33" width="12.42"/>
    <col collapsed="false" customWidth="true" hidden="false" outlineLevel="0" max="8" min="8" style="33" width="13.99"/>
    <col collapsed="false" customWidth="true" hidden="false" outlineLevel="0" max="9" min="9" style="32" width="10.71"/>
    <col collapsed="false" customWidth="true" hidden="false" outlineLevel="0" max="10" min="10" style="32" width="7.7"/>
    <col collapsed="false" customWidth="true" hidden="true" outlineLevel="0" max="14" min="11" style="32" width="9.06"/>
    <col collapsed="false" customWidth="true" hidden="true" outlineLevel="0" max="15" min="15" style="34" width="9.06"/>
    <col collapsed="false" customWidth="true" hidden="true" outlineLevel="0" max="16" min="16" style="32" width="9.06"/>
    <col collapsed="false" customWidth="true" hidden="false" outlineLevel="0" max="17" min="17" style="32" width="11.7"/>
    <col collapsed="false" customWidth="true" hidden="false" outlineLevel="0" max="18" min="18" style="32" width="9.41"/>
    <col collapsed="false" customWidth="true" hidden="false" outlineLevel="0" max="19" min="19" style="32" width="12.28"/>
    <col collapsed="false" customWidth="true" hidden="false" outlineLevel="0" max="20" min="20" style="32" width="10.71"/>
    <col collapsed="false" customWidth="true" hidden="false" outlineLevel="0" max="21" min="21" style="32" width="11.85"/>
    <col collapsed="false" customWidth="true" hidden="false" outlineLevel="0" max="22" min="22" style="35" width="14.85"/>
    <col collapsed="false" customWidth="true" hidden="false" outlineLevel="0" max="23" min="23" style="33" width="42.28"/>
    <col collapsed="false" customWidth="false" hidden="false" outlineLevel="0" max="25" min="24" style="35" width="9.14"/>
    <col collapsed="false" customWidth="true" hidden="false" outlineLevel="0" max="26" min="26" style="32" width="12.42"/>
    <col collapsed="false" customWidth="false" hidden="false" outlineLevel="0" max="257" min="27" style="32" width="9.14"/>
  </cols>
  <sheetData>
    <row r="1" customFormat="false" ht="12.75" hidden="false" customHeight="false" outlineLevel="0" collapsed="false">
      <c r="B1" s="36" t="s">
        <v>127</v>
      </c>
      <c r="C1" s="37"/>
      <c r="D1" s="37"/>
      <c r="E1" s="38"/>
      <c r="F1" s="38"/>
      <c r="G1" s="39"/>
      <c r="H1" s="39"/>
      <c r="I1" s="37" t="s">
        <v>128</v>
      </c>
      <c r="J1" s="40" t="n">
        <v>31</v>
      </c>
      <c r="K1" s="41" t="s">
        <v>129</v>
      </c>
      <c r="L1" s="42"/>
      <c r="M1" s="42"/>
      <c r="N1" s="42"/>
      <c r="O1" s="43"/>
      <c r="P1" s="42"/>
      <c r="Q1" s="44"/>
      <c r="R1" s="45"/>
      <c r="S1" s="46"/>
      <c r="T1" s="46"/>
      <c r="U1" s="46"/>
      <c r="V1" s="47"/>
      <c r="W1" s="48"/>
      <c r="X1" s="49"/>
      <c r="Y1" s="49"/>
    </row>
    <row r="2" customFormat="false" ht="12.75" hidden="false" customHeight="false" outlineLevel="0" collapsed="false">
      <c r="B2" s="39" t="s">
        <v>130</v>
      </c>
      <c r="C2" s="39"/>
      <c r="D2" s="39"/>
      <c r="E2" s="38"/>
      <c r="F2" s="38"/>
      <c r="G2" s="39"/>
      <c r="H2" s="39"/>
      <c r="I2" s="37"/>
      <c r="J2" s="40"/>
      <c r="K2" s="41" t="s">
        <v>131</v>
      </c>
      <c r="L2" s="42"/>
      <c r="M2" s="42"/>
      <c r="N2" s="42"/>
      <c r="O2" s="43"/>
      <c r="P2" s="42"/>
      <c r="Q2" s="44"/>
      <c r="R2" s="45"/>
      <c r="S2" s="46"/>
      <c r="T2" s="46"/>
      <c r="U2" s="46"/>
      <c r="V2" s="47"/>
      <c r="W2" s="48"/>
      <c r="X2" s="49"/>
      <c r="Y2" s="49"/>
    </row>
    <row r="3" customFormat="false" ht="12.75" hidden="false" customHeight="false" outlineLevel="0" collapsed="false">
      <c r="B3" s="39" t="s">
        <v>132</v>
      </c>
      <c r="C3" s="39"/>
      <c r="D3" s="39"/>
      <c r="E3" s="38"/>
      <c r="F3" s="38"/>
      <c r="G3" s="50" t="s">
        <v>118</v>
      </c>
      <c r="H3" s="39" t="s">
        <v>118</v>
      </c>
      <c r="I3" s="45" t="s">
        <v>118</v>
      </c>
      <c r="J3" s="51"/>
      <c r="K3" s="52" t="s">
        <v>118</v>
      </c>
      <c r="L3" s="42"/>
      <c r="M3" s="52" t="s">
        <v>118</v>
      </c>
      <c r="N3" s="42"/>
      <c r="O3" s="43"/>
      <c r="P3" s="52" t="s">
        <v>118</v>
      </c>
      <c r="Q3" s="44"/>
      <c r="R3" s="45"/>
      <c r="S3" s="46"/>
      <c r="T3" s="46"/>
      <c r="U3" s="46"/>
      <c r="V3" s="47"/>
      <c r="W3" s="48"/>
      <c r="X3" s="49"/>
      <c r="Y3" s="49"/>
    </row>
    <row r="4" customFormat="false" ht="12.75" hidden="false" customHeight="false" outlineLevel="0" collapsed="false">
      <c r="B4" s="39"/>
      <c r="C4" s="37"/>
      <c r="D4" s="37"/>
      <c r="E4" s="38"/>
      <c r="F4" s="38"/>
      <c r="G4" s="53"/>
      <c r="H4" s="39"/>
      <c r="I4" s="53"/>
      <c r="J4" s="51"/>
      <c r="K4" s="53"/>
      <c r="L4" s="42"/>
      <c r="M4" s="53"/>
      <c r="N4" s="45"/>
      <c r="O4" s="43"/>
      <c r="P4" s="45"/>
      <c r="Q4" s="44"/>
      <c r="R4" s="45"/>
      <c r="S4" s="46"/>
      <c r="T4" s="54"/>
      <c r="U4" s="54"/>
      <c r="V4" s="55"/>
      <c r="W4" s="48"/>
      <c r="X4" s="49"/>
      <c r="Y4" s="49"/>
    </row>
    <row r="5" customFormat="false" ht="12.75" hidden="false" customHeight="false" outlineLevel="0" collapsed="false">
      <c r="B5" s="39" t="s">
        <v>133</v>
      </c>
      <c r="C5" s="37"/>
      <c r="D5" s="39"/>
      <c r="E5" s="38"/>
      <c r="F5" s="38"/>
      <c r="G5" s="53"/>
      <c r="H5" s="39"/>
      <c r="I5" s="53"/>
      <c r="J5" s="51"/>
      <c r="K5" s="53"/>
      <c r="L5" s="42"/>
      <c r="M5" s="53"/>
      <c r="N5" s="45"/>
      <c r="O5" s="43"/>
      <c r="P5" s="45"/>
      <c r="Q5" s="44"/>
      <c r="R5" s="45"/>
      <c r="S5" s="46"/>
      <c r="T5" s="54"/>
      <c r="U5" s="54"/>
      <c r="V5" s="55"/>
      <c r="W5" s="48"/>
      <c r="X5" s="49"/>
      <c r="Y5" s="49"/>
    </row>
    <row r="6" customFormat="false" ht="12.75" hidden="false" customHeight="false" outlineLevel="0" collapsed="false">
      <c r="B6" s="39"/>
      <c r="C6" s="37" t="s">
        <v>134</v>
      </c>
      <c r="D6" s="37"/>
      <c r="E6" s="38"/>
      <c r="F6" s="38"/>
      <c r="G6" s="53"/>
      <c r="H6" s="39"/>
      <c r="I6" s="53"/>
      <c r="J6" s="51"/>
      <c r="K6" s="53"/>
      <c r="L6" s="42"/>
      <c r="M6" s="53"/>
      <c r="N6" s="45"/>
      <c r="O6" s="43"/>
      <c r="P6" s="45"/>
      <c r="Q6" s="44"/>
      <c r="R6" s="45"/>
      <c r="S6" s="46"/>
      <c r="T6" s="54"/>
      <c r="U6" s="54"/>
      <c r="V6" s="55"/>
      <c r="W6" s="48"/>
      <c r="X6" s="49"/>
      <c r="Y6" s="49"/>
    </row>
    <row r="7" customFormat="false" ht="12.75" hidden="false" customHeight="false" outlineLevel="0" collapsed="false">
      <c r="B7" s="39"/>
      <c r="C7" s="37"/>
      <c r="D7" s="37"/>
      <c r="E7" s="38"/>
      <c r="F7" s="38"/>
      <c r="G7" s="53"/>
      <c r="H7" s="39"/>
      <c r="I7" s="53"/>
      <c r="J7" s="51"/>
      <c r="K7" s="53"/>
      <c r="L7" s="42"/>
      <c r="M7" s="53"/>
      <c r="N7" s="45"/>
      <c r="O7" s="43"/>
      <c r="P7" s="45"/>
      <c r="Q7" s="44"/>
      <c r="R7" s="45"/>
      <c r="S7" s="46"/>
      <c r="T7" s="54"/>
      <c r="U7" s="54"/>
      <c r="V7" s="55"/>
      <c r="W7" s="48"/>
      <c r="X7" s="49"/>
      <c r="Y7" s="49"/>
    </row>
    <row r="8" customFormat="false" ht="12.75" hidden="false" customHeight="false" outlineLevel="0" collapsed="false">
      <c r="B8" s="39"/>
      <c r="C8" s="37"/>
      <c r="D8" s="37"/>
      <c r="E8" s="38"/>
      <c r="F8" s="38"/>
      <c r="G8" s="53"/>
      <c r="H8" s="39"/>
      <c r="I8" s="53"/>
      <c r="J8" s="51"/>
      <c r="K8" s="53"/>
      <c r="L8" s="42"/>
      <c r="M8" s="53"/>
      <c r="N8" s="45"/>
      <c r="O8" s="43"/>
      <c r="P8" s="45"/>
      <c r="Q8" s="44"/>
      <c r="R8" s="45"/>
      <c r="S8" s="46"/>
      <c r="T8" s="54"/>
      <c r="U8" s="54"/>
      <c r="V8" s="55"/>
      <c r="W8" s="48"/>
      <c r="X8" s="49"/>
      <c r="Y8" s="49"/>
    </row>
    <row r="9" customFormat="false" ht="12.75" hidden="false" customHeight="false" outlineLevel="0" collapsed="false">
      <c r="B9" s="39"/>
      <c r="C9" s="37"/>
      <c r="D9" s="37"/>
      <c r="E9" s="38"/>
      <c r="F9" s="38"/>
      <c r="G9" s="53"/>
      <c r="H9" s="39"/>
      <c r="I9" s="53"/>
      <c r="J9" s="51"/>
      <c r="K9" s="53"/>
      <c r="L9" s="42"/>
      <c r="M9" s="53"/>
      <c r="N9" s="45"/>
      <c r="O9" s="43"/>
      <c r="P9" s="45"/>
      <c r="Q9" s="44"/>
      <c r="R9" s="45"/>
      <c r="S9" s="46"/>
      <c r="T9" s="54"/>
      <c r="U9" s="54"/>
      <c r="V9" s="55"/>
      <c r="W9" s="48"/>
      <c r="X9" s="49"/>
      <c r="Y9" s="49"/>
    </row>
    <row r="10" customFormat="false" ht="12.75" hidden="false" customHeight="false" outlineLevel="0" collapsed="false">
      <c r="B10" s="39"/>
      <c r="C10" s="37"/>
      <c r="D10" s="37"/>
      <c r="E10" s="38"/>
      <c r="F10" s="38"/>
      <c r="G10" s="53"/>
      <c r="H10" s="39"/>
      <c r="I10" s="53"/>
      <c r="J10" s="51"/>
      <c r="K10" s="53"/>
      <c r="L10" s="42"/>
      <c r="M10" s="53"/>
      <c r="N10" s="45"/>
      <c r="O10" s="43"/>
      <c r="P10" s="45"/>
      <c r="Q10" s="44"/>
      <c r="R10" s="45"/>
      <c r="S10" s="46"/>
      <c r="T10" s="54"/>
      <c r="U10" s="54"/>
      <c r="V10" s="55"/>
      <c r="W10" s="48"/>
      <c r="X10" s="49"/>
      <c r="Y10" s="49"/>
    </row>
    <row r="11" customFormat="false" ht="12.75" hidden="false" customHeight="false" outlineLevel="0" collapsed="false">
      <c r="B11" s="56" t="s">
        <v>135</v>
      </c>
      <c r="C11" s="57" t="s">
        <v>136</v>
      </c>
      <c r="D11" s="57" t="s">
        <v>137</v>
      </c>
      <c r="E11" s="58" t="s">
        <v>138</v>
      </c>
      <c r="F11" s="58"/>
      <c r="G11" s="56" t="s">
        <v>139</v>
      </c>
      <c r="H11" s="56" t="s">
        <v>140</v>
      </c>
      <c r="I11" s="57" t="s">
        <v>141</v>
      </c>
      <c r="J11" s="59" t="s">
        <v>142</v>
      </c>
      <c r="K11" s="57" t="s">
        <v>143</v>
      </c>
      <c r="L11" s="57" t="s">
        <v>144</v>
      </c>
      <c r="M11" s="57" t="s">
        <v>145</v>
      </c>
      <c r="N11" s="57" t="s">
        <v>146</v>
      </c>
      <c r="O11" s="60" t="s">
        <v>147</v>
      </c>
      <c r="P11" s="57" t="s">
        <v>148</v>
      </c>
      <c r="Q11" s="61" t="s">
        <v>149</v>
      </c>
      <c r="R11" s="57" t="s">
        <v>150</v>
      </c>
      <c r="S11" s="56" t="s">
        <v>151</v>
      </c>
      <c r="T11" s="62" t="s">
        <v>152</v>
      </c>
      <c r="U11" s="62" t="s">
        <v>153</v>
      </c>
      <c r="V11" s="63" t="s">
        <v>154</v>
      </c>
      <c r="W11" s="64" t="e">
        <f aca="false">+#REF!</f>
        <v>#REF!</v>
      </c>
      <c r="X11" s="65"/>
      <c r="Y11" s="65"/>
    </row>
    <row r="12" customFormat="false" ht="12.75" hidden="false" customHeight="false" outlineLevel="0" collapsed="false">
      <c r="A12" s="66"/>
      <c r="B12" s="67" t="s">
        <v>155</v>
      </c>
      <c r="C12" s="68" t="s">
        <v>156</v>
      </c>
      <c r="D12" s="68" t="s">
        <v>157</v>
      </c>
      <c r="E12" s="69" t="n">
        <v>36678</v>
      </c>
      <c r="F12" s="69" t="n">
        <v>37042</v>
      </c>
      <c r="G12" s="67" t="s">
        <v>158</v>
      </c>
      <c r="H12" s="67" t="s">
        <v>159</v>
      </c>
      <c r="I12" s="68" t="s">
        <v>160</v>
      </c>
      <c r="J12" s="70" t="n">
        <f aca="false">3.145/J$1</f>
        <v>0.101451612903226</v>
      </c>
      <c r="K12" s="71" t="n">
        <v>0.0132</v>
      </c>
      <c r="L12" s="71" t="n">
        <v>0.0022</v>
      </c>
      <c r="M12" s="71" t="n">
        <v>0</v>
      </c>
      <c r="N12" s="71" t="n">
        <v>0</v>
      </c>
      <c r="O12" s="72" t="n">
        <v>0.02116</v>
      </c>
      <c r="P12" s="71" t="n">
        <f aca="false">SUM(J12:N12)</f>
        <v>0.116851612903226</v>
      </c>
      <c r="Q12" s="73" t="n">
        <v>68360</v>
      </c>
      <c r="R12" s="68" t="n">
        <v>291</v>
      </c>
      <c r="S12" s="67"/>
      <c r="T12" s="74" t="n">
        <f aca="false">J12*J$1*R12</f>
        <v>915.195</v>
      </c>
      <c r="U12" s="74"/>
      <c r="V12" s="75" t="n">
        <v>271311</v>
      </c>
      <c r="W12" s="67"/>
      <c r="X12" s="76"/>
      <c r="Y12" s="7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2.75" hidden="false" customHeight="false" outlineLevel="0" collapsed="false">
      <c r="A13" s="66"/>
      <c r="B13" s="67" t="s">
        <v>155</v>
      </c>
      <c r="C13" s="68" t="s">
        <v>156</v>
      </c>
      <c r="D13" s="68" t="s">
        <v>161</v>
      </c>
      <c r="E13" s="69" t="n">
        <v>36678</v>
      </c>
      <c r="F13" s="69" t="n">
        <v>37042</v>
      </c>
      <c r="G13" s="67" t="s">
        <v>158</v>
      </c>
      <c r="H13" s="67" t="s">
        <v>159</v>
      </c>
      <c r="I13" s="68" t="s">
        <v>160</v>
      </c>
      <c r="J13" s="70" t="n">
        <f aca="false">3.145/J$1</f>
        <v>0.101451612903226</v>
      </c>
      <c r="K13" s="71" t="n">
        <v>0.0132</v>
      </c>
      <c r="L13" s="71" t="n">
        <v>0.0022</v>
      </c>
      <c r="M13" s="71" t="n">
        <v>0</v>
      </c>
      <c r="N13" s="71" t="n">
        <v>0</v>
      </c>
      <c r="O13" s="72" t="n">
        <v>0.02116</v>
      </c>
      <c r="P13" s="71" t="n">
        <f aca="false">SUM(J13:N13)</f>
        <v>0.116851612903226</v>
      </c>
      <c r="Q13" s="73" t="n">
        <v>68385</v>
      </c>
      <c r="R13" s="68" t="n">
        <v>223</v>
      </c>
      <c r="S13" s="67"/>
      <c r="T13" s="74" t="n">
        <f aca="false">J13*J$1*R13</f>
        <v>701.335</v>
      </c>
      <c r="U13" s="74"/>
      <c r="V13" s="75" t="n">
        <v>280550</v>
      </c>
      <c r="W13" s="67"/>
      <c r="X13" s="76"/>
      <c r="Y13" s="7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2.75" hidden="false" customHeight="false" outlineLevel="0" collapsed="false">
      <c r="A14" s="66"/>
      <c r="B14" s="67" t="s">
        <v>155</v>
      </c>
      <c r="C14" s="68" t="s">
        <v>156</v>
      </c>
      <c r="D14" s="68" t="s">
        <v>157</v>
      </c>
      <c r="E14" s="69" t="n">
        <v>36708</v>
      </c>
      <c r="F14" s="69" t="n">
        <v>37072</v>
      </c>
      <c r="G14" s="67" t="s">
        <v>158</v>
      </c>
      <c r="H14" s="67" t="s">
        <v>159</v>
      </c>
      <c r="I14" s="68" t="s">
        <v>160</v>
      </c>
      <c r="J14" s="70" t="n">
        <f aca="false">3.145/J$1</f>
        <v>0.101451612903226</v>
      </c>
      <c r="K14" s="71" t="n">
        <v>0.0132</v>
      </c>
      <c r="L14" s="71" t="n">
        <v>0.0022</v>
      </c>
      <c r="M14" s="71" t="n">
        <v>0</v>
      </c>
      <c r="N14" s="71" t="n">
        <v>0</v>
      </c>
      <c r="O14" s="72" t="n">
        <v>0.02116</v>
      </c>
      <c r="P14" s="71" t="n">
        <f aca="false">SUM(J14:N14)</f>
        <v>0.116851612903226</v>
      </c>
      <c r="Q14" s="73" t="n">
        <v>68615</v>
      </c>
      <c r="R14" s="68" t="n">
        <v>920</v>
      </c>
      <c r="S14" s="67"/>
      <c r="T14" s="74" t="n">
        <f aca="false">J14*J$1*R14</f>
        <v>2893.4</v>
      </c>
      <c r="U14" s="74"/>
      <c r="V14" s="75" t="n">
        <v>309873</v>
      </c>
      <c r="W14" s="67"/>
      <c r="X14" s="76"/>
      <c r="Y14" s="7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.75" hidden="false" customHeight="false" outlineLevel="0" collapsed="false">
      <c r="A15" s="66"/>
      <c r="B15" s="67" t="s">
        <v>155</v>
      </c>
      <c r="C15" s="68" t="s">
        <v>156</v>
      </c>
      <c r="D15" s="68" t="s">
        <v>161</v>
      </c>
      <c r="E15" s="69" t="n">
        <v>36404</v>
      </c>
      <c r="F15" s="69" t="n">
        <v>36769</v>
      </c>
      <c r="G15" s="67" t="s">
        <v>158</v>
      </c>
      <c r="H15" s="67" t="s">
        <v>159</v>
      </c>
      <c r="I15" s="68" t="s">
        <v>160</v>
      </c>
      <c r="J15" s="70" t="n">
        <f aca="false">3.145/J$1</f>
        <v>0.101451612903226</v>
      </c>
      <c r="K15" s="71" t="n">
        <v>0.0132</v>
      </c>
      <c r="L15" s="71" t="n">
        <v>0.0022</v>
      </c>
      <c r="M15" s="71" t="n">
        <v>0</v>
      </c>
      <c r="N15" s="71" t="n">
        <v>0</v>
      </c>
      <c r="O15" s="72" t="n">
        <v>0.02116</v>
      </c>
      <c r="P15" s="71" t="n">
        <f aca="false">SUM(J15:N15)</f>
        <v>0.116851612903226</v>
      </c>
      <c r="Q15" s="73" t="n">
        <v>64652</v>
      </c>
      <c r="R15" s="68" t="n">
        <v>65</v>
      </c>
      <c r="S15" s="67"/>
      <c r="T15" s="74" t="n">
        <f aca="false">J15*J$1*R15</f>
        <v>204.425</v>
      </c>
      <c r="U15" s="74"/>
      <c r="V15" s="75" t="n">
        <v>156623</v>
      </c>
      <c r="W15" s="67"/>
      <c r="X15" s="76"/>
      <c r="Y15" s="7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2.75" hidden="false" customHeight="false" outlineLevel="0" collapsed="false">
      <c r="A16" s="66"/>
      <c r="B16" s="67" t="s">
        <v>155</v>
      </c>
      <c r="C16" s="68" t="s">
        <v>156</v>
      </c>
      <c r="D16" s="68" t="s">
        <v>161</v>
      </c>
      <c r="E16" s="69" t="n">
        <v>36434</v>
      </c>
      <c r="F16" s="69" t="n">
        <v>36799</v>
      </c>
      <c r="G16" s="67" t="s">
        <v>158</v>
      </c>
      <c r="H16" s="67" t="s">
        <v>159</v>
      </c>
      <c r="I16" s="68" t="s">
        <v>160</v>
      </c>
      <c r="J16" s="70" t="n">
        <f aca="false">3.145/J$1</f>
        <v>0.101451612903226</v>
      </c>
      <c r="K16" s="71" t="n">
        <v>0.0132</v>
      </c>
      <c r="L16" s="71" t="n">
        <v>0.0022</v>
      </c>
      <c r="M16" s="71" t="n">
        <v>0</v>
      </c>
      <c r="N16" s="71" t="n">
        <v>0</v>
      </c>
      <c r="O16" s="72" t="n">
        <v>0.02116</v>
      </c>
      <c r="P16" s="71" t="n">
        <f aca="false">SUM(J16:N16)</f>
        <v>0.116851612903226</v>
      </c>
      <c r="Q16" s="73" t="n">
        <v>64863</v>
      </c>
      <c r="R16" s="68" t="n">
        <v>13</v>
      </c>
      <c r="S16" s="67"/>
      <c r="T16" s="74" t="n">
        <f aca="false">J16*J$1*R16</f>
        <v>40.885</v>
      </c>
      <c r="U16" s="74"/>
      <c r="V16" s="75" t="n">
        <v>156625</v>
      </c>
      <c r="W16" s="67"/>
      <c r="X16" s="76"/>
      <c r="Y16" s="7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12.75" hidden="false" customHeight="false" outlineLevel="0" collapsed="false">
      <c r="A17" s="66"/>
      <c r="B17" s="67" t="s">
        <v>155</v>
      </c>
      <c r="C17" s="68" t="s">
        <v>156</v>
      </c>
      <c r="D17" s="68" t="s">
        <v>161</v>
      </c>
      <c r="E17" s="69" t="n">
        <v>36465</v>
      </c>
      <c r="F17" s="69" t="n">
        <v>36830</v>
      </c>
      <c r="G17" s="67" t="s">
        <v>158</v>
      </c>
      <c r="H17" s="67" t="s">
        <v>159</v>
      </c>
      <c r="I17" s="68" t="s">
        <v>160</v>
      </c>
      <c r="J17" s="70" t="n">
        <f aca="false">3.145/J$1</f>
        <v>0.101451612903226</v>
      </c>
      <c r="K17" s="71" t="n">
        <v>0.0132</v>
      </c>
      <c r="L17" s="71" t="n">
        <v>0.0022</v>
      </c>
      <c r="M17" s="71" t="n">
        <v>0</v>
      </c>
      <c r="N17" s="71" t="n">
        <v>0</v>
      </c>
      <c r="O17" s="72" t="n">
        <v>0.02116</v>
      </c>
      <c r="P17" s="71" t="n">
        <f aca="false">SUM(J17:N17)</f>
        <v>0.116851612903226</v>
      </c>
      <c r="Q17" s="73" t="n">
        <v>65027</v>
      </c>
      <c r="R17" s="68" t="n">
        <v>131</v>
      </c>
      <c r="S17" s="67" t="s">
        <v>162</v>
      </c>
      <c r="T17" s="74" t="n">
        <f aca="false">J17*J$1*R17</f>
        <v>411.995</v>
      </c>
      <c r="U17" s="74"/>
      <c r="V17" s="75" t="n">
        <v>156666</v>
      </c>
      <c r="W17" s="67" t="s">
        <v>163</v>
      </c>
      <c r="X17" s="76"/>
      <c r="Y17" s="7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2.75" hidden="false" customHeight="false" outlineLevel="0" collapsed="false">
      <c r="A18" s="66"/>
      <c r="B18" s="67" t="s">
        <v>155</v>
      </c>
      <c r="C18" s="68" t="s">
        <v>156</v>
      </c>
      <c r="D18" s="68" t="s">
        <v>161</v>
      </c>
      <c r="E18" s="69" t="n">
        <v>36495</v>
      </c>
      <c r="F18" s="69" t="n">
        <v>36860</v>
      </c>
      <c r="G18" s="67" t="s">
        <v>158</v>
      </c>
      <c r="H18" s="67" t="s">
        <v>159</v>
      </c>
      <c r="I18" s="68" t="s">
        <v>160</v>
      </c>
      <c r="J18" s="70" t="n">
        <f aca="false">3.145/J$1</f>
        <v>0.101451612903226</v>
      </c>
      <c r="K18" s="71" t="n">
        <v>0.0132</v>
      </c>
      <c r="L18" s="71" t="n">
        <v>0.0022</v>
      </c>
      <c r="M18" s="71" t="n">
        <v>0</v>
      </c>
      <c r="N18" s="71" t="n">
        <v>0</v>
      </c>
      <c r="O18" s="72" t="n">
        <v>0.02116</v>
      </c>
      <c r="P18" s="71" t="n">
        <f aca="false">SUM(J18:N18)</f>
        <v>0.116851612903226</v>
      </c>
      <c r="Q18" s="73" t="n">
        <v>65557</v>
      </c>
      <c r="R18" s="68" t="n">
        <v>3</v>
      </c>
      <c r="S18" s="67"/>
      <c r="T18" s="74" t="n">
        <f aca="false">J18*J$1*R18</f>
        <v>9.435</v>
      </c>
      <c r="U18" s="74"/>
      <c r="V18" s="75" t="n">
        <v>156669</v>
      </c>
      <c r="W18" s="67"/>
      <c r="X18" s="76"/>
      <c r="Y18" s="7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false" customHeight="false" outlineLevel="0" collapsed="false">
      <c r="A19" s="66"/>
      <c r="B19" s="67" t="s">
        <v>155</v>
      </c>
      <c r="C19" s="68" t="s">
        <v>156</v>
      </c>
      <c r="D19" s="68" t="s">
        <v>157</v>
      </c>
      <c r="E19" s="69" t="n">
        <v>36708</v>
      </c>
      <c r="F19" s="69" t="s">
        <v>164</v>
      </c>
      <c r="G19" s="67" t="s">
        <v>158</v>
      </c>
      <c r="H19" s="67" t="s">
        <v>159</v>
      </c>
      <c r="I19" s="68" t="s">
        <v>160</v>
      </c>
      <c r="J19" s="70" t="n">
        <f aca="false">3.145/J1</f>
        <v>0.101451612903226</v>
      </c>
      <c r="K19" s="71"/>
      <c r="L19" s="71"/>
      <c r="M19" s="71"/>
      <c r="N19" s="71"/>
      <c r="O19" s="72"/>
      <c r="P19" s="71"/>
      <c r="Q19" s="73" t="n">
        <v>68634</v>
      </c>
      <c r="R19" s="68" t="n">
        <v>1</v>
      </c>
      <c r="S19" s="67"/>
      <c r="T19" s="74" t="n">
        <f aca="false">J19*J$1*R19</f>
        <v>3.145</v>
      </c>
      <c r="U19" s="74"/>
      <c r="V19" s="75" t="n">
        <v>312338</v>
      </c>
      <c r="W19" s="67"/>
      <c r="X19" s="76"/>
      <c r="Y19" s="7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2.75" hidden="false" customHeight="false" outlineLevel="0" collapsed="false">
      <c r="A20" s="66"/>
      <c r="B20" s="67" t="s">
        <v>155</v>
      </c>
      <c r="C20" s="68" t="s">
        <v>156</v>
      </c>
      <c r="D20" s="68" t="s">
        <v>161</v>
      </c>
      <c r="E20" s="69" t="n">
        <v>36617</v>
      </c>
      <c r="F20" s="69" t="n">
        <v>36981</v>
      </c>
      <c r="G20" s="67" t="s">
        <v>158</v>
      </c>
      <c r="H20" s="67" t="s">
        <v>159</v>
      </c>
      <c r="I20" s="68" t="s">
        <v>160</v>
      </c>
      <c r="J20" s="70" t="n">
        <f aca="false">3.145/J1</f>
        <v>0.101451612903226</v>
      </c>
      <c r="K20" s="71"/>
      <c r="L20" s="71"/>
      <c r="M20" s="71"/>
      <c r="N20" s="71"/>
      <c r="O20" s="72"/>
      <c r="P20" s="71"/>
      <c r="Q20" s="73" t="n">
        <v>66941</v>
      </c>
      <c r="R20" s="68" t="n">
        <v>53</v>
      </c>
      <c r="S20" s="67"/>
      <c r="T20" s="74" t="n">
        <f aca="false">J20*J$1*R20</f>
        <v>166.685</v>
      </c>
      <c r="U20" s="74"/>
      <c r="V20" s="75" t="n">
        <v>228122</v>
      </c>
      <c r="W20" s="67"/>
      <c r="X20" s="76"/>
      <c r="Y20" s="7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2.75" hidden="false" customHeight="false" outlineLevel="0" collapsed="false">
      <c r="A21" s="66"/>
      <c r="B21" s="67" t="s">
        <v>155</v>
      </c>
      <c r="C21" s="68" t="s">
        <v>156</v>
      </c>
      <c r="D21" s="68" t="s">
        <v>161</v>
      </c>
      <c r="E21" s="69" t="n">
        <v>36557</v>
      </c>
      <c r="F21" s="69" t="n">
        <v>36922</v>
      </c>
      <c r="G21" s="67" t="s">
        <v>158</v>
      </c>
      <c r="H21" s="67" t="s">
        <v>159</v>
      </c>
      <c r="I21" s="68" t="s">
        <v>160</v>
      </c>
      <c r="J21" s="70" t="n">
        <f aca="false">3.145/31</f>
        <v>0.101451612903226</v>
      </c>
      <c r="K21" s="71"/>
      <c r="L21" s="71"/>
      <c r="M21" s="71"/>
      <c r="N21" s="71"/>
      <c r="O21" s="72"/>
      <c r="P21" s="71"/>
      <c r="Q21" s="73" t="n">
        <v>66283</v>
      </c>
      <c r="R21" s="68" t="n">
        <v>5</v>
      </c>
      <c r="S21" s="67"/>
      <c r="T21" s="77" t="n">
        <f aca="false">+J21*R21*31</f>
        <v>15.725</v>
      </c>
      <c r="U21" s="74"/>
      <c r="V21" s="75" t="n">
        <v>156674</v>
      </c>
      <c r="W21" s="67"/>
      <c r="X21" s="76"/>
      <c r="Y21" s="7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2.75" hidden="false" customHeight="false" outlineLevel="0" collapsed="false">
      <c r="A22" s="66"/>
      <c r="B22" s="67" t="s">
        <v>155</v>
      </c>
      <c r="C22" s="68" t="s">
        <v>156</v>
      </c>
      <c r="D22" s="68" t="s">
        <v>161</v>
      </c>
      <c r="E22" s="69" t="n">
        <v>36617</v>
      </c>
      <c r="F22" s="69" t="n">
        <v>36981</v>
      </c>
      <c r="G22" s="67" t="s">
        <v>158</v>
      </c>
      <c r="H22" s="67" t="s">
        <v>159</v>
      </c>
      <c r="I22" s="68" t="s">
        <v>160</v>
      </c>
      <c r="J22" s="70" t="n">
        <f aca="false">3.15/J1</f>
        <v>0.101612903225806</v>
      </c>
      <c r="K22" s="71"/>
      <c r="L22" s="71"/>
      <c r="M22" s="71"/>
      <c r="N22" s="71"/>
      <c r="O22" s="72"/>
      <c r="P22" s="71"/>
      <c r="Q22" s="73" t="n">
        <v>66941</v>
      </c>
      <c r="R22" s="68" t="n">
        <v>53</v>
      </c>
      <c r="S22" s="67"/>
      <c r="T22" s="77" t="n">
        <f aca="false">+J22*R22*31</f>
        <v>166.95</v>
      </c>
      <c r="U22" s="74"/>
      <c r="V22" s="75" t="n">
        <v>228122</v>
      </c>
      <c r="W22" s="67"/>
      <c r="X22" s="76"/>
      <c r="Y22" s="7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2.75" hidden="false" customHeight="false" outlineLevel="0" collapsed="false">
      <c r="A23" s="66"/>
      <c r="B23" s="67" t="s">
        <v>155</v>
      </c>
      <c r="C23" s="68" t="s">
        <v>156</v>
      </c>
      <c r="D23" s="68" t="s">
        <v>161</v>
      </c>
      <c r="E23" s="69" t="n">
        <v>36656</v>
      </c>
      <c r="F23" s="69" t="n">
        <v>36950</v>
      </c>
      <c r="G23" s="67" t="s">
        <v>158</v>
      </c>
      <c r="H23" s="67" t="s">
        <v>159</v>
      </c>
      <c r="I23" s="68" t="s">
        <v>160</v>
      </c>
      <c r="J23" s="70" t="n">
        <f aca="false">3.145/J1</f>
        <v>0.101451612903226</v>
      </c>
      <c r="K23" s="71"/>
      <c r="L23" s="71"/>
      <c r="M23" s="71"/>
      <c r="N23" s="71"/>
      <c r="O23" s="72"/>
      <c r="P23" s="71"/>
      <c r="Q23" s="73" t="n">
        <v>68309</v>
      </c>
      <c r="R23" s="68" t="n">
        <v>9</v>
      </c>
      <c r="S23" s="67"/>
      <c r="T23" s="74" t="n">
        <f aca="false">+R23*J23*$J$1</f>
        <v>28.305</v>
      </c>
      <c r="U23" s="74"/>
      <c r="V23" s="75" t="n">
        <v>262090</v>
      </c>
      <c r="W23" s="67" t="s">
        <v>165</v>
      </c>
      <c r="X23" s="76"/>
      <c r="Y23" s="7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false" outlineLevel="0" collapsed="false">
      <c r="A24" s="66"/>
      <c r="B24" s="67" t="s">
        <v>155</v>
      </c>
      <c r="C24" s="68" t="s">
        <v>156</v>
      </c>
      <c r="D24" s="68" t="s">
        <v>161</v>
      </c>
      <c r="E24" s="69" t="n">
        <v>36739</v>
      </c>
      <c r="F24" s="69" t="n">
        <v>36738</v>
      </c>
      <c r="G24" s="67" t="s">
        <v>158</v>
      </c>
      <c r="H24" s="67" t="s">
        <v>159</v>
      </c>
      <c r="I24" s="68" t="s">
        <v>160</v>
      </c>
      <c r="J24" s="70" t="n">
        <f aca="false">3.145/J1</f>
        <v>0.101451612903226</v>
      </c>
      <c r="K24" s="71"/>
      <c r="L24" s="71"/>
      <c r="M24" s="71"/>
      <c r="N24" s="71"/>
      <c r="O24" s="72"/>
      <c r="P24" s="71"/>
      <c r="Q24" s="73" t="n">
        <v>68929</v>
      </c>
      <c r="R24" s="68" t="n">
        <v>48</v>
      </c>
      <c r="S24" s="67" t="s">
        <v>166</v>
      </c>
      <c r="T24" s="74" t="n">
        <f aca="false">+R24*J24*$J$1</f>
        <v>150.96</v>
      </c>
      <c r="U24" s="74"/>
      <c r="V24" s="75" t="n">
        <v>345091</v>
      </c>
      <c r="W24" s="67"/>
      <c r="X24" s="76"/>
      <c r="Y24" s="7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false" customHeight="false" outlineLevel="0" collapsed="false">
      <c r="A25" s="66"/>
      <c r="B25" s="67" t="s">
        <v>155</v>
      </c>
      <c r="C25" s="68" t="s">
        <v>156</v>
      </c>
      <c r="D25" s="68" t="s">
        <v>161</v>
      </c>
      <c r="E25" s="69" t="n">
        <v>36739</v>
      </c>
      <c r="F25" s="69" t="n">
        <v>37103</v>
      </c>
      <c r="G25" s="67" t="s">
        <v>158</v>
      </c>
      <c r="H25" s="67" t="s">
        <v>159</v>
      </c>
      <c r="I25" s="68" t="s">
        <v>160</v>
      </c>
      <c r="J25" s="70" t="n">
        <f aca="false">3.145/J1</f>
        <v>0.101451612903226</v>
      </c>
      <c r="K25" s="71"/>
      <c r="L25" s="71"/>
      <c r="M25" s="71"/>
      <c r="N25" s="71"/>
      <c r="O25" s="72"/>
      <c r="P25" s="71"/>
      <c r="Q25" s="73" t="n">
        <v>68927</v>
      </c>
      <c r="R25" s="68" t="n">
        <v>4</v>
      </c>
      <c r="S25" s="67" t="s">
        <v>167</v>
      </c>
      <c r="T25" s="74" t="n">
        <f aca="false">+R25*J25*$J$1</f>
        <v>12.58</v>
      </c>
      <c r="U25" s="74"/>
      <c r="V25" s="75" t="n">
        <v>345112</v>
      </c>
      <c r="W25" s="67"/>
      <c r="X25" s="76"/>
      <c r="Y25" s="7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2.75" hidden="false" customHeight="false" outlineLevel="0" collapsed="false">
      <c r="A26" s="66"/>
      <c r="B26" s="67" t="s">
        <v>155</v>
      </c>
      <c r="C26" s="68" t="s">
        <v>156</v>
      </c>
      <c r="D26" s="68" t="s">
        <v>157</v>
      </c>
      <c r="E26" s="69" t="n">
        <v>36647</v>
      </c>
      <c r="F26" s="69" t="n">
        <v>37011</v>
      </c>
      <c r="G26" s="67" t="s">
        <v>158</v>
      </c>
      <c r="H26" s="67" t="s">
        <v>159</v>
      </c>
      <c r="I26" s="68" t="s">
        <v>160</v>
      </c>
      <c r="J26" s="70" t="n">
        <f aca="false">3.154/J1</f>
        <v>0.101741935483871</v>
      </c>
      <c r="K26" s="71"/>
      <c r="L26" s="71"/>
      <c r="M26" s="71"/>
      <c r="N26" s="71"/>
      <c r="O26" s="72"/>
      <c r="P26" s="71"/>
      <c r="Q26" s="73" t="n">
        <v>68281</v>
      </c>
      <c r="R26" s="68" t="n">
        <v>21</v>
      </c>
      <c r="S26" s="67" t="s">
        <v>168</v>
      </c>
      <c r="T26" s="74" t="n">
        <f aca="false">+R26*J26*$J$1</f>
        <v>66.234</v>
      </c>
      <c r="U26" s="74"/>
      <c r="V26" s="75" t="n">
        <v>256413</v>
      </c>
      <c r="W26" s="67"/>
      <c r="X26" s="76"/>
      <c r="Y26" s="7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8" customFormat="false" ht="12.75" hidden="false" customHeight="false" outlineLevel="0" collapsed="false">
      <c r="A28" s="78"/>
      <c r="B28" s="39"/>
      <c r="C28" s="37"/>
      <c r="D28" s="37"/>
      <c r="E28" s="38"/>
      <c r="F28" s="38"/>
      <c r="G28" s="39"/>
      <c r="H28" s="39"/>
      <c r="I28" s="37"/>
      <c r="J28" s="51"/>
      <c r="K28" s="42"/>
      <c r="L28" s="42"/>
      <c r="M28" s="42"/>
      <c r="N28" s="42"/>
      <c r="O28" s="43"/>
      <c r="P28" s="42"/>
      <c r="Q28" s="44"/>
      <c r="R28" s="37"/>
      <c r="S28" s="39"/>
      <c r="T28" s="79"/>
      <c r="U28" s="79"/>
      <c r="V28" s="80"/>
      <c r="W28" s="39"/>
      <c r="X28" s="65"/>
      <c r="Y28" s="65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78"/>
      <c r="IF28" s="78"/>
      <c r="IG28" s="78"/>
      <c r="IH28" s="78"/>
      <c r="II28" s="78"/>
      <c r="IJ28" s="78"/>
      <c r="IK28" s="78"/>
      <c r="IL28" s="78"/>
      <c r="IM28" s="78"/>
      <c r="IN28" s="78"/>
      <c r="IO28" s="78"/>
      <c r="IP28" s="78"/>
      <c r="IQ28" s="78"/>
      <c r="IR28" s="78"/>
      <c r="IS28" s="78"/>
      <c r="IT28" s="78"/>
      <c r="IU28" s="78"/>
      <c r="IV28" s="78"/>
      <c r="IW28" s="78"/>
    </row>
    <row r="29" customFormat="false" ht="12.75" hidden="false" customHeight="false" outlineLevel="0" collapsed="false">
      <c r="B29" s="39"/>
      <c r="C29" s="37"/>
      <c r="D29" s="37"/>
      <c r="E29" s="38"/>
      <c r="F29" s="38"/>
      <c r="G29" s="39"/>
      <c r="H29" s="39"/>
      <c r="I29" s="37"/>
      <c r="J29" s="51"/>
      <c r="K29" s="42"/>
      <c r="L29" s="81"/>
      <c r="M29" s="42"/>
      <c r="N29" s="42"/>
      <c r="O29" s="43"/>
      <c r="P29" s="42"/>
      <c r="Q29" s="44"/>
      <c r="R29" s="45" t="n">
        <f aca="false">SUM(R12:R27)</f>
        <v>1840</v>
      </c>
      <c r="S29" s="37"/>
      <c r="T29" s="79" t="n">
        <f aca="false">SUM(T12:T28)</f>
        <v>5787.254</v>
      </c>
      <c r="U29" s="79"/>
      <c r="V29" s="80"/>
      <c r="W29" s="39"/>
      <c r="X29" s="65"/>
      <c r="Y29" s="65"/>
    </row>
    <row r="30" customFormat="false" ht="12.75" hidden="false" customHeight="false" outlineLevel="0" collapsed="false">
      <c r="B30" s="56" t="s">
        <v>135</v>
      </c>
      <c r="C30" s="57" t="s">
        <v>136</v>
      </c>
      <c r="D30" s="57" t="s">
        <v>137</v>
      </c>
      <c r="E30" s="58" t="s">
        <v>138</v>
      </c>
      <c r="F30" s="58"/>
      <c r="G30" s="56" t="s">
        <v>139</v>
      </c>
      <c r="H30" s="56" t="s">
        <v>140</v>
      </c>
      <c r="I30" s="57" t="s">
        <v>141</v>
      </c>
      <c r="J30" s="59" t="s">
        <v>142</v>
      </c>
      <c r="K30" s="57" t="s">
        <v>143</v>
      </c>
      <c r="L30" s="57" t="s">
        <v>144</v>
      </c>
      <c r="M30" s="57" t="s">
        <v>145</v>
      </c>
      <c r="N30" s="57" t="s">
        <v>146</v>
      </c>
      <c r="O30" s="60" t="s">
        <v>147</v>
      </c>
      <c r="P30" s="57" t="s">
        <v>148</v>
      </c>
      <c r="Q30" s="61" t="s">
        <v>149</v>
      </c>
      <c r="R30" s="57" t="s">
        <v>150</v>
      </c>
      <c r="S30" s="56" t="s">
        <v>151</v>
      </c>
      <c r="T30" s="62" t="s">
        <v>152</v>
      </c>
      <c r="U30" s="62" t="s">
        <v>153</v>
      </c>
      <c r="V30" s="63" t="s">
        <v>154</v>
      </c>
      <c r="W30" s="64" t="e">
        <f aca="false">+#REF!</f>
        <v>#REF!</v>
      </c>
      <c r="X30" s="65"/>
      <c r="Y30" s="65"/>
    </row>
    <row r="31" customFormat="false" ht="12" hidden="false" customHeight="true" outlineLevel="0" collapsed="false">
      <c r="A31" s="66"/>
      <c r="B31" s="67" t="s">
        <v>155</v>
      </c>
      <c r="C31" s="68" t="s">
        <v>169</v>
      </c>
      <c r="D31" s="68" t="s">
        <v>170</v>
      </c>
      <c r="E31" s="69" t="n">
        <v>36739</v>
      </c>
      <c r="F31" s="69" t="n">
        <v>36769</v>
      </c>
      <c r="G31" s="67"/>
      <c r="H31" s="67"/>
      <c r="I31" s="68" t="s">
        <v>171</v>
      </c>
      <c r="J31" s="70" t="n">
        <v>0.02834</v>
      </c>
      <c r="K31" s="71" t="n">
        <v>0</v>
      </c>
      <c r="L31" s="71" t="n">
        <v>0.0022</v>
      </c>
      <c r="M31" s="71" t="n">
        <v>0.0072</v>
      </c>
      <c r="N31" s="71" t="n">
        <v>0</v>
      </c>
      <c r="O31" s="72" t="n">
        <v>0</v>
      </c>
      <c r="P31" s="71" t="n">
        <f aca="false">SUM(J31:N31)</f>
        <v>0.03774</v>
      </c>
      <c r="Q31" s="73" t="s">
        <v>172</v>
      </c>
      <c r="R31" s="68" t="n">
        <v>793167</v>
      </c>
      <c r="S31" s="67" t="s">
        <v>173</v>
      </c>
      <c r="T31" s="74" t="n">
        <f aca="false">+J31*R31</f>
        <v>22478.35278</v>
      </c>
      <c r="U31" s="74"/>
      <c r="V31" s="75" t="n">
        <v>345057</v>
      </c>
      <c r="W31" s="67"/>
      <c r="X31" s="76"/>
      <c r="Y31" s="7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2" hidden="false" customHeight="true" outlineLevel="0" collapsed="false">
      <c r="A32" s="66"/>
      <c r="B32" s="67" t="s">
        <v>155</v>
      </c>
      <c r="C32" s="68" t="s">
        <v>169</v>
      </c>
      <c r="D32" s="68" t="s">
        <v>170</v>
      </c>
      <c r="E32" s="69" t="n">
        <v>36739</v>
      </c>
      <c r="F32" s="69" t="n">
        <v>36769</v>
      </c>
      <c r="G32" s="67"/>
      <c r="H32" s="67"/>
      <c r="I32" s="68" t="s">
        <v>171</v>
      </c>
      <c r="J32" s="70" t="n">
        <f aca="false">1.544/J1</f>
        <v>0.0498064516129032</v>
      </c>
      <c r="K32" s="71" t="n">
        <v>0</v>
      </c>
      <c r="L32" s="71" t="n">
        <v>0.0022</v>
      </c>
      <c r="M32" s="71" t="n">
        <v>0.0072</v>
      </c>
      <c r="N32" s="71" t="n">
        <v>0</v>
      </c>
      <c r="O32" s="72" t="n">
        <v>0</v>
      </c>
      <c r="P32" s="71" t="n">
        <f aca="false">SUM(J32:N32)</f>
        <v>0.0592064516129032</v>
      </c>
      <c r="Q32" s="73" t="s">
        <v>172</v>
      </c>
      <c r="R32" s="68" t="n">
        <v>16015</v>
      </c>
      <c r="S32" s="67" t="s">
        <v>174</v>
      </c>
      <c r="T32" s="74" t="n">
        <f aca="false">+J32*R32*30</f>
        <v>23929.5096774194</v>
      </c>
      <c r="U32" s="74"/>
      <c r="V32" s="75" t="n">
        <v>345057</v>
      </c>
      <c r="W32" s="67"/>
      <c r="X32" s="76"/>
      <c r="Y32" s="7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2" hidden="false" customHeight="true" outlineLevel="0" collapsed="false">
      <c r="A33" s="66"/>
      <c r="B33" s="67" t="s">
        <v>155</v>
      </c>
      <c r="C33" s="68" t="s">
        <v>169</v>
      </c>
      <c r="D33" s="68" t="s">
        <v>170</v>
      </c>
      <c r="E33" s="69" t="n">
        <v>36739</v>
      </c>
      <c r="F33" s="69" t="n">
        <v>36769</v>
      </c>
      <c r="G33" s="67"/>
      <c r="H33" s="67"/>
      <c r="I33" s="68" t="s">
        <v>171</v>
      </c>
      <c r="J33" s="70" t="n">
        <v>0.02834</v>
      </c>
      <c r="K33" s="71" t="n">
        <v>0</v>
      </c>
      <c r="L33" s="71" t="n">
        <v>0.0022</v>
      </c>
      <c r="M33" s="71" t="n">
        <v>0.0072</v>
      </c>
      <c r="N33" s="71" t="n">
        <v>0</v>
      </c>
      <c r="O33" s="72" t="n">
        <v>0</v>
      </c>
      <c r="P33" s="71" t="n">
        <f aca="false">SUM(J33:N33)</f>
        <v>0.03774</v>
      </c>
      <c r="Q33" s="73" t="s">
        <v>172</v>
      </c>
      <c r="R33" s="68" t="n">
        <v>12073</v>
      </c>
      <c r="S33" s="67" t="s">
        <v>173</v>
      </c>
      <c r="T33" s="74" t="n">
        <f aca="false">+J33*R33</f>
        <v>342.14882</v>
      </c>
      <c r="U33" s="74"/>
      <c r="V33" s="75" t="n">
        <v>345053</v>
      </c>
      <c r="W33" s="67"/>
      <c r="X33" s="76"/>
      <c r="Y33" s="7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2" hidden="false" customHeight="true" outlineLevel="0" collapsed="false">
      <c r="A34" s="66"/>
      <c r="B34" s="67" t="s">
        <v>155</v>
      </c>
      <c r="C34" s="68" t="s">
        <v>169</v>
      </c>
      <c r="D34" s="68" t="s">
        <v>170</v>
      </c>
      <c r="E34" s="69" t="n">
        <v>36739</v>
      </c>
      <c r="F34" s="69" t="n">
        <v>36769</v>
      </c>
      <c r="G34" s="67"/>
      <c r="H34" s="67"/>
      <c r="I34" s="68" t="s">
        <v>171</v>
      </c>
      <c r="J34" s="70" t="n">
        <f aca="false">1.544/31</f>
        <v>0.0498064516129032</v>
      </c>
      <c r="K34" s="71" t="n">
        <v>0</v>
      </c>
      <c r="L34" s="71" t="n">
        <v>0.0022</v>
      </c>
      <c r="M34" s="71" t="n">
        <v>0.0072</v>
      </c>
      <c r="N34" s="71" t="n">
        <v>0</v>
      </c>
      <c r="O34" s="72" t="n">
        <v>0</v>
      </c>
      <c r="P34" s="71" t="n">
        <f aca="false">SUM(J34:N34)</f>
        <v>0.0592064516129032</v>
      </c>
      <c r="Q34" s="73" t="s">
        <v>172</v>
      </c>
      <c r="R34" s="68" t="n">
        <v>244</v>
      </c>
      <c r="S34" s="67" t="s">
        <v>174</v>
      </c>
      <c r="T34" s="74" t="n">
        <f aca="false">+J34*R34*30</f>
        <v>364.583225806452</v>
      </c>
      <c r="U34" s="74"/>
      <c r="V34" s="75" t="n">
        <v>345053</v>
      </c>
      <c r="W34" s="67"/>
      <c r="X34" s="76"/>
      <c r="Y34" s="7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2" hidden="false" customHeight="true" outlineLevel="0" collapsed="false">
      <c r="A35" s="66"/>
      <c r="B35" s="67" t="s">
        <v>155</v>
      </c>
      <c r="C35" s="68" t="s">
        <v>169</v>
      </c>
      <c r="D35" s="68" t="s">
        <v>170</v>
      </c>
      <c r="E35" s="69" t="n">
        <v>36739</v>
      </c>
      <c r="F35" s="69" t="n">
        <v>36769</v>
      </c>
      <c r="G35" s="67"/>
      <c r="H35" s="67"/>
      <c r="I35" s="68" t="s">
        <v>175</v>
      </c>
      <c r="J35" s="70" t="n">
        <f aca="false">10.913/J1</f>
        <v>0.352032258064516</v>
      </c>
      <c r="K35" s="71"/>
      <c r="L35" s="71"/>
      <c r="M35" s="71"/>
      <c r="N35" s="71"/>
      <c r="O35" s="72"/>
      <c r="P35" s="71"/>
      <c r="Q35" s="73" t="s">
        <v>176</v>
      </c>
      <c r="R35" s="68" t="n">
        <v>30059</v>
      </c>
      <c r="S35" s="67"/>
      <c r="T35" s="74" t="n">
        <f aca="false">J35*J$1*R35</f>
        <v>328033.867</v>
      </c>
      <c r="U35" s="74"/>
      <c r="V35" s="75" t="n">
        <v>345028</v>
      </c>
      <c r="W35" s="67"/>
      <c r="X35" s="76"/>
      <c r="Y35" s="7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2" hidden="false" customHeight="true" outlineLevel="0" collapsed="false">
      <c r="A36" s="66"/>
      <c r="B36" s="67" t="s">
        <v>155</v>
      </c>
      <c r="C36" s="68" t="s">
        <v>169</v>
      </c>
      <c r="D36" s="68" t="s">
        <v>170</v>
      </c>
      <c r="E36" s="69" t="n">
        <v>36739</v>
      </c>
      <c r="F36" s="69" t="n">
        <v>36769</v>
      </c>
      <c r="G36" s="67"/>
      <c r="H36" s="67"/>
      <c r="I36" s="68" t="s">
        <v>175</v>
      </c>
      <c r="J36" s="70" t="n">
        <f aca="false">8.223/31</f>
        <v>0.265258064516129</v>
      </c>
      <c r="K36" s="71"/>
      <c r="L36" s="71"/>
      <c r="M36" s="71"/>
      <c r="N36" s="71"/>
      <c r="O36" s="72"/>
      <c r="P36" s="71"/>
      <c r="Q36" s="73" t="s">
        <v>176</v>
      </c>
      <c r="R36" s="68" t="n">
        <v>496</v>
      </c>
      <c r="S36" s="67"/>
      <c r="T36" s="74" t="n">
        <f aca="false">J36*J$1*R36</f>
        <v>4078.608</v>
      </c>
      <c r="U36" s="74"/>
      <c r="V36" s="75" t="n">
        <v>345041</v>
      </c>
      <c r="W36" s="67"/>
      <c r="X36" s="76"/>
      <c r="Y36" s="7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2" hidden="false" customHeight="true" outlineLevel="0" collapsed="false">
      <c r="A37" s="66"/>
      <c r="B37" s="67" t="s">
        <v>155</v>
      </c>
      <c r="C37" s="68" t="s">
        <v>169</v>
      </c>
      <c r="D37" s="68" t="s">
        <v>170</v>
      </c>
      <c r="E37" s="69" t="n">
        <v>36739</v>
      </c>
      <c r="F37" s="69" t="n">
        <v>36769</v>
      </c>
      <c r="G37" s="67"/>
      <c r="H37" s="67"/>
      <c r="I37" s="68" t="s">
        <v>175</v>
      </c>
      <c r="J37" s="70" t="n">
        <f aca="false">8.5094/J1</f>
        <v>0.274496774193548</v>
      </c>
      <c r="K37" s="71"/>
      <c r="L37" s="71"/>
      <c r="M37" s="71"/>
      <c r="N37" s="71"/>
      <c r="O37" s="72"/>
      <c r="P37" s="71"/>
      <c r="Q37" s="73" t="s">
        <v>176</v>
      </c>
      <c r="R37" s="68" t="n">
        <v>6534</v>
      </c>
      <c r="S37" s="67"/>
      <c r="T37" s="74" t="n">
        <f aca="false">J37*J$1*R37</f>
        <v>55600.4196</v>
      </c>
      <c r="U37" s="74"/>
      <c r="V37" s="75" t="n">
        <v>345046</v>
      </c>
      <c r="W37" s="67"/>
      <c r="X37" s="76"/>
      <c r="Y37" s="7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2" hidden="false" customHeight="true" outlineLevel="0" collapsed="false">
      <c r="A38" s="66"/>
      <c r="B38" s="67" t="s">
        <v>155</v>
      </c>
      <c r="C38" s="68" t="s">
        <v>177</v>
      </c>
      <c r="D38" s="68" t="s">
        <v>170</v>
      </c>
      <c r="E38" s="69" t="n">
        <v>36739</v>
      </c>
      <c r="F38" s="69" t="n">
        <v>36769</v>
      </c>
      <c r="G38" s="67" t="s">
        <v>178</v>
      </c>
      <c r="H38" s="67" t="s">
        <v>178</v>
      </c>
      <c r="I38" s="68" t="s">
        <v>175</v>
      </c>
      <c r="J38" s="70" t="n">
        <f aca="false">10.913/31</f>
        <v>0.352032258064516</v>
      </c>
      <c r="K38" s="71"/>
      <c r="L38" s="71"/>
      <c r="M38" s="71"/>
      <c r="N38" s="71"/>
      <c r="O38" s="72"/>
      <c r="P38" s="71"/>
      <c r="Q38" s="73" t="s">
        <v>179</v>
      </c>
      <c r="R38" s="68" t="n">
        <f aca="false">431+67</f>
        <v>498</v>
      </c>
      <c r="S38" s="67"/>
      <c r="T38" s="74" t="n">
        <f aca="false">J38*J$1*R38</f>
        <v>5434.674</v>
      </c>
      <c r="U38" s="74"/>
      <c r="V38" s="75" t="n">
        <v>345006</v>
      </c>
      <c r="W38" s="67"/>
      <c r="X38" s="76"/>
      <c r="Y38" s="7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2" hidden="false" customHeight="true" outlineLevel="0" collapsed="false">
      <c r="A39" s="78"/>
      <c r="B39" s="39"/>
      <c r="C39" s="37"/>
      <c r="D39" s="37"/>
      <c r="E39" s="38"/>
      <c r="F39" s="38"/>
      <c r="G39" s="39"/>
      <c r="H39" s="39"/>
      <c r="I39" s="37"/>
      <c r="J39" s="51"/>
      <c r="K39" s="42"/>
      <c r="L39" s="42"/>
      <c r="M39" s="42"/>
      <c r="N39" s="42"/>
      <c r="O39" s="43"/>
      <c r="P39" s="42"/>
      <c r="Q39" s="44"/>
      <c r="R39" s="37"/>
      <c r="S39" s="39"/>
      <c r="T39" s="79"/>
      <c r="U39" s="79"/>
      <c r="V39" s="80"/>
      <c r="W39" s="39"/>
      <c r="X39" s="65"/>
      <c r="Y39" s="65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78"/>
      <c r="IF39" s="78"/>
      <c r="IG39" s="78"/>
      <c r="IH39" s="78"/>
      <c r="II39" s="78"/>
      <c r="IJ39" s="78"/>
      <c r="IK39" s="78"/>
      <c r="IL39" s="78"/>
      <c r="IM39" s="78"/>
      <c r="IN39" s="78"/>
      <c r="IO39" s="78"/>
      <c r="IP39" s="78"/>
      <c r="IQ39" s="78"/>
      <c r="IR39" s="78"/>
      <c r="IS39" s="78"/>
      <c r="IT39" s="78"/>
      <c r="IU39" s="78"/>
      <c r="IV39" s="78"/>
      <c r="IW39" s="78"/>
    </row>
    <row r="40" customFormat="false" ht="12.75" hidden="false" customHeight="false" outlineLevel="0" collapsed="false">
      <c r="A40" s="78"/>
      <c r="B40" s="39"/>
      <c r="C40" s="37"/>
      <c r="D40" s="37"/>
      <c r="E40" s="38"/>
      <c r="F40" s="38"/>
      <c r="G40" s="39"/>
      <c r="H40" s="39"/>
      <c r="I40" s="37"/>
      <c r="J40" s="51"/>
      <c r="K40" s="42"/>
      <c r="L40" s="42"/>
      <c r="M40" s="42"/>
      <c r="N40" s="42"/>
      <c r="O40" s="43"/>
      <c r="P40" s="42"/>
      <c r="Q40" s="44"/>
      <c r="R40" s="37"/>
      <c r="S40" s="39"/>
      <c r="T40" s="79" t="n">
        <f aca="false">SUM(T31:T39)</f>
        <v>440262.163103226</v>
      </c>
      <c r="U40" s="79"/>
      <c r="V40" s="80"/>
      <c r="W40" s="39"/>
      <c r="X40" s="65"/>
      <c r="Y40" s="65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78"/>
      <c r="IF40" s="78"/>
      <c r="IG40" s="78"/>
      <c r="IH40" s="78"/>
      <c r="II40" s="78"/>
      <c r="IJ40" s="78"/>
      <c r="IK40" s="78"/>
      <c r="IL40" s="78"/>
      <c r="IM40" s="78"/>
      <c r="IN40" s="78"/>
      <c r="IO40" s="78"/>
      <c r="IP40" s="78"/>
      <c r="IQ40" s="78"/>
      <c r="IR40" s="78"/>
      <c r="IS40" s="78"/>
      <c r="IT40" s="78"/>
      <c r="IU40" s="78"/>
      <c r="IV40" s="78"/>
      <c r="IW40" s="78"/>
    </row>
    <row r="41" customFormat="false" ht="12.75" hidden="false" customHeight="false" outlineLevel="0" collapsed="false">
      <c r="B41" s="56" t="s">
        <v>135</v>
      </c>
      <c r="C41" s="57" t="s">
        <v>136</v>
      </c>
      <c r="D41" s="57" t="s">
        <v>137</v>
      </c>
      <c r="E41" s="58" t="s">
        <v>138</v>
      </c>
      <c r="F41" s="58"/>
      <c r="G41" s="56" t="s">
        <v>139</v>
      </c>
      <c r="H41" s="56" t="s">
        <v>140</v>
      </c>
      <c r="I41" s="57" t="s">
        <v>141</v>
      </c>
      <c r="J41" s="59" t="s">
        <v>142</v>
      </c>
      <c r="K41" s="57" t="s">
        <v>143</v>
      </c>
      <c r="L41" s="57" t="s">
        <v>144</v>
      </c>
      <c r="M41" s="57" t="s">
        <v>145</v>
      </c>
      <c r="N41" s="57" t="s">
        <v>146</v>
      </c>
      <c r="O41" s="60" t="s">
        <v>147</v>
      </c>
      <c r="P41" s="57" t="s">
        <v>148</v>
      </c>
      <c r="Q41" s="61" t="s">
        <v>149</v>
      </c>
      <c r="R41" s="57" t="s">
        <v>150</v>
      </c>
      <c r="S41" s="56" t="s">
        <v>151</v>
      </c>
      <c r="T41" s="62" t="s">
        <v>152</v>
      </c>
      <c r="U41" s="62" t="s">
        <v>153</v>
      </c>
      <c r="V41" s="63" t="s">
        <v>154</v>
      </c>
      <c r="W41" s="64" t="e">
        <f aca="false">+#REF!</f>
        <v>#REF!</v>
      </c>
      <c r="X41" s="65"/>
      <c r="Y41" s="65"/>
    </row>
    <row r="42" customFormat="false" ht="12.75" hidden="false" customHeight="false" outlineLevel="0" collapsed="false">
      <c r="A42" s="66"/>
      <c r="B42" s="67" t="s">
        <v>155</v>
      </c>
      <c r="C42" s="68" t="s">
        <v>180</v>
      </c>
      <c r="D42" s="68" t="s">
        <v>181</v>
      </c>
      <c r="E42" s="69" t="n">
        <v>36739</v>
      </c>
      <c r="F42" s="69" t="n">
        <v>36769</v>
      </c>
      <c r="G42" s="67" t="s">
        <v>182</v>
      </c>
      <c r="H42" s="67" t="s">
        <v>183</v>
      </c>
      <c r="I42" s="68" t="s">
        <v>184</v>
      </c>
      <c r="J42" s="70" t="n">
        <f aca="false">5.17/+J1</f>
        <v>0.166774193548387</v>
      </c>
      <c r="K42" s="71" t="n">
        <v>0.0763</v>
      </c>
      <c r="L42" s="71" t="n">
        <v>0.0022</v>
      </c>
      <c r="M42" s="71" t="n">
        <v>0.0072</v>
      </c>
      <c r="N42" s="71" t="n">
        <v>0</v>
      </c>
      <c r="O42" s="72" t="n">
        <v>0.0279</v>
      </c>
      <c r="P42" s="71" t="n">
        <f aca="false">SUM(J42:N42)</f>
        <v>0.252474193548387</v>
      </c>
      <c r="Q42" s="73" t="n">
        <v>34319</v>
      </c>
      <c r="R42" s="68" t="n">
        <v>3512</v>
      </c>
      <c r="S42" s="67" t="s">
        <v>185</v>
      </c>
      <c r="T42" s="74" t="n">
        <f aca="false">J42*J$1*R42</f>
        <v>18157.04</v>
      </c>
      <c r="U42" s="74"/>
      <c r="V42" s="75" t="n">
        <v>345210</v>
      </c>
      <c r="W42" s="67" t="s">
        <v>186</v>
      </c>
      <c r="X42" s="76"/>
      <c r="Y42" s="7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</row>
    <row r="43" customFormat="false" ht="12.75" hidden="false" customHeight="false" outlineLevel="0" collapsed="false">
      <c r="A43" s="66"/>
      <c r="B43" s="67" t="s">
        <v>155</v>
      </c>
      <c r="C43" s="68" t="s">
        <v>187</v>
      </c>
      <c r="D43" s="68" t="s">
        <v>181</v>
      </c>
      <c r="E43" s="69" t="n">
        <v>36739</v>
      </c>
      <c r="F43" s="69" t="n">
        <v>36769</v>
      </c>
      <c r="G43" s="67" t="s">
        <v>188</v>
      </c>
      <c r="H43" s="67" t="s">
        <v>181</v>
      </c>
      <c r="I43" s="68" t="s">
        <v>184</v>
      </c>
      <c r="J43" s="70" t="n">
        <f aca="false">11.95/J1</f>
        <v>0.385483870967742</v>
      </c>
      <c r="K43" s="71" t="n">
        <v>0</v>
      </c>
      <c r="L43" s="71" t="n">
        <v>0.0022</v>
      </c>
      <c r="M43" s="71" t="n">
        <v>0.0072</v>
      </c>
      <c r="N43" s="71" t="n">
        <v>0</v>
      </c>
      <c r="O43" s="72" t="n">
        <v>0.0222</v>
      </c>
      <c r="P43" s="71" t="n">
        <f aca="false">SUM(J43:N43)</f>
        <v>0.394883870967742</v>
      </c>
      <c r="Q43" s="73" t="n">
        <v>34332</v>
      </c>
      <c r="R43" s="68" t="n">
        <v>3918</v>
      </c>
      <c r="S43" s="67" t="s">
        <v>185</v>
      </c>
      <c r="T43" s="74" t="n">
        <f aca="false">J43*J$1*R43</f>
        <v>46820.1</v>
      </c>
      <c r="U43" s="74"/>
      <c r="V43" s="75" t="n">
        <v>345291</v>
      </c>
      <c r="W43" s="67" t="s">
        <v>186</v>
      </c>
      <c r="X43" s="76"/>
      <c r="Y43" s="7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2.75" hidden="false" customHeight="false" outlineLevel="0" collapsed="false">
      <c r="A44" s="66"/>
      <c r="B44" s="67" t="s">
        <v>155</v>
      </c>
      <c r="C44" s="68" t="s">
        <v>180</v>
      </c>
      <c r="D44" s="68" t="s">
        <v>181</v>
      </c>
      <c r="E44" s="69" t="n">
        <v>36739</v>
      </c>
      <c r="F44" s="69" t="n">
        <v>36769</v>
      </c>
      <c r="G44" s="67" t="s">
        <v>189</v>
      </c>
      <c r="H44" s="67"/>
      <c r="I44" s="68" t="s">
        <v>190</v>
      </c>
      <c r="J44" s="70" t="n">
        <v>0.0248</v>
      </c>
      <c r="K44" s="71"/>
      <c r="L44" s="71"/>
      <c r="M44" s="71"/>
      <c r="N44" s="71"/>
      <c r="O44" s="72"/>
      <c r="P44" s="71"/>
      <c r="Q44" s="73" t="n">
        <v>34309</v>
      </c>
      <c r="R44" s="68" t="n">
        <v>209605</v>
      </c>
      <c r="S44" s="67"/>
      <c r="T44" s="74" t="n">
        <f aca="false">J44*R44</f>
        <v>5198.204</v>
      </c>
      <c r="U44" s="74"/>
      <c r="V44" s="75" t="n">
        <v>345289</v>
      </c>
      <c r="W44" s="67" t="s">
        <v>186</v>
      </c>
      <c r="X44" s="76"/>
      <c r="Y44" s="7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</row>
    <row r="45" customFormat="false" ht="12.75" hidden="false" customHeight="false" outlineLevel="0" collapsed="false">
      <c r="A45" s="66"/>
      <c r="B45" s="67" t="s">
        <v>155</v>
      </c>
      <c r="C45" s="68" t="s">
        <v>180</v>
      </c>
      <c r="D45" s="68" t="s">
        <v>181</v>
      </c>
      <c r="E45" s="69" t="n">
        <v>36739</v>
      </c>
      <c r="F45" s="69" t="n">
        <v>36769</v>
      </c>
      <c r="G45" s="67" t="s">
        <v>189</v>
      </c>
      <c r="H45" s="67"/>
      <c r="I45" s="68" t="s">
        <v>190</v>
      </c>
      <c r="J45" s="70" t="n">
        <f aca="false">2.02/J1</f>
        <v>0.0651612903225806</v>
      </c>
      <c r="K45" s="71"/>
      <c r="L45" s="71"/>
      <c r="M45" s="71"/>
      <c r="N45" s="71"/>
      <c r="O45" s="72"/>
      <c r="P45" s="71"/>
      <c r="Q45" s="73" t="n">
        <v>34309</v>
      </c>
      <c r="R45" s="68" t="n">
        <v>1402</v>
      </c>
      <c r="S45" s="67"/>
      <c r="T45" s="74" t="n">
        <f aca="false">J45*J$1*R45</f>
        <v>2832.04</v>
      </c>
      <c r="U45" s="74"/>
      <c r="V45" s="75" t="n">
        <v>345289</v>
      </c>
      <c r="W45" s="67" t="s">
        <v>186</v>
      </c>
      <c r="X45" s="76"/>
      <c r="Y45" s="7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</row>
    <row r="46" customFormat="false" ht="12.75" hidden="false" customHeight="false" outlineLevel="0" collapsed="false">
      <c r="A46" s="66"/>
      <c r="B46" s="67" t="s">
        <v>155</v>
      </c>
      <c r="C46" s="68" t="s">
        <v>180</v>
      </c>
      <c r="D46" s="68" t="s">
        <v>181</v>
      </c>
      <c r="E46" s="69" t="n">
        <v>36739</v>
      </c>
      <c r="F46" s="69" t="n">
        <v>36769</v>
      </c>
      <c r="G46" s="67" t="s">
        <v>191</v>
      </c>
      <c r="H46" s="67"/>
      <c r="I46" s="68" t="s">
        <v>192</v>
      </c>
      <c r="J46" s="70" t="n">
        <v>0.0187</v>
      </c>
      <c r="K46" s="71"/>
      <c r="L46" s="71"/>
      <c r="M46" s="71"/>
      <c r="N46" s="71"/>
      <c r="O46" s="72"/>
      <c r="P46" s="71"/>
      <c r="Q46" s="73" t="n">
        <v>34295</v>
      </c>
      <c r="R46" s="68" t="n">
        <v>75224</v>
      </c>
      <c r="S46" s="67"/>
      <c r="T46" s="74" t="n">
        <f aca="false">+R46*J46</f>
        <v>1406.6888</v>
      </c>
      <c r="U46" s="74"/>
      <c r="V46" s="75" t="n">
        <v>345280</v>
      </c>
      <c r="W46" s="67" t="s">
        <v>186</v>
      </c>
      <c r="X46" s="76"/>
      <c r="Y46" s="7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</row>
    <row r="47" customFormat="false" ht="12.75" hidden="false" customHeight="false" outlineLevel="0" collapsed="false">
      <c r="A47" s="66"/>
      <c r="B47" s="67" t="s">
        <v>155</v>
      </c>
      <c r="C47" s="68" t="s">
        <v>180</v>
      </c>
      <c r="D47" s="68" t="s">
        <v>181</v>
      </c>
      <c r="E47" s="69" t="n">
        <v>36739</v>
      </c>
      <c r="F47" s="69" t="n">
        <v>36769</v>
      </c>
      <c r="G47" s="67" t="s">
        <v>191</v>
      </c>
      <c r="H47" s="67"/>
      <c r="I47" s="68" t="s">
        <v>192</v>
      </c>
      <c r="J47" s="70" t="n">
        <v>1.17</v>
      </c>
      <c r="K47" s="71"/>
      <c r="L47" s="71"/>
      <c r="M47" s="71"/>
      <c r="N47" s="71"/>
      <c r="O47" s="72"/>
      <c r="P47" s="71"/>
      <c r="Q47" s="73" t="n">
        <v>34295</v>
      </c>
      <c r="R47" s="68" t="n">
        <v>557</v>
      </c>
      <c r="S47" s="67"/>
      <c r="T47" s="74" t="n">
        <f aca="false">+R47*J47</f>
        <v>651.69</v>
      </c>
      <c r="U47" s="74"/>
      <c r="V47" s="75" t="n">
        <v>345280</v>
      </c>
      <c r="W47" s="67" t="s">
        <v>186</v>
      </c>
      <c r="X47" s="76"/>
      <c r="Y47" s="7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2.75" hidden="false" customHeight="false" outlineLevel="0" collapsed="false">
      <c r="B48" s="39"/>
      <c r="C48" s="37"/>
      <c r="D48" s="37"/>
      <c r="E48" s="38"/>
      <c r="F48" s="38"/>
      <c r="G48" s="39"/>
      <c r="H48" s="39"/>
      <c r="I48" s="37"/>
      <c r="J48" s="51"/>
      <c r="K48" s="42"/>
      <c r="L48" s="81"/>
      <c r="M48" s="42"/>
      <c r="N48" s="42"/>
      <c r="O48" s="43"/>
      <c r="P48" s="42"/>
      <c r="Q48" s="44"/>
      <c r="R48" s="45"/>
      <c r="S48" s="37"/>
      <c r="T48" s="79"/>
      <c r="U48" s="79"/>
      <c r="V48" s="80"/>
      <c r="W48" s="39"/>
      <c r="X48" s="65"/>
      <c r="Y48" s="65"/>
    </row>
    <row r="49" customFormat="false" ht="12.75" hidden="false" customHeight="false" outlineLevel="0" collapsed="false">
      <c r="B49" s="39"/>
      <c r="C49" s="37"/>
      <c r="D49" s="37"/>
      <c r="E49" s="38"/>
      <c r="F49" s="38"/>
      <c r="G49" s="39"/>
      <c r="H49" s="39"/>
      <c r="I49" s="37"/>
      <c r="J49" s="51"/>
      <c r="K49" s="42"/>
      <c r="L49" s="81"/>
      <c r="M49" s="42"/>
      <c r="N49" s="42"/>
      <c r="O49" s="82"/>
      <c r="P49" s="42"/>
      <c r="Q49" s="44"/>
      <c r="R49" s="37"/>
      <c r="S49" s="37"/>
      <c r="T49" s="83" t="n">
        <f aca="false">SUM(T42:T48)</f>
        <v>75065.7628</v>
      </c>
      <c r="W49" s="39"/>
      <c r="X49" s="84"/>
      <c r="Y49" s="84"/>
    </row>
    <row r="50" customFormat="false" ht="12.75" hidden="false" customHeight="false" outlineLevel="0" collapsed="false">
      <c r="B50" s="56" t="s">
        <v>135</v>
      </c>
      <c r="C50" s="57" t="s">
        <v>136</v>
      </c>
      <c r="D50" s="57" t="s">
        <v>137</v>
      </c>
      <c r="E50" s="58" t="s">
        <v>138</v>
      </c>
      <c r="F50" s="58"/>
      <c r="G50" s="56" t="s">
        <v>139</v>
      </c>
      <c r="H50" s="56" t="s">
        <v>140</v>
      </c>
      <c r="I50" s="57" t="s">
        <v>141</v>
      </c>
      <c r="J50" s="59" t="s">
        <v>142</v>
      </c>
      <c r="K50" s="57" t="s">
        <v>143</v>
      </c>
      <c r="L50" s="57" t="s">
        <v>144</v>
      </c>
      <c r="M50" s="57" t="s">
        <v>145</v>
      </c>
      <c r="N50" s="57" t="s">
        <v>146</v>
      </c>
      <c r="O50" s="60" t="s">
        <v>147</v>
      </c>
      <c r="P50" s="57" t="s">
        <v>148</v>
      </c>
      <c r="Q50" s="61" t="s">
        <v>149</v>
      </c>
      <c r="R50" s="57" t="s">
        <v>150</v>
      </c>
      <c r="S50" s="56" t="s">
        <v>151</v>
      </c>
      <c r="T50" s="62" t="s">
        <v>152</v>
      </c>
      <c r="U50" s="62" t="s">
        <v>153</v>
      </c>
      <c r="V50" s="63" t="s">
        <v>154</v>
      </c>
      <c r="W50" s="64"/>
      <c r="X50" s="65"/>
      <c r="Y50" s="65"/>
    </row>
    <row r="51" customFormat="false" ht="11.25" hidden="false" customHeight="true" outlineLevel="0" collapsed="false">
      <c r="B51" s="39"/>
      <c r="C51" s="37" t="s">
        <v>193</v>
      </c>
      <c r="D51" s="37"/>
      <c r="E51" s="38"/>
      <c r="F51" s="38" t="s">
        <v>194</v>
      </c>
      <c r="G51" s="39"/>
      <c r="H51" s="39"/>
      <c r="I51" s="37"/>
      <c r="J51" s="51"/>
      <c r="K51" s="42"/>
      <c r="L51" s="81"/>
      <c r="M51" s="42"/>
      <c r="N51" s="42"/>
      <c r="O51" s="43"/>
      <c r="P51" s="42"/>
      <c r="Q51" s="44"/>
      <c r="R51" s="45"/>
      <c r="S51" s="37"/>
      <c r="T51" s="79"/>
      <c r="U51" s="79"/>
      <c r="V51" s="80"/>
      <c r="W51" s="39"/>
      <c r="X51" s="65"/>
      <c r="Y51" s="65"/>
    </row>
    <row r="52" customFormat="false" ht="12.75" hidden="false" customHeight="false" outlineLevel="0" collapsed="false">
      <c r="B52" s="56" t="s">
        <v>135</v>
      </c>
      <c r="C52" s="57" t="s">
        <v>136</v>
      </c>
      <c r="D52" s="57" t="s">
        <v>137</v>
      </c>
      <c r="E52" s="58" t="s">
        <v>138</v>
      </c>
      <c r="F52" s="58"/>
      <c r="G52" s="56" t="s">
        <v>139</v>
      </c>
      <c r="H52" s="56" t="s">
        <v>140</v>
      </c>
      <c r="I52" s="57" t="s">
        <v>141</v>
      </c>
      <c r="J52" s="59" t="s">
        <v>142</v>
      </c>
      <c r="K52" s="57" t="s">
        <v>143</v>
      </c>
      <c r="L52" s="57" t="s">
        <v>144</v>
      </c>
      <c r="M52" s="57" t="s">
        <v>145</v>
      </c>
      <c r="N52" s="57" t="s">
        <v>146</v>
      </c>
      <c r="O52" s="60" t="s">
        <v>147</v>
      </c>
      <c r="P52" s="57" t="s">
        <v>148</v>
      </c>
      <c r="Q52" s="61" t="s">
        <v>149</v>
      </c>
      <c r="R52" s="57" t="s">
        <v>150</v>
      </c>
      <c r="S52" s="56" t="s">
        <v>151</v>
      </c>
      <c r="T52" s="62" t="s">
        <v>152</v>
      </c>
      <c r="U52" s="62" t="s">
        <v>153</v>
      </c>
      <c r="V52" s="63" t="s">
        <v>154</v>
      </c>
      <c r="W52" s="64" t="n">
        <f aca="false">+W12</f>
        <v>0</v>
      </c>
      <c r="X52" s="65"/>
      <c r="Y52" s="65"/>
    </row>
    <row r="53" customFormat="false" ht="12.75" hidden="false" customHeight="false" outlineLevel="0" collapsed="false">
      <c r="A53" s="78"/>
      <c r="B53" s="39" t="s">
        <v>155</v>
      </c>
      <c r="C53" s="37" t="s">
        <v>195</v>
      </c>
      <c r="D53" s="37" t="s">
        <v>196</v>
      </c>
      <c r="E53" s="38" t="n">
        <v>36220</v>
      </c>
      <c r="F53" s="38" t="n">
        <v>36707</v>
      </c>
      <c r="G53" s="39" t="s">
        <v>197</v>
      </c>
      <c r="H53" s="39" t="s">
        <v>198</v>
      </c>
      <c r="I53" s="37" t="s">
        <v>175</v>
      </c>
      <c r="J53" s="51" t="n">
        <v>0.3033</v>
      </c>
      <c r="K53" s="42" t="n">
        <v>0</v>
      </c>
      <c r="L53" s="42" t="n">
        <v>0.0022</v>
      </c>
      <c r="M53" s="42" t="n">
        <v>0</v>
      </c>
      <c r="N53" s="42" t="n">
        <v>0</v>
      </c>
      <c r="O53" s="43" t="n">
        <v>0</v>
      </c>
      <c r="P53" s="42" t="n">
        <f aca="false">SUM(J53:N53)</f>
        <v>0.3055</v>
      </c>
      <c r="Q53" s="44" t="s">
        <v>199</v>
      </c>
      <c r="R53" s="37" t="n">
        <v>0</v>
      </c>
      <c r="S53" s="39" t="s">
        <v>200</v>
      </c>
      <c r="T53" s="79" t="n">
        <f aca="false">J53*J$1*R53</f>
        <v>0</v>
      </c>
      <c r="U53" s="79"/>
      <c r="V53" s="80" t="n">
        <v>157260</v>
      </c>
      <c r="W53" s="39" t="s">
        <v>201</v>
      </c>
      <c r="X53" s="65"/>
      <c r="Y53" s="65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78"/>
      <c r="IG53" s="78"/>
      <c r="IH53" s="78"/>
      <c r="II53" s="78"/>
      <c r="IJ53" s="78"/>
      <c r="IK53" s="78"/>
      <c r="IL53" s="78"/>
      <c r="IM53" s="78"/>
      <c r="IN53" s="78"/>
      <c r="IO53" s="78"/>
      <c r="IP53" s="78"/>
      <c r="IQ53" s="78"/>
      <c r="IR53" s="78"/>
      <c r="IS53" s="78"/>
      <c r="IT53" s="78"/>
      <c r="IU53" s="78"/>
      <c r="IV53" s="78"/>
      <c r="IW53" s="78"/>
    </row>
    <row r="54" customFormat="false" ht="12.75" hidden="false" customHeight="false" outlineLevel="0" collapsed="false">
      <c r="A54" s="78"/>
      <c r="B54" s="39" t="s">
        <v>155</v>
      </c>
      <c r="C54" s="37" t="s">
        <v>195</v>
      </c>
      <c r="D54" s="37" t="s">
        <v>196</v>
      </c>
      <c r="E54" s="38" t="n">
        <v>36220</v>
      </c>
      <c r="F54" s="38" t="n">
        <v>36707</v>
      </c>
      <c r="G54" s="39" t="s">
        <v>202</v>
      </c>
      <c r="H54" s="39" t="s">
        <v>198</v>
      </c>
      <c r="I54" s="37" t="s">
        <v>175</v>
      </c>
      <c r="J54" s="51" t="n">
        <v>0.3033</v>
      </c>
      <c r="K54" s="42" t="n">
        <v>0</v>
      </c>
      <c r="L54" s="42" t="n">
        <v>0.0022</v>
      </c>
      <c r="M54" s="42" t="n">
        <v>0</v>
      </c>
      <c r="N54" s="42" t="n">
        <v>0</v>
      </c>
      <c r="O54" s="43" t="n">
        <v>0</v>
      </c>
      <c r="P54" s="42" t="n">
        <f aca="false">SUM(J54:N54)</f>
        <v>0.3055</v>
      </c>
      <c r="Q54" s="44" t="s">
        <v>199</v>
      </c>
      <c r="R54" s="37" t="n">
        <v>0</v>
      </c>
      <c r="S54" s="39" t="s">
        <v>200</v>
      </c>
      <c r="T54" s="79" t="n">
        <f aca="false">J54*J$1*R54</f>
        <v>0</v>
      </c>
      <c r="U54" s="79"/>
      <c r="V54" s="80" t="n">
        <v>157260</v>
      </c>
      <c r="W54" s="39" t="s">
        <v>201</v>
      </c>
      <c r="X54" s="65"/>
      <c r="Y54" s="65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  <c r="IU54" s="78"/>
      <c r="IV54" s="78"/>
      <c r="IW54" s="78"/>
    </row>
    <row r="55" customFormat="false" ht="12.75" hidden="false" customHeight="false" outlineLevel="0" collapsed="false">
      <c r="B55" s="39"/>
      <c r="C55" s="37"/>
      <c r="D55" s="37"/>
      <c r="E55" s="38" t="s">
        <v>118</v>
      </c>
      <c r="F55" s="38"/>
      <c r="G55" s="39"/>
      <c r="H55" s="39"/>
      <c r="I55" s="37"/>
      <c r="J55" s="51"/>
      <c r="K55" s="42"/>
      <c r="L55" s="81"/>
      <c r="M55" s="42"/>
      <c r="N55" s="42"/>
      <c r="O55" s="43"/>
      <c r="P55" s="42"/>
      <c r="Q55" s="85"/>
      <c r="R55" s="86" t="n">
        <f aca="false">SUM(R53:R54)</f>
        <v>0</v>
      </c>
      <c r="S55" s="87"/>
      <c r="T55" s="46" t="n">
        <f aca="false">SUM(T53:T54)</f>
        <v>0</v>
      </c>
      <c r="U55" s="46"/>
      <c r="V55" s="47"/>
      <c r="W55" s="48"/>
      <c r="X55" s="49"/>
      <c r="Y55" s="49"/>
    </row>
    <row r="56" customFormat="false" ht="11.25" hidden="false" customHeight="true" outlineLevel="0" collapsed="false">
      <c r="B56" s="56" t="s">
        <v>135</v>
      </c>
      <c r="C56" s="57" t="s">
        <v>136</v>
      </c>
      <c r="D56" s="57" t="s">
        <v>137</v>
      </c>
      <c r="E56" s="58" t="s">
        <v>138</v>
      </c>
      <c r="F56" s="58"/>
      <c r="G56" s="56" t="s">
        <v>139</v>
      </c>
      <c r="H56" s="56" t="s">
        <v>140</v>
      </c>
      <c r="I56" s="57" t="s">
        <v>141</v>
      </c>
      <c r="J56" s="59" t="s">
        <v>142</v>
      </c>
      <c r="K56" s="57" t="s">
        <v>143</v>
      </c>
      <c r="L56" s="57" t="s">
        <v>144</v>
      </c>
      <c r="M56" s="57" t="s">
        <v>145</v>
      </c>
      <c r="N56" s="57" t="s">
        <v>146</v>
      </c>
      <c r="O56" s="60" t="s">
        <v>147</v>
      </c>
      <c r="P56" s="57" t="s">
        <v>148</v>
      </c>
      <c r="Q56" s="61" t="s">
        <v>149</v>
      </c>
      <c r="R56" s="57" t="s">
        <v>150</v>
      </c>
      <c r="S56" s="56" t="s">
        <v>151</v>
      </c>
      <c r="T56" s="62" t="s">
        <v>152</v>
      </c>
      <c r="U56" s="62" t="s">
        <v>153</v>
      </c>
      <c r="V56" s="63" t="s">
        <v>154</v>
      </c>
      <c r="W56" s="64" t="e">
        <f aca="false">+#REF!</f>
        <v>#REF!</v>
      </c>
      <c r="X56" s="65"/>
      <c r="Y56" s="65"/>
    </row>
    <row r="57" customFormat="false" ht="12.75" hidden="false" customHeight="false" outlineLevel="0" collapsed="false">
      <c r="A57" s="66"/>
      <c r="B57" s="67" t="s">
        <v>155</v>
      </c>
      <c r="C57" s="68" t="s">
        <v>62</v>
      </c>
      <c r="D57" s="68" t="s">
        <v>181</v>
      </c>
      <c r="E57" s="69" t="n">
        <v>36739</v>
      </c>
      <c r="F57" s="69" t="n">
        <v>36769</v>
      </c>
      <c r="G57" s="67" t="s">
        <v>203</v>
      </c>
      <c r="H57" s="67" t="s">
        <v>204</v>
      </c>
      <c r="I57" s="68" t="s">
        <v>205</v>
      </c>
      <c r="J57" s="70" t="n">
        <f aca="false">7.5654/J$1</f>
        <v>0.244045161290323</v>
      </c>
      <c r="K57" s="71" t="n">
        <v>0</v>
      </c>
      <c r="L57" s="71" t="n">
        <v>0.0022</v>
      </c>
      <c r="M57" s="71" t="n">
        <v>0</v>
      </c>
      <c r="N57" s="71" t="n">
        <v>0</v>
      </c>
      <c r="O57" s="72" t="n">
        <v>0</v>
      </c>
      <c r="P57" s="71" t="n">
        <f aca="false">SUM(J57:N57)</f>
        <v>0.246245161290323</v>
      </c>
      <c r="Q57" s="73" t="s">
        <v>206</v>
      </c>
      <c r="R57" s="68" t="n">
        <v>1094</v>
      </c>
      <c r="S57" s="67" t="s">
        <v>207</v>
      </c>
      <c r="T57" s="74" t="n">
        <f aca="false">J57*J$1*R57</f>
        <v>8276.5476</v>
      </c>
      <c r="U57" s="74"/>
      <c r="V57" s="75" t="n">
        <v>346441</v>
      </c>
      <c r="W57" s="67"/>
      <c r="X57" s="76"/>
      <c r="Y57" s="7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</row>
    <row r="58" customFormat="false" ht="12.75" hidden="false" customHeight="false" outlineLevel="0" collapsed="false">
      <c r="A58" s="66"/>
      <c r="B58" s="67" t="s">
        <v>155</v>
      </c>
      <c r="C58" s="68" t="s">
        <v>62</v>
      </c>
      <c r="D58" s="68" t="s">
        <v>181</v>
      </c>
      <c r="E58" s="69" t="n">
        <v>36739</v>
      </c>
      <c r="F58" s="69" t="n">
        <v>36769</v>
      </c>
      <c r="G58" s="67" t="s">
        <v>208</v>
      </c>
      <c r="H58" s="67" t="s">
        <v>204</v>
      </c>
      <c r="I58" s="68" t="s">
        <v>205</v>
      </c>
      <c r="J58" s="70" t="n">
        <f aca="false">+J57</f>
        <v>0.244045161290323</v>
      </c>
      <c r="K58" s="71" t="n">
        <v>0</v>
      </c>
      <c r="L58" s="71" t="n">
        <v>0.0022</v>
      </c>
      <c r="M58" s="71" t="n">
        <v>0</v>
      </c>
      <c r="N58" s="71" t="n">
        <v>0</v>
      </c>
      <c r="O58" s="72" t="n">
        <v>0</v>
      </c>
      <c r="P58" s="71" t="n">
        <f aca="false">SUM(J58:N58)</f>
        <v>0.246245161290323</v>
      </c>
      <c r="Q58" s="73" t="s">
        <v>206</v>
      </c>
      <c r="R58" s="68" t="n">
        <v>1608</v>
      </c>
      <c r="S58" s="67" t="str">
        <f aca="false">+S57</f>
        <v>#020970</v>
      </c>
      <c r="T58" s="74" t="n">
        <f aca="false">J58*J$1*R58</f>
        <v>12165.1632</v>
      </c>
      <c r="U58" s="74"/>
      <c r="V58" s="75" t="n">
        <f aca="false">+V57</f>
        <v>346441</v>
      </c>
      <c r="W58" s="67"/>
      <c r="X58" s="76"/>
      <c r="Y58" s="7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2.75" hidden="false" customHeight="false" outlineLevel="0" collapsed="false">
      <c r="A59" s="66"/>
      <c r="B59" s="67" t="s">
        <v>155</v>
      </c>
      <c r="C59" s="68" t="s">
        <v>62</v>
      </c>
      <c r="D59" s="68" t="s">
        <v>181</v>
      </c>
      <c r="E59" s="69" t="n">
        <v>36739</v>
      </c>
      <c r="F59" s="69" t="n">
        <v>36769</v>
      </c>
      <c r="G59" s="67" t="s">
        <v>209</v>
      </c>
      <c r="H59" s="67" t="s">
        <v>204</v>
      </c>
      <c r="I59" s="68" t="s">
        <v>205</v>
      </c>
      <c r="J59" s="70" t="n">
        <f aca="false">+J58</f>
        <v>0.244045161290323</v>
      </c>
      <c r="K59" s="71" t="n">
        <v>0</v>
      </c>
      <c r="L59" s="71" t="n">
        <v>0.0022</v>
      </c>
      <c r="M59" s="71" t="n">
        <v>0</v>
      </c>
      <c r="N59" s="71" t="n">
        <v>0</v>
      </c>
      <c r="O59" s="72" t="n">
        <v>0</v>
      </c>
      <c r="P59" s="71" t="n">
        <f aca="false">SUM(J59:N59)</f>
        <v>0.246245161290323</v>
      </c>
      <c r="Q59" s="73" t="s">
        <v>206</v>
      </c>
      <c r="R59" s="68" t="n">
        <f aca="false">1223+2510</f>
        <v>3733</v>
      </c>
      <c r="S59" s="67" t="str">
        <f aca="false">+S58</f>
        <v>#020970</v>
      </c>
      <c r="T59" s="74" t="n">
        <f aca="false">J59*J$1*R59</f>
        <v>28241.6382</v>
      </c>
      <c r="U59" s="74"/>
      <c r="V59" s="75" t="n">
        <f aca="false">+V58</f>
        <v>346441</v>
      </c>
      <c r="W59" s="67"/>
      <c r="X59" s="76"/>
      <c r="Y59" s="7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2.75" hidden="false" customHeight="false" outlineLevel="0" collapsed="false">
      <c r="A60" s="66"/>
      <c r="B60" s="67" t="s">
        <v>155</v>
      </c>
      <c r="C60" s="68" t="s">
        <v>62</v>
      </c>
      <c r="D60" s="68" t="s">
        <v>181</v>
      </c>
      <c r="E60" s="69" t="n">
        <v>36739</v>
      </c>
      <c r="F60" s="69" t="n">
        <v>36769</v>
      </c>
      <c r="G60" s="67" t="s">
        <v>203</v>
      </c>
      <c r="H60" s="67" t="s">
        <v>204</v>
      </c>
      <c r="I60" s="68" t="s">
        <v>205</v>
      </c>
      <c r="J60" s="70" t="n">
        <f aca="false">7.5654/J$1</f>
        <v>0.244045161290323</v>
      </c>
      <c r="K60" s="71" t="n">
        <v>0</v>
      </c>
      <c r="L60" s="71" t="n">
        <v>0.0022</v>
      </c>
      <c r="M60" s="71" t="n">
        <v>0</v>
      </c>
      <c r="N60" s="71" t="n">
        <v>0</v>
      </c>
      <c r="O60" s="72" t="n">
        <v>0</v>
      </c>
      <c r="P60" s="71" t="n">
        <f aca="false">SUM(J60:N60)</f>
        <v>0.246245161290323</v>
      </c>
      <c r="Q60" s="73" t="s">
        <v>210</v>
      </c>
      <c r="R60" s="88" t="n">
        <v>66</v>
      </c>
      <c r="S60" s="67" t="s">
        <v>211</v>
      </c>
      <c r="T60" s="74" t="n">
        <f aca="false">J60*J$1*R60</f>
        <v>499.3164</v>
      </c>
      <c r="U60" s="74"/>
      <c r="V60" s="75" t="n">
        <v>346469</v>
      </c>
      <c r="W60" s="67"/>
      <c r="X60" s="76"/>
      <c r="Y60" s="7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</row>
    <row r="61" customFormat="false" ht="12.75" hidden="false" customHeight="false" outlineLevel="0" collapsed="false">
      <c r="A61" s="66"/>
      <c r="B61" s="67" t="s">
        <v>155</v>
      </c>
      <c r="C61" s="68" t="s">
        <v>62</v>
      </c>
      <c r="D61" s="68" t="s">
        <v>181</v>
      </c>
      <c r="E61" s="69" t="n">
        <v>36739</v>
      </c>
      <c r="F61" s="69" t="n">
        <v>36769</v>
      </c>
      <c r="G61" s="67" t="s">
        <v>208</v>
      </c>
      <c r="H61" s="67" t="s">
        <v>204</v>
      </c>
      <c r="I61" s="68" t="s">
        <v>205</v>
      </c>
      <c r="J61" s="70" t="n">
        <f aca="false">7.5654/J$1</f>
        <v>0.244045161290323</v>
      </c>
      <c r="K61" s="71" t="n">
        <v>0</v>
      </c>
      <c r="L61" s="71" t="n">
        <v>0.0022</v>
      </c>
      <c r="M61" s="71" t="n">
        <v>0</v>
      </c>
      <c r="N61" s="71" t="n">
        <v>0</v>
      </c>
      <c r="O61" s="72" t="n">
        <v>0</v>
      </c>
      <c r="P61" s="71" t="n">
        <f aca="false">SUM(J61:N61)</f>
        <v>0.246245161290323</v>
      </c>
      <c r="Q61" s="73" t="str">
        <f aca="false">+Q60</f>
        <v>3.6280/.7537</v>
      </c>
      <c r="R61" s="68" t="n">
        <v>97</v>
      </c>
      <c r="S61" s="67" t="str">
        <f aca="false">+S60</f>
        <v>#020969</v>
      </c>
      <c r="T61" s="74" t="n">
        <f aca="false">J61*J$1*R61</f>
        <v>733.8438</v>
      </c>
      <c r="U61" s="74"/>
      <c r="V61" s="75" t="n">
        <v>346469</v>
      </c>
      <c r="W61" s="67"/>
      <c r="X61" s="76"/>
      <c r="Y61" s="7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2.75" hidden="false" customHeight="false" outlineLevel="0" collapsed="false">
      <c r="A62" s="66"/>
      <c r="B62" s="67" t="s">
        <v>155</v>
      </c>
      <c r="C62" s="68" t="s">
        <v>62</v>
      </c>
      <c r="D62" s="68" t="s">
        <v>181</v>
      </c>
      <c r="E62" s="69" t="n">
        <v>36739</v>
      </c>
      <c r="F62" s="69" t="n">
        <v>36769</v>
      </c>
      <c r="G62" s="67" t="s">
        <v>209</v>
      </c>
      <c r="H62" s="67" t="s">
        <v>204</v>
      </c>
      <c r="I62" s="68" t="s">
        <v>205</v>
      </c>
      <c r="J62" s="70" t="n">
        <f aca="false">7.5654/J$1</f>
        <v>0.244045161290323</v>
      </c>
      <c r="K62" s="71" t="n">
        <v>0</v>
      </c>
      <c r="L62" s="71" t="n">
        <v>0.0022</v>
      </c>
      <c r="M62" s="71" t="n">
        <v>0</v>
      </c>
      <c r="N62" s="71" t="n">
        <v>0</v>
      </c>
      <c r="O62" s="72" t="n">
        <v>0</v>
      </c>
      <c r="P62" s="71" t="n">
        <f aca="false">SUM(J62:N62)</f>
        <v>0.246245161290323</v>
      </c>
      <c r="Q62" s="73" t="str">
        <f aca="false">+Q61</f>
        <v>3.6280/.7537</v>
      </c>
      <c r="R62" s="68" t="n">
        <f aca="false">74+151</f>
        <v>225</v>
      </c>
      <c r="S62" s="67" t="str">
        <f aca="false">+S61</f>
        <v>#020969</v>
      </c>
      <c r="T62" s="74" t="n">
        <f aca="false">J62*J$1*R62</f>
        <v>1702.215</v>
      </c>
      <c r="U62" s="74"/>
      <c r="V62" s="75" t="n">
        <v>346469</v>
      </c>
      <c r="W62" s="67"/>
      <c r="X62" s="76"/>
      <c r="Y62" s="7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6"/>
      <c r="CA62" s="66"/>
      <c r="CB62" s="66"/>
      <c r="CC62" s="66"/>
      <c r="CD62" s="66"/>
      <c r="CE62" s="66"/>
      <c r="CF62" s="66"/>
      <c r="CG62" s="66"/>
      <c r="CH62" s="66"/>
      <c r="CI62" s="66"/>
      <c r="CJ62" s="66"/>
      <c r="CK62" s="66"/>
      <c r="CL62" s="66"/>
      <c r="CM62" s="66"/>
      <c r="CN62" s="66"/>
      <c r="CO62" s="66"/>
      <c r="CP62" s="66"/>
      <c r="CQ62" s="66"/>
      <c r="CR62" s="66"/>
      <c r="CS62" s="66"/>
      <c r="CT62" s="66"/>
      <c r="CU62" s="66"/>
      <c r="CV62" s="66"/>
      <c r="CW62" s="66"/>
      <c r="CX62" s="66"/>
      <c r="CY62" s="66"/>
      <c r="CZ62" s="66"/>
      <c r="DA62" s="66"/>
      <c r="DB62" s="66"/>
      <c r="DC62" s="66"/>
      <c r="DD62" s="66"/>
      <c r="DE62" s="66"/>
      <c r="DF62" s="66"/>
      <c r="DG62" s="66"/>
      <c r="DH62" s="66"/>
      <c r="DI62" s="66"/>
      <c r="DJ62" s="66"/>
      <c r="DK62" s="66"/>
      <c r="DL62" s="66"/>
      <c r="DM62" s="66"/>
      <c r="DN62" s="66"/>
      <c r="DO62" s="66"/>
      <c r="DP62" s="66"/>
      <c r="DQ62" s="66"/>
      <c r="DR62" s="66"/>
      <c r="DS62" s="66"/>
      <c r="DT62" s="66"/>
      <c r="DU62" s="66"/>
      <c r="DV62" s="66"/>
      <c r="DW62" s="66"/>
      <c r="DX62" s="66"/>
      <c r="DY62" s="66"/>
      <c r="DZ62" s="66"/>
      <c r="EA62" s="66"/>
      <c r="EB62" s="66"/>
      <c r="EC62" s="66"/>
      <c r="ED62" s="66"/>
      <c r="EE62" s="66"/>
      <c r="EF62" s="66"/>
      <c r="EG62" s="66"/>
      <c r="EH62" s="66"/>
      <c r="EI62" s="66"/>
      <c r="EJ62" s="66"/>
      <c r="EK62" s="66"/>
      <c r="EL62" s="66"/>
      <c r="EM62" s="66"/>
      <c r="EN62" s="66"/>
      <c r="EO62" s="66"/>
      <c r="EP62" s="66"/>
      <c r="EQ62" s="66"/>
      <c r="ER62" s="66"/>
      <c r="ES62" s="66"/>
      <c r="ET62" s="66"/>
      <c r="EU62" s="66"/>
      <c r="EV62" s="66"/>
      <c r="EW62" s="66"/>
      <c r="EX62" s="66"/>
      <c r="EY62" s="66"/>
      <c r="EZ62" s="66"/>
      <c r="FA62" s="66"/>
      <c r="FB62" s="66"/>
      <c r="FC62" s="66"/>
      <c r="FD62" s="66"/>
      <c r="FE62" s="66"/>
      <c r="FF62" s="66"/>
      <c r="FG62" s="66"/>
      <c r="FH62" s="66"/>
      <c r="FI62" s="66"/>
      <c r="FJ62" s="66"/>
      <c r="FK62" s="66"/>
      <c r="FL62" s="66"/>
      <c r="FM62" s="66"/>
      <c r="FN62" s="66"/>
      <c r="FO62" s="66"/>
      <c r="FP62" s="66"/>
      <c r="FQ62" s="66"/>
      <c r="FR62" s="66"/>
      <c r="FS62" s="66"/>
      <c r="FT62" s="66"/>
      <c r="FU62" s="66"/>
      <c r="FV62" s="66"/>
      <c r="FW62" s="66"/>
      <c r="FX62" s="66"/>
      <c r="FY62" s="66"/>
      <c r="FZ62" s="66"/>
      <c r="GA62" s="66"/>
      <c r="GB62" s="66"/>
      <c r="GC62" s="66"/>
      <c r="GD62" s="66"/>
      <c r="GE62" s="66"/>
      <c r="GF62" s="66"/>
      <c r="GG62" s="66"/>
      <c r="GH62" s="66"/>
      <c r="GI62" s="66"/>
      <c r="GJ62" s="66"/>
      <c r="GK62" s="66"/>
      <c r="GL62" s="66"/>
      <c r="GM62" s="66"/>
      <c r="GN62" s="66"/>
      <c r="GO62" s="66"/>
      <c r="GP62" s="66"/>
      <c r="GQ62" s="66"/>
      <c r="GR62" s="66"/>
      <c r="GS62" s="66"/>
      <c r="GT62" s="66"/>
      <c r="GU62" s="66"/>
      <c r="GV62" s="66"/>
      <c r="GW62" s="66"/>
      <c r="GX62" s="66"/>
      <c r="GY62" s="66"/>
      <c r="GZ62" s="66"/>
      <c r="HA62" s="66"/>
      <c r="HB62" s="66"/>
      <c r="HC62" s="66"/>
      <c r="HD62" s="66"/>
      <c r="HE62" s="66"/>
      <c r="HF62" s="66"/>
      <c r="HG62" s="66"/>
      <c r="HH62" s="66"/>
      <c r="HI62" s="66"/>
      <c r="HJ62" s="66"/>
      <c r="HK62" s="66"/>
      <c r="HL62" s="66"/>
      <c r="HM62" s="66"/>
      <c r="HN62" s="66"/>
      <c r="HO62" s="66"/>
      <c r="HP62" s="66"/>
      <c r="HQ62" s="66"/>
      <c r="HR62" s="66"/>
      <c r="HS62" s="66"/>
      <c r="HT62" s="66"/>
      <c r="HU62" s="66"/>
      <c r="HV62" s="66"/>
      <c r="HW62" s="66"/>
      <c r="HX62" s="66"/>
      <c r="HY62" s="66"/>
      <c r="HZ62" s="66"/>
      <c r="IA62" s="66"/>
      <c r="IB62" s="66"/>
      <c r="IC62" s="66"/>
      <c r="ID62" s="66"/>
      <c r="IE62" s="66"/>
      <c r="IF62" s="66"/>
      <c r="IG62" s="66"/>
      <c r="IH62" s="66"/>
      <c r="II62" s="66"/>
      <c r="IJ62" s="66"/>
      <c r="IK62" s="66"/>
      <c r="IL62" s="66"/>
      <c r="IM62" s="66"/>
      <c r="IN62" s="66"/>
      <c r="IO62" s="66"/>
      <c r="IP62" s="66"/>
      <c r="IQ62" s="66"/>
      <c r="IR62" s="66"/>
      <c r="IS62" s="66"/>
      <c r="IT62" s="66"/>
      <c r="IU62" s="66"/>
      <c r="IV62" s="66"/>
      <c r="IW62" s="66"/>
    </row>
    <row r="63" customFormat="false" ht="12.75" hidden="false" customHeight="false" outlineLevel="0" collapsed="false">
      <c r="A63" s="66"/>
      <c r="B63" s="67" t="s">
        <v>155</v>
      </c>
      <c r="C63" s="68" t="s">
        <v>62</v>
      </c>
      <c r="D63" s="68" t="s">
        <v>181</v>
      </c>
      <c r="E63" s="69" t="n">
        <v>36739</v>
      </c>
      <c r="F63" s="69" t="n">
        <v>36769</v>
      </c>
      <c r="G63" s="67" t="s">
        <v>212</v>
      </c>
      <c r="H63" s="67" t="s">
        <v>204</v>
      </c>
      <c r="I63" s="68" t="s">
        <v>213</v>
      </c>
      <c r="J63" s="70" t="n">
        <f aca="false">14.18/30</f>
        <v>0.472666666666667</v>
      </c>
      <c r="K63" s="71" t="n">
        <v>0</v>
      </c>
      <c r="L63" s="71" t="n">
        <v>0.0022</v>
      </c>
      <c r="M63" s="71" t="n">
        <v>0</v>
      </c>
      <c r="N63" s="71" t="n">
        <v>0</v>
      </c>
      <c r="O63" s="72" t="n">
        <v>0</v>
      </c>
      <c r="P63" s="71" t="n">
        <f aca="false">SUM(J63:N63)</f>
        <v>0.474866666666667</v>
      </c>
      <c r="Q63" s="89" t="s">
        <v>214</v>
      </c>
      <c r="R63" s="68" t="n">
        <v>5118</v>
      </c>
      <c r="S63" s="67" t="s">
        <v>215</v>
      </c>
      <c r="T63" s="74" t="n">
        <f aca="false">J63*J$1*R63</f>
        <v>74992.348</v>
      </c>
      <c r="U63" s="74"/>
      <c r="V63" s="75" t="n">
        <v>346458</v>
      </c>
      <c r="W63" s="67"/>
      <c r="X63" s="76"/>
      <c r="Y63" s="7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  <c r="DO63" s="66"/>
      <c r="DP63" s="66"/>
      <c r="DQ63" s="66"/>
      <c r="DR63" s="66"/>
      <c r="DS63" s="66"/>
      <c r="DT63" s="66"/>
      <c r="DU63" s="66"/>
      <c r="DV63" s="66"/>
      <c r="DW63" s="66"/>
      <c r="DX63" s="66"/>
      <c r="DY63" s="66"/>
      <c r="DZ63" s="66"/>
      <c r="EA63" s="66"/>
      <c r="EB63" s="66"/>
      <c r="EC63" s="66"/>
      <c r="ED63" s="66"/>
      <c r="EE63" s="66"/>
      <c r="EF63" s="66"/>
      <c r="EG63" s="66"/>
      <c r="EH63" s="66"/>
      <c r="EI63" s="66"/>
      <c r="EJ63" s="66"/>
      <c r="EK63" s="66"/>
      <c r="EL63" s="66"/>
      <c r="EM63" s="66"/>
      <c r="EN63" s="66"/>
      <c r="EO63" s="66"/>
      <c r="EP63" s="66"/>
      <c r="EQ63" s="66"/>
      <c r="ER63" s="66"/>
      <c r="ES63" s="66"/>
      <c r="ET63" s="66"/>
      <c r="EU63" s="66"/>
      <c r="EV63" s="66"/>
      <c r="EW63" s="66"/>
      <c r="EX63" s="66"/>
      <c r="EY63" s="66"/>
      <c r="EZ63" s="66"/>
      <c r="FA63" s="66"/>
      <c r="FB63" s="66"/>
      <c r="FC63" s="66"/>
      <c r="FD63" s="66"/>
      <c r="FE63" s="66"/>
      <c r="FF63" s="66"/>
      <c r="FG63" s="66"/>
      <c r="FH63" s="66"/>
      <c r="FI63" s="66"/>
      <c r="FJ63" s="66"/>
      <c r="FK63" s="66"/>
      <c r="FL63" s="66"/>
      <c r="FM63" s="66"/>
      <c r="FN63" s="66"/>
      <c r="FO63" s="66"/>
      <c r="FP63" s="66"/>
      <c r="FQ63" s="66"/>
      <c r="FR63" s="66"/>
      <c r="FS63" s="66"/>
      <c r="FT63" s="66"/>
      <c r="FU63" s="66"/>
      <c r="FV63" s="66"/>
      <c r="FW63" s="66"/>
      <c r="FX63" s="66"/>
      <c r="FY63" s="66"/>
      <c r="FZ63" s="66"/>
      <c r="GA63" s="66"/>
      <c r="GB63" s="66"/>
      <c r="GC63" s="66"/>
      <c r="GD63" s="66"/>
      <c r="GE63" s="66"/>
      <c r="GF63" s="66"/>
      <c r="GG63" s="66"/>
      <c r="GH63" s="66"/>
      <c r="GI63" s="66"/>
      <c r="GJ63" s="66"/>
      <c r="GK63" s="66"/>
      <c r="GL63" s="66"/>
      <c r="GM63" s="66"/>
      <c r="GN63" s="66"/>
      <c r="GO63" s="66"/>
      <c r="GP63" s="66"/>
      <c r="GQ63" s="66"/>
      <c r="GR63" s="66"/>
      <c r="GS63" s="66"/>
      <c r="GT63" s="66"/>
      <c r="GU63" s="66"/>
      <c r="GV63" s="66"/>
      <c r="GW63" s="66"/>
      <c r="GX63" s="66"/>
      <c r="GY63" s="66"/>
      <c r="GZ63" s="66"/>
      <c r="HA63" s="66"/>
      <c r="HB63" s="66"/>
      <c r="HC63" s="66"/>
      <c r="HD63" s="66"/>
      <c r="HE63" s="66"/>
      <c r="HF63" s="66"/>
      <c r="HG63" s="66"/>
      <c r="HH63" s="66"/>
      <c r="HI63" s="66"/>
      <c r="HJ63" s="66"/>
      <c r="HK63" s="66"/>
      <c r="HL63" s="66"/>
      <c r="HM63" s="66"/>
      <c r="HN63" s="66"/>
      <c r="HO63" s="66"/>
      <c r="HP63" s="66"/>
      <c r="HQ63" s="66"/>
      <c r="HR63" s="66"/>
      <c r="HS63" s="66"/>
      <c r="HT63" s="66"/>
      <c r="HU63" s="66"/>
      <c r="HV63" s="66"/>
      <c r="HW63" s="66"/>
      <c r="HX63" s="66"/>
      <c r="HY63" s="66"/>
      <c r="HZ63" s="66"/>
      <c r="IA63" s="66"/>
      <c r="IB63" s="66"/>
      <c r="IC63" s="66"/>
      <c r="ID63" s="66"/>
      <c r="IE63" s="66"/>
      <c r="IF63" s="66"/>
      <c r="IG63" s="66"/>
      <c r="IH63" s="66"/>
      <c r="II63" s="66"/>
      <c r="IJ63" s="66"/>
      <c r="IK63" s="66"/>
      <c r="IL63" s="66"/>
      <c r="IM63" s="66"/>
      <c r="IN63" s="66"/>
      <c r="IO63" s="66"/>
      <c r="IP63" s="66"/>
      <c r="IQ63" s="66"/>
      <c r="IR63" s="66"/>
      <c r="IS63" s="66"/>
      <c r="IT63" s="66"/>
      <c r="IU63" s="66"/>
      <c r="IV63" s="66"/>
      <c r="IW63" s="66"/>
    </row>
    <row r="64" customFormat="false" ht="12.75" hidden="false" customHeight="false" outlineLevel="0" collapsed="false">
      <c r="A64" s="66"/>
      <c r="B64" s="67" t="s">
        <v>155</v>
      </c>
      <c r="C64" s="68" t="s">
        <v>62</v>
      </c>
      <c r="D64" s="68" t="s">
        <v>181</v>
      </c>
      <c r="E64" s="69" t="n">
        <v>36739</v>
      </c>
      <c r="F64" s="69" t="n">
        <v>36769</v>
      </c>
      <c r="G64" s="67" t="s">
        <v>216</v>
      </c>
      <c r="H64" s="67"/>
      <c r="I64" s="68" t="s">
        <v>217</v>
      </c>
      <c r="J64" s="70" t="n">
        <v>0.0079</v>
      </c>
      <c r="K64" s="71" t="n">
        <v>0</v>
      </c>
      <c r="L64" s="71" t="n">
        <v>0.0022</v>
      </c>
      <c r="M64" s="71" t="n">
        <v>0</v>
      </c>
      <c r="N64" s="71" t="n">
        <v>0</v>
      </c>
      <c r="O64" s="72" t="n">
        <v>0</v>
      </c>
      <c r="P64" s="71" t="n">
        <f aca="false">SUM(J64:N64)</f>
        <v>0.0101</v>
      </c>
      <c r="Q64" s="66"/>
      <c r="R64" s="68" t="n">
        <v>373932</v>
      </c>
      <c r="S64" s="67" t="s">
        <v>218</v>
      </c>
      <c r="T64" s="77" t="n">
        <f aca="false">+R64*J64</f>
        <v>2954.0628</v>
      </c>
      <c r="U64" s="74"/>
      <c r="V64" s="75" t="n">
        <v>345185</v>
      </c>
      <c r="W64" s="67"/>
      <c r="X64" s="76"/>
      <c r="Y64" s="7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  <c r="CT64" s="66"/>
      <c r="CU64" s="66"/>
      <c r="CV64" s="66"/>
      <c r="CW64" s="66"/>
      <c r="CX64" s="66"/>
      <c r="CY64" s="66"/>
      <c r="CZ64" s="66"/>
      <c r="DA64" s="66"/>
      <c r="DB64" s="66"/>
      <c r="DC64" s="66"/>
      <c r="DD64" s="66"/>
      <c r="DE64" s="66"/>
      <c r="DF64" s="66"/>
      <c r="DG64" s="66"/>
      <c r="DH64" s="66"/>
      <c r="DI64" s="66"/>
      <c r="DJ64" s="66"/>
      <c r="DK64" s="66"/>
      <c r="DL64" s="66"/>
      <c r="DM64" s="66"/>
      <c r="DN64" s="66"/>
      <c r="DO64" s="66"/>
      <c r="DP64" s="66"/>
      <c r="DQ64" s="66"/>
      <c r="DR64" s="66"/>
      <c r="DS64" s="66"/>
      <c r="DT64" s="66"/>
      <c r="DU64" s="66"/>
      <c r="DV64" s="66"/>
      <c r="DW64" s="66"/>
      <c r="DX64" s="66"/>
      <c r="DY64" s="66"/>
      <c r="DZ64" s="66"/>
      <c r="EA64" s="66"/>
      <c r="EB64" s="66"/>
      <c r="EC64" s="66"/>
      <c r="ED64" s="66"/>
      <c r="EE64" s="66"/>
      <c r="EF64" s="66"/>
      <c r="EG64" s="66"/>
      <c r="EH64" s="66"/>
      <c r="EI64" s="66"/>
      <c r="EJ64" s="66"/>
      <c r="EK64" s="66"/>
      <c r="EL64" s="66"/>
      <c r="EM64" s="66"/>
      <c r="EN64" s="66"/>
      <c r="EO64" s="66"/>
      <c r="EP64" s="66"/>
      <c r="EQ64" s="66"/>
      <c r="ER64" s="66"/>
      <c r="ES64" s="66"/>
      <c r="ET64" s="66"/>
      <c r="EU64" s="66"/>
      <c r="EV64" s="66"/>
      <c r="EW64" s="66"/>
      <c r="EX64" s="66"/>
      <c r="EY64" s="66"/>
      <c r="EZ64" s="66"/>
      <c r="FA64" s="66"/>
      <c r="FB64" s="66"/>
      <c r="FC64" s="66"/>
      <c r="FD64" s="66"/>
      <c r="FE64" s="66"/>
      <c r="FF64" s="66"/>
      <c r="FG64" s="66"/>
      <c r="FH64" s="66"/>
      <c r="FI64" s="66"/>
      <c r="FJ64" s="66"/>
      <c r="FK64" s="66"/>
      <c r="FL64" s="66"/>
      <c r="FM64" s="66"/>
      <c r="FN64" s="66"/>
      <c r="FO64" s="66"/>
      <c r="FP64" s="66"/>
      <c r="FQ64" s="66"/>
      <c r="FR64" s="66"/>
      <c r="FS64" s="66"/>
      <c r="FT64" s="66"/>
      <c r="FU64" s="66"/>
      <c r="FV64" s="66"/>
      <c r="FW64" s="66"/>
      <c r="FX64" s="66"/>
      <c r="FY64" s="66"/>
      <c r="FZ64" s="66"/>
      <c r="GA64" s="66"/>
      <c r="GB64" s="66"/>
      <c r="GC64" s="66"/>
      <c r="GD64" s="66"/>
      <c r="GE64" s="66"/>
      <c r="GF64" s="66"/>
      <c r="GG64" s="66"/>
      <c r="GH64" s="66"/>
      <c r="GI64" s="66"/>
      <c r="GJ64" s="66"/>
      <c r="GK64" s="66"/>
      <c r="GL64" s="66"/>
      <c r="GM64" s="66"/>
      <c r="GN64" s="66"/>
      <c r="GO64" s="66"/>
      <c r="GP64" s="66"/>
      <c r="GQ64" s="66"/>
      <c r="GR64" s="66"/>
      <c r="GS64" s="66"/>
      <c r="GT64" s="66"/>
      <c r="GU64" s="66"/>
      <c r="GV64" s="66"/>
      <c r="GW64" s="66"/>
      <c r="GX64" s="66"/>
      <c r="GY64" s="66"/>
      <c r="GZ64" s="66"/>
      <c r="HA64" s="66"/>
      <c r="HB64" s="66"/>
      <c r="HC64" s="66"/>
      <c r="HD64" s="66"/>
      <c r="HE64" s="66"/>
      <c r="HF64" s="66"/>
      <c r="HG64" s="66"/>
      <c r="HH64" s="66"/>
      <c r="HI64" s="66"/>
      <c r="HJ64" s="66"/>
      <c r="HK64" s="66"/>
      <c r="HL64" s="66"/>
      <c r="HM64" s="66"/>
      <c r="HN64" s="66"/>
      <c r="HO64" s="66"/>
      <c r="HP64" s="66"/>
      <c r="HQ64" s="66"/>
      <c r="HR64" s="66"/>
      <c r="HS64" s="66"/>
      <c r="HT64" s="66"/>
      <c r="HU64" s="66"/>
      <c r="HV64" s="66"/>
      <c r="HW64" s="66"/>
      <c r="HX64" s="66"/>
      <c r="HY64" s="66"/>
      <c r="HZ64" s="66"/>
      <c r="IA64" s="66"/>
      <c r="IB64" s="66"/>
      <c r="IC64" s="66"/>
      <c r="ID64" s="66"/>
      <c r="IE64" s="66"/>
      <c r="IF64" s="66"/>
      <c r="IG64" s="66"/>
      <c r="IH64" s="66"/>
      <c r="II64" s="66"/>
      <c r="IJ64" s="66"/>
      <c r="IK64" s="66"/>
      <c r="IL64" s="66"/>
      <c r="IM64" s="66"/>
      <c r="IN64" s="66"/>
      <c r="IO64" s="66"/>
      <c r="IP64" s="66"/>
      <c r="IQ64" s="66"/>
      <c r="IR64" s="66"/>
      <c r="IS64" s="66"/>
      <c r="IT64" s="66"/>
      <c r="IU64" s="66"/>
      <c r="IV64" s="66"/>
      <c r="IW64" s="66"/>
    </row>
    <row r="65" customFormat="false" ht="12.75" hidden="false" customHeight="false" outlineLevel="0" collapsed="false">
      <c r="A65" s="66"/>
      <c r="B65" s="67" t="s">
        <v>155</v>
      </c>
      <c r="C65" s="68" t="s">
        <v>62</v>
      </c>
      <c r="D65" s="68" t="s">
        <v>181</v>
      </c>
      <c r="E65" s="69" t="n">
        <v>36739</v>
      </c>
      <c r="F65" s="69" t="n">
        <v>36769</v>
      </c>
      <c r="G65" s="67" t="s">
        <v>219</v>
      </c>
      <c r="H65" s="67"/>
      <c r="I65" s="68" t="s">
        <v>217</v>
      </c>
      <c r="J65" s="70" t="n">
        <v>0.6673</v>
      </c>
      <c r="K65" s="71" t="n">
        <v>0</v>
      </c>
      <c r="L65" s="71" t="n">
        <v>0.0022</v>
      </c>
      <c r="M65" s="71" t="n">
        <v>0</v>
      </c>
      <c r="N65" s="71" t="n">
        <v>0</v>
      </c>
      <c r="O65" s="72" t="n">
        <v>0</v>
      </c>
      <c r="P65" s="71" t="n">
        <f aca="false">SUM(J65:N65)</f>
        <v>0.6695</v>
      </c>
      <c r="Q65" s="66"/>
      <c r="R65" s="68" t="n">
        <v>4399</v>
      </c>
      <c r="S65" s="67" t="s">
        <v>218</v>
      </c>
      <c r="T65" s="77" t="n">
        <f aca="false">+R65*J65</f>
        <v>2935.4527</v>
      </c>
      <c r="U65" s="74"/>
      <c r="V65" s="75" t="n">
        <v>345185</v>
      </c>
      <c r="W65" s="67"/>
      <c r="X65" s="76"/>
      <c r="Y65" s="7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6"/>
      <c r="CX65" s="66"/>
      <c r="CY65" s="66"/>
      <c r="CZ65" s="66"/>
      <c r="DA65" s="66"/>
      <c r="DB65" s="66"/>
      <c r="DC65" s="66"/>
      <c r="DD65" s="66"/>
      <c r="DE65" s="66"/>
      <c r="DF65" s="66"/>
      <c r="DG65" s="66"/>
      <c r="DH65" s="66"/>
      <c r="DI65" s="66"/>
      <c r="DJ65" s="66"/>
      <c r="DK65" s="66"/>
      <c r="DL65" s="66"/>
      <c r="DM65" s="66"/>
      <c r="DN65" s="66"/>
      <c r="DO65" s="66"/>
      <c r="DP65" s="66"/>
      <c r="DQ65" s="66"/>
      <c r="DR65" s="66"/>
      <c r="DS65" s="66"/>
      <c r="DT65" s="66"/>
      <c r="DU65" s="66"/>
      <c r="DV65" s="66"/>
      <c r="DW65" s="66"/>
      <c r="DX65" s="66"/>
      <c r="DY65" s="66"/>
      <c r="DZ65" s="66"/>
      <c r="EA65" s="66"/>
      <c r="EB65" s="66"/>
      <c r="EC65" s="66"/>
      <c r="ED65" s="66"/>
      <c r="EE65" s="66"/>
      <c r="EF65" s="66"/>
      <c r="EG65" s="66"/>
      <c r="EH65" s="66"/>
      <c r="EI65" s="66"/>
      <c r="EJ65" s="66"/>
      <c r="EK65" s="66"/>
      <c r="EL65" s="66"/>
      <c r="EM65" s="66"/>
      <c r="EN65" s="66"/>
      <c r="EO65" s="66"/>
      <c r="EP65" s="66"/>
      <c r="EQ65" s="66"/>
      <c r="ER65" s="66"/>
      <c r="ES65" s="66"/>
      <c r="ET65" s="66"/>
      <c r="EU65" s="66"/>
      <c r="EV65" s="66"/>
      <c r="EW65" s="66"/>
      <c r="EX65" s="66"/>
      <c r="EY65" s="66"/>
      <c r="EZ65" s="66"/>
      <c r="FA65" s="66"/>
      <c r="FB65" s="66"/>
      <c r="FC65" s="66"/>
      <c r="FD65" s="66"/>
      <c r="FE65" s="66"/>
      <c r="FF65" s="66"/>
      <c r="FG65" s="66"/>
      <c r="FH65" s="66"/>
      <c r="FI65" s="66"/>
      <c r="FJ65" s="66"/>
      <c r="FK65" s="66"/>
      <c r="FL65" s="66"/>
      <c r="FM65" s="66"/>
      <c r="FN65" s="66"/>
      <c r="FO65" s="66"/>
      <c r="FP65" s="66"/>
      <c r="FQ65" s="66"/>
      <c r="FR65" s="66"/>
      <c r="FS65" s="66"/>
      <c r="FT65" s="66"/>
      <c r="FU65" s="66"/>
      <c r="FV65" s="66"/>
      <c r="FW65" s="66"/>
      <c r="FX65" s="66"/>
      <c r="FY65" s="66"/>
      <c r="FZ65" s="66"/>
      <c r="GA65" s="66"/>
      <c r="GB65" s="66"/>
      <c r="GC65" s="66"/>
      <c r="GD65" s="66"/>
      <c r="GE65" s="66"/>
      <c r="GF65" s="66"/>
      <c r="GG65" s="66"/>
      <c r="GH65" s="66"/>
      <c r="GI65" s="66"/>
      <c r="GJ65" s="66"/>
      <c r="GK65" s="66"/>
      <c r="GL65" s="66"/>
      <c r="GM65" s="66"/>
      <c r="GN65" s="66"/>
      <c r="GO65" s="66"/>
      <c r="GP65" s="66"/>
      <c r="GQ65" s="66"/>
      <c r="GR65" s="66"/>
      <c r="GS65" s="66"/>
      <c r="GT65" s="66"/>
      <c r="GU65" s="66"/>
      <c r="GV65" s="66"/>
      <c r="GW65" s="66"/>
      <c r="GX65" s="66"/>
      <c r="GY65" s="66"/>
      <c r="GZ65" s="66"/>
      <c r="HA65" s="66"/>
      <c r="HB65" s="66"/>
      <c r="HC65" s="66"/>
      <c r="HD65" s="66"/>
      <c r="HE65" s="66"/>
      <c r="HF65" s="66"/>
      <c r="HG65" s="66"/>
      <c r="HH65" s="66"/>
      <c r="HI65" s="66"/>
      <c r="HJ65" s="66"/>
      <c r="HK65" s="66"/>
      <c r="HL65" s="66"/>
      <c r="HM65" s="66"/>
      <c r="HN65" s="66"/>
      <c r="HO65" s="66"/>
      <c r="HP65" s="66"/>
      <c r="HQ65" s="66"/>
      <c r="HR65" s="66"/>
      <c r="HS65" s="66"/>
      <c r="HT65" s="66"/>
      <c r="HU65" s="66"/>
      <c r="HV65" s="66"/>
      <c r="HW65" s="66"/>
      <c r="HX65" s="66"/>
      <c r="HY65" s="66"/>
      <c r="HZ65" s="66"/>
      <c r="IA65" s="66"/>
      <c r="IB65" s="66"/>
      <c r="IC65" s="66"/>
      <c r="ID65" s="66"/>
      <c r="IE65" s="66"/>
      <c r="IF65" s="66"/>
      <c r="IG65" s="66"/>
      <c r="IH65" s="66"/>
      <c r="II65" s="66"/>
      <c r="IJ65" s="66"/>
      <c r="IK65" s="66"/>
      <c r="IL65" s="66"/>
      <c r="IM65" s="66"/>
      <c r="IN65" s="66"/>
      <c r="IO65" s="66"/>
      <c r="IP65" s="66"/>
      <c r="IQ65" s="66"/>
      <c r="IR65" s="66"/>
      <c r="IS65" s="66"/>
      <c r="IT65" s="66"/>
      <c r="IU65" s="66"/>
      <c r="IV65" s="66"/>
      <c r="IW65" s="66"/>
    </row>
    <row r="66" customFormat="false" ht="12.75" hidden="false" customHeight="false" outlineLevel="0" collapsed="false">
      <c r="A66" s="66"/>
      <c r="B66" s="67" t="s">
        <v>155</v>
      </c>
      <c r="C66" s="68" t="s">
        <v>62</v>
      </c>
      <c r="D66" s="68" t="s">
        <v>181</v>
      </c>
      <c r="E66" s="69" t="n">
        <v>36739</v>
      </c>
      <c r="F66" s="69" t="n">
        <v>36769</v>
      </c>
      <c r="G66" s="67" t="s">
        <v>220</v>
      </c>
      <c r="H66" s="67"/>
      <c r="I66" s="68" t="s">
        <v>221</v>
      </c>
      <c r="J66" s="70" t="n">
        <v>0.0481</v>
      </c>
      <c r="K66" s="71" t="n">
        <v>0</v>
      </c>
      <c r="L66" s="71" t="n">
        <v>0.0022</v>
      </c>
      <c r="M66" s="71" t="n">
        <v>0</v>
      </c>
      <c r="N66" s="71" t="n">
        <v>0</v>
      </c>
      <c r="O66" s="72" t="n">
        <v>0</v>
      </c>
      <c r="P66" s="71" t="n">
        <f aca="false">SUM(J66:N66)</f>
        <v>0.0503</v>
      </c>
      <c r="Q66" s="66"/>
      <c r="R66" s="68" t="n">
        <v>18997</v>
      </c>
      <c r="S66" s="67" t="s">
        <v>222</v>
      </c>
      <c r="T66" s="77" t="n">
        <f aca="false">+J66*R66</f>
        <v>913.7557</v>
      </c>
      <c r="U66" s="74"/>
      <c r="V66" s="75" t="n">
        <v>345192</v>
      </c>
      <c r="W66" s="67"/>
      <c r="X66" s="76"/>
      <c r="Y66" s="7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  <c r="CT66" s="66"/>
      <c r="CU66" s="66"/>
      <c r="CV66" s="66"/>
      <c r="CW66" s="66"/>
      <c r="CX66" s="66"/>
      <c r="CY66" s="66"/>
      <c r="CZ66" s="66"/>
      <c r="DA66" s="66"/>
      <c r="DB66" s="66"/>
      <c r="DC66" s="66"/>
      <c r="DD66" s="66"/>
      <c r="DE66" s="66"/>
      <c r="DF66" s="66"/>
      <c r="DG66" s="66"/>
      <c r="DH66" s="66"/>
      <c r="DI66" s="66"/>
      <c r="DJ66" s="66"/>
      <c r="DK66" s="66"/>
      <c r="DL66" s="66"/>
      <c r="DM66" s="66"/>
      <c r="DN66" s="66"/>
      <c r="DO66" s="66"/>
      <c r="DP66" s="66"/>
      <c r="DQ66" s="66"/>
      <c r="DR66" s="66"/>
      <c r="DS66" s="66"/>
      <c r="DT66" s="66"/>
      <c r="DU66" s="66"/>
      <c r="DV66" s="66"/>
      <c r="DW66" s="66"/>
      <c r="DX66" s="66"/>
      <c r="DY66" s="66"/>
      <c r="DZ66" s="66"/>
      <c r="EA66" s="66"/>
      <c r="EB66" s="66"/>
      <c r="EC66" s="66"/>
      <c r="ED66" s="66"/>
      <c r="EE66" s="66"/>
      <c r="EF66" s="66"/>
      <c r="EG66" s="66"/>
      <c r="EH66" s="66"/>
      <c r="EI66" s="66"/>
      <c r="EJ66" s="66"/>
      <c r="EK66" s="66"/>
      <c r="EL66" s="66"/>
      <c r="EM66" s="66"/>
      <c r="EN66" s="66"/>
      <c r="EO66" s="66"/>
      <c r="EP66" s="66"/>
      <c r="EQ66" s="66"/>
      <c r="ER66" s="66"/>
      <c r="ES66" s="66"/>
      <c r="ET66" s="66"/>
      <c r="EU66" s="66"/>
      <c r="EV66" s="66"/>
      <c r="EW66" s="66"/>
      <c r="EX66" s="66"/>
      <c r="EY66" s="66"/>
      <c r="EZ66" s="66"/>
      <c r="FA66" s="66"/>
      <c r="FB66" s="66"/>
      <c r="FC66" s="66"/>
      <c r="FD66" s="66"/>
      <c r="FE66" s="66"/>
      <c r="FF66" s="66"/>
      <c r="FG66" s="66"/>
      <c r="FH66" s="66"/>
      <c r="FI66" s="66"/>
      <c r="FJ66" s="66"/>
      <c r="FK66" s="66"/>
      <c r="FL66" s="66"/>
      <c r="FM66" s="66"/>
      <c r="FN66" s="66"/>
      <c r="FO66" s="66"/>
      <c r="FP66" s="66"/>
      <c r="FQ66" s="66"/>
      <c r="FR66" s="66"/>
      <c r="FS66" s="66"/>
      <c r="FT66" s="66"/>
      <c r="FU66" s="66"/>
      <c r="FV66" s="66"/>
      <c r="FW66" s="66"/>
      <c r="FX66" s="66"/>
      <c r="FY66" s="66"/>
      <c r="FZ66" s="66"/>
      <c r="GA66" s="66"/>
      <c r="GB66" s="66"/>
      <c r="GC66" s="66"/>
      <c r="GD66" s="66"/>
      <c r="GE66" s="66"/>
      <c r="GF66" s="66"/>
      <c r="GG66" s="66"/>
      <c r="GH66" s="66"/>
      <c r="GI66" s="66"/>
      <c r="GJ66" s="66"/>
      <c r="GK66" s="66"/>
      <c r="GL66" s="66"/>
      <c r="GM66" s="66"/>
      <c r="GN66" s="66"/>
      <c r="GO66" s="66"/>
      <c r="GP66" s="66"/>
      <c r="GQ66" s="66"/>
      <c r="GR66" s="66"/>
      <c r="GS66" s="66"/>
      <c r="GT66" s="66"/>
      <c r="GU66" s="66"/>
      <c r="GV66" s="66"/>
      <c r="GW66" s="66"/>
      <c r="GX66" s="66"/>
      <c r="GY66" s="66"/>
      <c r="GZ66" s="66"/>
      <c r="HA66" s="66"/>
      <c r="HB66" s="66"/>
      <c r="HC66" s="66"/>
      <c r="HD66" s="66"/>
      <c r="HE66" s="66"/>
      <c r="HF66" s="66"/>
      <c r="HG66" s="66"/>
      <c r="HH66" s="66"/>
      <c r="HI66" s="66"/>
      <c r="HJ66" s="66"/>
      <c r="HK66" s="66"/>
      <c r="HL66" s="66"/>
      <c r="HM66" s="66"/>
      <c r="HN66" s="66"/>
      <c r="HO66" s="66"/>
      <c r="HP66" s="66"/>
      <c r="HQ66" s="66"/>
      <c r="HR66" s="66"/>
      <c r="HS66" s="66"/>
      <c r="HT66" s="66"/>
      <c r="HU66" s="66"/>
      <c r="HV66" s="66"/>
      <c r="HW66" s="66"/>
      <c r="HX66" s="66"/>
      <c r="HY66" s="66"/>
      <c r="HZ66" s="66"/>
      <c r="IA66" s="66"/>
      <c r="IB66" s="66"/>
      <c r="IC66" s="66"/>
      <c r="ID66" s="66"/>
      <c r="IE66" s="66"/>
      <c r="IF66" s="66"/>
      <c r="IG66" s="66"/>
      <c r="IH66" s="66"/>
      <c r="II66" s="66"/>
      <c r="IJ66" s="66"/>
      <c r="IK66" s="66"/>
      <c r="IL66" s="66"/>
      <c r="IM66" s="66"/>
      <c r="IN66" s="66"/>
      <c r="IO66" s="66"/>
      <c r="IP66" s="66"/>
      <c r="IQ66" s="66"/>
      <c r="IR66" s="66"/>
      <c r="IS66" s="66"/>
      <c r="IT66" s="66"/>
      <c r="IU66" s="66"/>
      <c r="IV66" s="66"/>
      <c r="IW66" s="66"/>
    </row>
    <row r="67" customFormat="false" ht="12.75" hidden="false" customHeight="false" outlineLevel="0" collapsed="false">
      <c r="A67" s="66"/>
      <c r="B67" s="67" t="s">
        <v>155</v>
      </c>
      <c r="C67" s="68" t="s">
        <v>62</v>
      </c>
      <c r="D67" s="68" t="s">
        <v>181</v>
      </c>
      <c r="E67" s="69" t="n">
        <v>36739</v>
      </c>
      <c r="F67" s="69" t="n">
        <v>36769</v>
      </c>
      <c r="G67" s="67" t="s">
        <v>223</v>
      </c>
      <c r="H67" s="67"/>
      <c r="I67" s="68" t="s">
        <v>221</v>
      </c>
      <c r="J67" s="70" t="n">
        <v>0.484</v>
      </c>
      <c r="K67" s="71" t="n">
        <v>0</v>
      </c>
      <c r="L67" s="71" t="n">
        <v>0.0022</v>
      </c>
      <c r="M67" s="71" t="n">
        <v>0</v>
      </c>
      <c r="N67" s="71" t="n">
        <v>0</v>
      </c>
      <c r="O67" s="72" t="n">
        <v>0</v>
      </c>
      <c r="P67" s="71" t="n">
        <f aca="false">SUM(J67:N67)</f>
        <v>0.4862</v>
      </c>
      <c r="Q67" s="66"/>
      <c r="R67" s="68" t="n">
        <v>1888</v>
      </c>
      <c r="S67" s="67" t="s">
        <v>224</v>
      </c>
      <c r="T67" s="77" t="n">
        <f aca="false">+J67*R67</f>
        <v>913.792</v>
      </c>
      <c r="U67" s="74"/>
      <c r="V67" s="75" t="n">
        <v>345192</v>
      </c>
      <c r="W67" s="67"/>
      <c r="X67" s="76"/>
      <c r="Y67" s="7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  <c r="CT67" s="66"/>
      <c r="CU67" s="66"/>
      <c r="CV67" s="66"/>
      <c r="CW67" s="66"/>
      <c r="CX67" s="66"/>
      <c r="CY67" s="66"/>
      <c r="CZ67" s="66"/>
      <c r="DA67" s="66"/>
      <c r="DB67" s="66"/>
      <c r="DC67" s="66"/>
      <c r="DD67" s="66"/>
      <c r="DE67" s="66"/>
      <c r="DF67" s="66"/>
      <c r="DG67" s="66"/>
      <c r="DH67" s="66"/>
      <c r="DI67" s="66"/>
      <c r="DJ67" s="66"/>
      <c r="DK67" s="66"/>
      <c r="DL67" s="66"/>
      <c r="DM67" s="66"/>
      <c r="DN67" s="66"/>
      <c r="DO67" s="66"/>
      <c r="DP67" s="66"/>
      <c r="DQ67" s="66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6"/>
      <c r="EE67" s="66"/>
      <c r="EF67" s="66"/>
      <c r="EG67" s="66"/>
      <c r="EH67" s="66"/>
      <c r="EI67" s="66"/>
      <c r="EJ67" s="66"/>
      <c r="EK67" s="66"/>
      <c r="EL67" s="66"/>
      <c r="EM67" s="66"/>
      <c r="EN67" s="66"/>
      <c r="EO67" s="66"/>
      <c r="EP67" s="66"/>
      <c r="EQ67" s="66"/>
      <c r="ER67" s="66"/>
      <c r="ES67" s="66"/>
      <c r="ET67" s="66"/>
      <c r="EU67" s="66"/>
      <c r="EV67" s="66"/>
      <c r="EW67" s="66"/>
      <c r="EX67" s="66"/>
      <c r="EY67" s="66"/>
      <c r="EZ67" s="66"/>
      <c r="FA67" s="66"/>
      <c r="FB67" s="66"/>
      <c r="FC67" s="66"/>
      <c r="FD67" s="66"/>
      <c r="FE67" s="66"/>
      <c r="FF67" s="66"/>
      <c r="FG67" s="66"/>
      <c r="FH67" s="66"/>
      <c r="FI67" s="66"/>
      <c r="FJ67" s="66"/>
      <c r="FK67" s="66"/>
      <c r="FL67" s="66"/>
      <c r="FM67" s="66"/>
      <c r="FN67" s="66"/>
      <c r="FO67" s="66"/>
      <c r="FP67" s="66"/>
      <c r="FQ67" s="66"/>
      <c r="FR67" s="66"/>
      <c r="FS67" s="66"/>
      <c r="FT67" s="66"/>
      <c r="FU67" s="66"/>
      <c r="FV67" s="66"/>
      <c r="FW67" s="66"/>
      <c r="FX67" s="66"/>
      <c r="FY67" s="66"/>
      <c r="FZ67" s="66"/>
      <c r="GA67" s="66"/>
      <c r="GB67" s="66"/>
      <c r="GC67" s="66"/>
      <c r="GD67" s="66"/>
      <c r="GE67" s="66"/>
      <c r="GF67" s="66"/>
      <c r="GG67" s="66"/>
      <c r="GH67" s="66"/>
      <c r="GI67" s="66"/>
      <c r="GJ67" s="66"/>
      <c r="GK67" s="66"/>
      <c r="GL67" s="66"/>
      <c r="GM67" s="66"/>
      <c r="GN67" s="66"/>
      <c r="GO67" s="66"/>
      <c r="GP67" s="66"/>
      <c r="GQ67" s="66"/>
      <c r="GR67" s="66"/>
      <c r="GS67" s="66"/>
      <c r="GT67" s="66"/>
      <c r="GU67" s="66"/>
      <c r="GV67" s="66"/>
      <c r="GW67" s="66"/>
      <c r="GX67" s="66"/>
      <c r="GY67" s="66"/>
      <c r="GZ67" s="66"/>
      <c r="HA67" s="66"/>
      <c r="HB67" s="66"/>
      <c r="HC67" s="66"/>
      <c r="HD67" s="66"/>
      <c r="HE67" s="66"/>
      <c r="HF67" s="66"/>
      <c r="HG67" s="66"/>
      <c r="HH67" s="66"/>
      <c r="HI67" s="66"/>
      <c r="HJ67" s="66"/>
      <c r="HK67" s="66"/>
      <c r="HL67" s="66"/>
      <c r="HM67" s="66"/>
      <c r="HN67" s="66"/>
      <c r="HO67" s="66"/>
      <c r="HP67" s="66"/>
      <c r="HQ67" s="66"/>
      <c r="HR67" s="66"/>
      <c r="HS67" s="66"/>
      <c r="HT67" s="66"/>
      <c r="HU67" s="66"/>
      <c r="HV67" s="66"/>
      <c r="HW67" s="66"/>
      <c r="HX67" s="66"/>
      <c r="HY67" s="66"/>
      <c r="HZ67" s="66"/>
      <c r="IA67" s="66"/>
      <c r="IB67" s="66"/>
      <c r="IC67" s="66"/>
      <c r="ID67" s="66"/>
      <c r="IE67" s="66"/>
      <c r="IF67" s="66"/>
      <c r="IG67" s="66"/>
      <c r="IH67" s="66"/>
      <c r="II67" s="66"/>
      <c r="IJ67" s="66"/>
      <c r="IK67" s="66"/>
      <c r="IL67" s="66"/>
      <c r="IM67" s="66"/>
      <c r="IN67" s="66"/>
      <c r="IO67" s="66"/>
      <c r="IP67" s="66"/>
      <c r="IQ67" s="66"/>
      <c r="IR67" s="66"/>
      <c r="IS67" s="66"/>
      <c r="IT67" s="66"/>
      <c r="IU67" s="66"/>
      <c r="IV67" s="66"/>
      <c r="IW67" s="66"/>
    </row>
    <row r="68" customFormat="false" ht="12.75" hidden="false" customHeight="false" outlineLevel="0" collapsed="false">
      <c r="B68" s="33"/>
      <c r="C68" s="37"/>
      <c r="D68" s="37"/>
      <c r="E68" s="38"/>
      <c r="F68" s="38"/>
      <c r="G68" s="39"/>
      <c r="H68" s="39"/>
      <c r="I68" s="37"/>
      <c r="J68" s="51"/>
      <c r="K68" s="42"/>
      <c r="L68" s="42"/>
      <c r="M68" s="42"/>
      <c r="N68" s="42"/>
      <c r="O68" s="43"/>
      <c r="P68" s="42"/>
      <c r="Q68" s="85"/>
      <c r="R68" s="86"/>
      <c r="S68" s="46"/>
      <c r="T68" s="46" t="n">
        <f aca="false">SUM(T57:T67)</f>
        <v>134328.1354</v>
      </c>
      <c r="U68" s="46"/>
      <c r="V68" s="47"/>
      <c r="W68" s="48"/>
      <c r="X68" s="49"/>
      <c r="Y68" s="49"/>
    </row>
    <row r="69" customFormat="false" ht="12.75" hidden="false" customHeight="false" outlineLevel="0" collapsed="false">
      <c r="B69" s="33"/>
      <c r="C69" s="37"/>
      <c r="D69" s="37"/>
      <c r="E69" s="38"/>
      <c r="F69" s="38"/>
      <c r="G69" s="39"/>
      <c r="H69" s="39"/>
      <c r="I69" s="37"/>
      <c r="J69" s="42"/>
      <c r="K69" s="42"/>
      <c r="L69" s="42"/>
      <c r="M69" s="42"/>
      <c r="N69" s="42"/>
      <c r="O69" s="43"/>
      <c r="P69" s="42"/>
      <c r="Q69" s="85"/>
      <c r="R69" s="86"/>
      <c r="S69" s="46"/>
      <c r="T69" s="46"/>
      <c r="U69" s="46"/>
      <c r="V69" s="47"/>
      <c r="W69" s="48"/>
      <c r="X69" s="49"/>
      <c r="Y69" s="49"/>
    </row>
    <row r="70" customFormat="false" ht="12.75" hidden="false" customHeight="false" outlineLevel="0" collapsed="false">
      <c r="B70" s="33"/>
      <c r="C70" s="37"/>
      <c r="D70" s="37"/>
      <c r="E70" s="38"/>
      <c r="F70" s="38"/>
      <c r="G70" s="39"/>
      <c r="H70" s="39"/>
      <c r="I70" s="37"/>
      <c r="J70" s="51"/>
      <c r="K70" s="42"/>
      <c r="L70" s="42"/>
      <c r="M70" s="42"/>
      <c r="N70" s="42"/>
      <c r="O70" s="43"/>
      <c r="P70" s="42"/>
      <c r="Q70" s="85"/>
      <c r="R70" s="86"/>
      <c r="S70" s="46"/>
      <c r="T70" s="46"/>
      <c r="U70" s="46"/>
      <c r="V70" s="47"/>
      <c r="W70" s="48"/>
      <c r="X70" s="49"/>
      <c r="Y70" s="49"/>
    </row>
    <row r="71" customFormat="false" ht="13.5" hidden="false" customHeight="false" outlineLevel="0" collapsed="false">
      <c r="B71" s="33"/>
      <c r="C71" s="37"/>
      <c r="D71" s="37"/>
      <c r="E71" s="38"/>
      <c r="F71" s="38"/>
      <c r="G71" s="39"/>
      <c r="H71" s="39"/>
      <c r="I71" s="37"/>
      <c r="J71" s="42"/>
      <c r="K71" s="42"/>
      <c r="L71" s="42"/>
      <c r="M71" s="42"/>
      <c r="N71" s="42"/>
      <c r="O71" s="43"/>
      <c r="P71" s="42"/>
      <c r="Q71" s="85"/>
      <c r="R71" s="86"/>
      <c r="S71" s="46"/>
      <c r="T71" s="90" t="n">
        <f aca="false">SUM(T68,T55,T51,T49,T40,T29)</f>
        <v>655443.315303226</v>
      </c>
      <c r="U71" s="46" t="s">
        <v>225</v>
      </c>
      <c r="V71" s="47"/>
      <c r="W71" s="48"/>
      <c r="X71" s="49"/>
      <c r="Y71" s="49"/>
    </row>
    <row r="72" customFormat="false" ht="13.5" hidden="false" customHeight="false" outlineLevel="0" collapsed="false">
      <c r="B72" s="33"/>
      <c r="C72" s="37"/>
      <c r="D72" s="37"/>
      <c r="E72" s="38"/>
      <c r="F72" s="38"/>
      <c r="G72" s="39"/>
      <c r="H72" s="39"/>
      <c r="I72" s="37"/>
      <c r="J72" s="42"/>
      <c r="K72" s="42"/>
      <c r="L72" s="42"/>
      <c r="M72" s="42"/>
      <c r="N72" s="42"/>
      <c r="O72" s="43"/>
      <c r="P72" s="42"/>
      <c r="Q72" s="85"/>
      <c r="R72" s="86"/>
      <c r="S72" s="46"/>
      <c r="T72" s="46"/>
      <c r="U72" s="48" t="s">
        <v>226</v>
      </c>
      <c r="V72" s="47"/>
      <c r="W72" s="48"/>
      <c r="X72" s="87"/>
      <c r="Y72" s="49"/>
    </row>
    <row r="73" customFormat="false" ht="12.75" hidden="false" customHeight="false" outlineLevel="0" collapsed="false">
      <c r="B73" s="33"/>
      <c r="C73" s="37"/>
      <c r="D73" s="37"/>
      <c r="E73" s="38"/>
      <c r="F73" s="38"/>
      <c r="G73" s="39"/>
      <c r="H73" s="39"/>
      <c r="I73" s="37"/>
      <c r="J73" s="42"/>
      <c r="K73" s="42"/>
      <c r="L73" s="42"/>
      <c r="M73" s="42"/>
      <c r="N73" s="42"/>
      <c r="O73" s="43"/>
      <c r="P73" s="42"/>
      <c r="Q73" s="85"/>
      <c r="R73" s="86"/>
      <c r="S73" s="46"/>
      <c r="T73" s="46"/>
      <c r="U73" s="46"/>
      <c r="V73" s="47"/>
      <c r="W73" s="48"/>
      <c r="X73" s="49"/>
      <c r="Y73" s="49"/>
    </row>
    <row r="74" customFormat="false" ht="12.75" hidden="false" customHeight="false" outlineLevel="0" collapsed="false">
      <c r="B74" s="33"/>
      <c r="C74" s="37"/>
      <c r="D74" s="37"/>
      <c r="E74" s="38"/>
      <c r="F74" s="38"/>
      <c r="G74" s="39"/>
      <c r="H74" s="39"/>
      <c r="I74" s="37"/>
      <c r="J74" s="42"/>
      <c r="K74" s="42"/>
      <c r="L74" s="42"/>
      <c r="M74" s="42"/>
      <c r="N74" s="42"/>
      <c r="O74" s="43"/>
      <c r="P74" s="42"/>
      <c r="Q74" s="85"/>
      <c r="R74" s="86"/>
      <c r="S74" s="46"/>
      <c r="T74" s="46"/>
      <c r="U74" s="46"/>
      <c r="V74" s="47"/>
      <c r="W74" s="48"/>
      <c r="X74" s="49"/>
      <c r="Y74" s="49"/>
    </row>
    <row r="75" customFormat="false" ht="12.75" hidden="false" customHeight="false" outlineLevel="0" collapsed="false">
      <c r="B75" s="33"/>
      <c r="C75" s="37"/>
      <c r="D75" s="37"/>
      <c r="E75" s="65"/>
      <c r="F75" s="38"/>
      <c r="G75" s="39"/>
      <c r="H75" s="39"/>
      <c r="I75" s="37"/>
      <c r="J75" s="51"/>
      <c r="K75" s="42"/>
      <c r="L75" s="42"/>
      <c r="M75" s="42"/>
      <c r="N75" s="42"/>
      <c r="O75" s="43"/>
      <c r="P75" s="42"/>
      <c r="Q75" s="85"/>
      <c r="R75" s="86"/>
      <c r="S75" s="87"/>
      <c r="T75" s="46"/>
      <c r="U75" s="46"/>
      <c r="V75" s="47"/>
      <c r="W75" s="48"/>
      <c r="X75" s="49"/>
      <c r="Y75" s="49"/>
    </row>
    <row r="76" customFormat="false" ht="12.75" hidden="false" customHeight="false" outlineLevel="0" collapsed="false">
      <c r="B76" s="33"/>
      <c r="C76" s="37"/>
      <c r="D76" s="37"/>
      <c r="E76" s="65"/>
      <c r="F76" s="38"/>
      <c r="G76" s="39"/>
      <c r="H76" s="39"/>
      <c r="I76" s="37"/>
      <c r="J76" s="51"/>
      <c r="K76" s="42"/>
      <c r="L76" s="42"/>
      <c r="M76" s="42"/>
      <c r="N76" s="42"/>
      <c r="O76" s="43"/>
      <c r="P76" s="42"/>
      <c r="Q76" s="85"/>
      <c r="R76" s="86"/>
      <c r="S76" s="87"/>
      <c r="T76" s="46"/>
      <c r="U76" s="46"/>
      <c r="V76" s="47"/>
      <c r="W76" s="48"/>
      <c r="X76" s="49"/>
      <c r="Y76" s="49"/>
    </row>
    <row r="77" customFormat="false" ht="12.75" hidden="false" customHeight="false" outlineLevel="0" collapsed="false">
      <c r="E77" s="35"/>
      <c r="Q77" s="91"/>
      <c r="R77" s="91"/>
      <c r="S77" s="91"/>
      <c r="T77" s="91"/>
      <c r="U77" s="91"/>
      <c r="V77" s="92"/>
      <c r="W77" s="93"/>
      <c r="X77" s="92"/>
    </row>
    <row r="78" customFormat="false" ht="12.75" hidden="false" customHeight="false" outlineLevel="0" collapsed="false">
      <c r="E78" s="35"/>
      <c r="Q78" s="91"/>
      <c r="R78" s="91"/>
      <c r="S78" s="91"/>
      <c r="T78" s="91"/>
      <c r="U78" s="91"/>
      <c r="V78" s="92"/>
      <c r="W78" s="93"/>
      <c r="X78" s="92"/>
    </row>
    <row r="79" customFormat="false" ht="12.75" hidden="false" customHeight="false" outlineLevel="0" collapsed="false">
      <c r="E79" s="35"/>
    </row>
    <row r="80" customFormat="false" ht="12.75" hidden="false" customHeight="false" outlineLevel="0" collapsed="false">
      <c r="E80" s="35"/>
    </row>
    <row r="81" customFormat="false" ht="12.75" hidden="false" customHeight="false" outlineLevel="0" collapsed="false">
      <c r="E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D34" colorId="64" zoomScale="100" zoomScaleNormal="100" zoomScalePageLayoutView="100" workbookViewId="0">
      <selection pane="topLeft" activeCell="R29" activeCellId="0" sqref="R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2" width="9.14"/>
    <col collapsed="false" customWidth="true" hidden="false" outlineLevel="0" max="2" min="2" style="32" width="9.99"/>
    <col collapsed="false" customWidth="false" hidden="false" outlineLevel="0" max="3" min="3" style="32" width="9.14"/>
    <col collapsed="false" customWidth="true" hidden="false" outlineLevel="0" max="4" min="4" style="32" width="10.56"/>
    <col collapsed="false" customWidth="true" hidden="false" outlineLevel="0" max="5" min="5" style="32" width="9.28"/>
    <col collapsed="false" customWidth="true" hidden="false" outlineLevel="0" max="6" min="6" style="32" width="9.56"/>
    <col collapsed="false" customWidth="true" hidden="false" outlineLevel="0" max="7" min="7" style="33" width="12.42"/>
    <col collapsed="false" customWidth="true" hidden="false" outlineLevel="0" max="8" min="8" style="33" width="16.42"/>
    <col collapsed="false" customWidth="true" hidden="false" outlineLevel="0" max="9" min="9" style="32" width="16.56"/>
    <col collapsed="false" customWidth="true" hidden="false" outlineLevel="0" max="10" min="10" style="32" width="7.7"/>
    <col collapsed="false" customWidth="true" hidden="true" outlineLevel="0" max="14" min="11" style="32" width="9.06"/>
    <col collapsed="false" customWidth="true" hidden="true" outlineLevel="0" max="15" min="15" style="34" width="9.06"/>
    <col collapsed="false" customWidth="true" hidden="true" outlineLevel="0" max="16" min="16" style="32" width="9.06"/>
    <col collapsed="false" customWidth="true" hidden="false" outlineLevel="0" max="17" min="17" style="32" width="14.28"/>
    <col collapsed="false" customWidth="true" hidden="false" outlineLevel="0" max="18" min="18" style="32" width="10.85"/>
    <col collapsed="false" customWidth="true" hidden="false" outlineLevel="0" max="19" min="19" style="32" width="12.28"/>
    <col collapsed="false" customWidth="true" hidden="false" outlineLevel="0" max="20" min="20" style="32" width="10.71"/>
    <col collapsed="false" customWidth="true" hidden="false" outlineLevel="0" max="21" min="21" style="32" width="11.85"/>
    <col collapsed="false" customWidth="true" hidden="false" outlineLevel="0" max="22" min="22" style="35" width="14.85"/>
    <col collapsed="false" customWidth="true" hidden="false" outlineLevel="0" max="23" min="23" style="33" width="42.28"/>
    <col collapsed="false" customWidth="false" hidden="false" outlineLevel="0" max="25" min="24" style="35" width="9.14"/>
    <col collapsed="false" customWidth="true" hidden="false" outlineLevel="0" max="26" min="26" style="32" width="12.42"/>
    <col collapsed="false" customWidth="false" hidden="false" outlineLevel="0" max="257" min="27" style="32" width="9.14"/>
  </cols>
  <sheetData>
    <row r="1" customFormat="false" ht="12.75" hidden="false" customHeight="false" outlineLevel="0" collapsed="false">
      <c r="B1" s="36" t="s">
        <v>127</v>
      </c>
      <c r="C1" s="37"/>
      <c r="D1" s="37"/>
      <c r="E1" s="38"/>
      <c r="F1" s="38"/>
      <c r="G1" s="39"/>
      <c r="H1" s="39"/>
      <c r="I1" s="37" t="s">
        <v>128</v>
      </c>
      <c r="J1" s="40" t="n">
        <v>31</v>
      </c>
      <c r="K1" s="41" t="s">
        <v>129</v>
      </c>
      <c r="L1" s="42"/>
      <c r="M1" s="42"/>
      <c r="N1" s="42"/>
      <c r="O1" s="43"/>
      <c r="P1" s="42"/>
      <c r="Q1" s="44"/>
      <c r="R1" s="45"/>
      <c r="S1" s="46"/>
      <c r="T1" s="46"/>
      <c r="U1" s="46"/>
      <c r="V1" s="47"/>
      <c r="W1" s="48"/>
      <c r="X1" s="49"/>
      <c r="Y1" s="49"/>
    </row>
    <row r="2" customFormat="false" ht="12.75" hidden="false" customHeight="false" outlineLevel="0" collapsed="false">
      <c r="B2" s="39" t="s">
        <v>130</v>
      </c>
      <c r="C2" s="39"/>
      <c r="D2" s="39"/>
      <c r="E2" s="38"/>
      <c r="F2" s="38"/>
      <c r="G2" s="39"/>
      <c r="H2" s="39"/>
      <c r="I2" s="37"/>
      <c r="J2" s="40"/>
      <c r="K2" s="41" t="s">
        <v>131</v>
      </c>
      <c r="L2" s="42"/>
      <c r="M2" s="42"/>
      <c r="N2" s="42"/>
      <c r="O2" s="43"/>
      <c r="P2" s="42"/>
      <c r="Q2" s="44"/>
      <c r="R2" s="45"/>
      <c r="S2" s="46"/>
      <c r="T2" s="46"/>
      <c r="U2" s="46"/>
      <c r="V2" s="47"/>
      <c r="W2" s="48"/>
      <c r="X2" s="49"/>
      <c r="Y2" s="49"/>
    </row>
    <row r="3" customFormat="false" ht="12.75" hidden="false" customHeight="false" outlineLevel="0" collapsed="false">
      <c r="B3" s="39" t="s">
        <v>132</v>
      </c>
      <c r="C3" s="39"/>
      <c r="D3" s="39"/>
      <c r="E3" s="38"/>
      <c r="F3" s="38"/>
      <c r="G3" s="50" t="s">
        <v>118</v>
      </c>
      <c r="H3" s="39" t="s">
        <v>118</v>
      </c>
      <c r="I3" s="45" t="s">
        <v>118</v>
      </c>
      <c r="J3" s="51"/>
      <c r="K3" s="52" t="s">
        <v>118</v>
      </c>
      <c r="L3" s="42"/>
      <c r="M3" s="52" t="s">
        <v>118</v>
      </c>
      <c r="N3" s="42"/>
      <c r="O3" s="43"/>
      <c r="P3" s="52" t="s">
        <v>118</v>
      </c>
      <c r="Q3" s="44"/>
      <c r="R3" s="45"/>
      <c r="S3" s="46"/>
      <c r="T3" s="46"/>
      <c r="U3" s="46"/>
      <c r="V3" s="47"/>
      <c r="W3" s="48"/>
      <c r="X3" s="49"/>
      <c r="Y3" s="49"/>
    </row>
    <row r="4" customFormat="false" ht="12.75" hidden="false" customHeight="false" outlineLevel="0" collapsed="false">
      <c r="B4" s="39"/>
      <c r="C4" s="37"/>
      <c r="D4" s="37"/>
      <c r="E4" s="38"/>
      <c r="F4" s="38"/>
      <c r="G4" s="53"/>
      <c r="H4" s="39"/>
      <c r="I4" s="53"/>
      <c r="J4" s="51"/>
      <c r="K4" s="53"/>
      <c r="L4" s="42"/>
      <c r="M4" s="53"/>
      <c r="N4" s="45"/>
      <c r="O4" s="43"/>
      <c r="P4" s="45"/>
      <c r="Q4" s="44"/>
      <c r="R4" s="45"/>
      <c r="S4" s="46"/>
      <c r="T4" s="54"/>
      <c r="U4" s="54"/>
      <c r="V4" s="55"/>
      <c r="W4" s="48"/>
      <c r="X4" s="49"/>
      <c r="Y4" s="49"/>
    </row>
    <row r="5" customFormat="false" ht="12.75" hidden="false" customHeight="false" outlineLevel="0" collapsed="false">
      <c r="B5" s="39" t="s">
        <v>133</v>
      </c>
      <c r="C5" s="37"/>
      <c r="D5" s="39"/>
      <c r="E5" s="38"/>
      <c r="F5" s="38"/>
      <c r="G5" s="53"/>
      <c r="H5" s="39"/>
      <c r="I5" s="53"/>
      <c r="J5" s="51"/>
      <c r="K5" s="53"/>
      <c r="L5" s="42"/>
      <c r="M5" s="53"/>
      <c r="N5" s="45"/>
      <c r="O5" s="43"/>
      <c r="P5" s="45"/>
      <c r="Q5" s="44"/>
      <c r="R5" s="45"/>
      <c r="S5" s="46"/>
      <c r="T5" s="54"/>
      <c r="U5" s="54"/>
      <c r="V5" s="55"/>
      <c r="W5" s="48"/>
      <c r="X5" s="49"/>
      <c r="Y5" s="49"/>
    </row>
    <row r="6" customFormat="false" ht="12.75" hidden="false" customHeight="false" outlineLevel="0" collapsed="false">
      <c r="B6" s="39"/>
      <c r="C6" s="37" t="s">
        <v>134</v>
      </c>
      <c r="D6" s="37"/>
      <c r="E6" s="38"/>
      <c r="F6" s="38"/>
      <c r="G6" s="53"/>
      <c r="H6" s="39"/>
      <c r="I6" s="53"/>
      <c r="J6" s="51"/>
      <c r="K6" s="53"/>
      <c r="L6" s="42"/>
      <c r="M6" s="53"/>
      <c r="N6" s="45"/>
      <c r="O6" s="43"/>
      <c r="P6" s="45"/>
      <c r="Q6" s="44"/>
      <c r="R6" s="45"/>
      <c r="S6" s="46"/>
      <c r="T6" s="54"/>
      <c r="U6" s="54"/>
      <c r="V6" s="55"/>
      <c r="W6" s="48"/>
      <c r="X6" s="49"/>
      <c r="Y6" s="49"/>
    </row>
    <row r="7" customFormat="false" ht="12.75" hidden="false" customHeight="false" outlineLevel="0" collapsed="false">
      <c r="B7" s="39"/>
      <c r="C7" s="37"/>
      <c r="D7" s="37"/>
      <c r="E7" s="38"/>
      <c r="F7" s="38"/>
      <c r="G7" s="53"/>
      <c r="H7" s="39"/>
      <c r="I7" s="53"/>
      <c r="J7" s="51"/>
      <c r="K7" s="53"/>
      <c r="L7" s="42"/>
      <c r="M7" s="53"/>
      <c r="N7" s="45"/>
      <c r="O7" s="43"/>
      <c r="P7" s="45"/>
      <c r="Q7" s="44"/>
      <c r="R7" s="45"/>
      <c r="S7" s="46"/>
      <c r="T7" s="54"/>
      <c r="U7" s="54"/>
      <c r="V7" s="55"/>
      <c r="W7" s="48"/>
      <c r="X7" s="49"/>
      <c r="Y7" s="49"/>
    </row>
    <row r="8" customFormat="false" ht="12.75" hidden="false" customHeight="false" outlineLevel="0" collapsed="false">
      <c r="B8" s="39"/>
      <c r="C8" s="37"/>
      <c r="D8" s="37"/>
      <c r="E8" s="38"/>
      <c r="F8" s="38"/>
      <c r="G8" s="53"/>
      <c r="H8" s="39"/>
      <c r="I8" s="53"/>
      <c r="J8" s="51"/>
      <c r="K8" s="53"/>
      <c r="L8" s="42"/>
      <c r="M8" s="53"/>
      <c r="N8" s="45"/>
      <c r="O8" s="43"/>
      <c r="P8" s="45"/>
      <c r="Q8" s="44"/>
      <c r="R8" s="45"/>
      <c r="S8" s="46"/>
      <c r="T8" s="54"/>
      <c r="U8" s="54"/>
      <c r="V8" s="55"/>
      <c r="W8" s="48"/>
      <c r="X8" s="49"/>
      <c r="Y8" s="49"/>
    </row>
    <row r="9" customFormat="false" ht="12.75" hidden="false" customHeight="false" outlineLevel="0" collapsed="false">
      <c r="B9" s="39"/>
      <c r="C9" s="37"/>
      <c r="D9" s="37"/>
      <c r="E9" s="38"/>
      <c r="F9" s="38"/>
      <c r="G9" s="53"/>
      <c r="H9" s="39"/>
      <c r="I9" s="53"/>
      <c r="J9" s="51"/>
      <c r="K9" s="53"/>
      <c r="L9" s="42"/>
      <c r="M9" s="53"/>
      <c r="N9" s="45"/>
      <c r="O9" s="43"/>
      <c r="P9" s="45"/>
      <c r="Q9" s="44"/>
      <c r="R9" s="45"/>
      <c r="S9" s="46"/>
      <c r="T9" s="54"/>
      <c r="U9" s="54"/>
      <c r="V9" s="55"/>
      <c r="W9" s="48"/>
      <c r="X9" s="49"/>
      <c r="Y9" s="49"/>
    </row>
    <row r="10" customFormat="false" ht="12.75" hidden="false" customHeight="false" outlineLevel="0" collapsed="false">
      <c r="B10" s="39"/>
      <c r="C10" s="37"/>
      <c r="D10" s="37"/>
      <c r="E10" s="38"/>
      <c r="F10" s="38"/>
      <c r="G10" s="53"/>
      <c r="H10" s="39"/>
      <c r="I10" s="53"/>
      <c r="J10" s="51"/>
      <c r="K10" s="53"/>
      <c r="L10" s="42"/>
      <c r="M10" s="53"/>
      <c r="N10" s="45"/>
      <c r="O10" s="43"/>
      <c r="P10" s="45"/>
      <c r="Q10" s="44"/>
      <c r="R10" s="45"/>
      <c r="S10" s="46"/>
      <c r="T10" s="54"/>
      <c r="U10" s="54"/>
      <c r="V10" s="55"/>
      <c r="W10" s="48"/>
      <c r="X10" s="49"/>
      <c r="Y10" s="49"/>
    </row>
    <row r="11" customFormat="false" ht="12.75" hidden="false" customHeight="false" outlineLevel="0" collapsed="false">
      <c r="B11" s="56" t="s">
        <v>135</v>
      </c>
      <c r="C11" s="57" t="s">
        <v>136</v>
      </c>
      <c r="D11" s="57" t="s">
        <v>227</v>
      </c>
      <c r="E11" s="58" t="s">
        <v>138</v>
      </c>
      <c r="F11" s="58"/>
      <c r="G11" s="56" t="s">
        <v>139</v>
      </c>
      <c r="H11" s="56" t="s">
        <v>140</v>
      </c>
      <c r="I11" s="57" t="s">
        <v>141</v>
      </c>
      <c r="J11" s="59" t="s">
        <v>142</v>
      </c>
      <c r="K11" s="57" t="s">
        <v>143</v>
      </c>
      <c r="L11" s="57" t="s">
        <v>144</v>
      </c>
      <c r="M11" s="57" t="s">
        <v>145</v>
      </c>
      <c r="N11" s="57" t="s">
        <v>146</v>
      </c>
      <c r="O11" s="60" t="s">
        <v>147</v>
      </c>
      <c r="P11" s="57" t="s">
        <v>148</v>
      </c>
      <c r="Q11" s="61" t="s">
        <v>149</v>
      </c>
      <c r="R11" s="57" t="s">
        <v>150</v>
      </c>
      <c r="S11" s="56" t="s">
        <v>151</v>
      </c>
      <c r="T11" s="62" t="s">
        <v>152</v>
      </c>
      <c r="U11" s="62" t="s">
        <v>153</v>
      </c>
      <c r="V11" s="63" t="s">
        <v>154</v>
      </c>
      <c r="W11" s="64" t="s">
        <v>228</v>
      </c>
      <c r="X11" s="65"/>
      <c r="Y11" s="65"/>
    </row>
    <row r="12" customFormat="false" ht="12.75" hidden="false" customHeight="false" outlineLevel="0" collapsed="false">
      <c r="B12" s="56" t="s">
        <v>135</v>
      </c>
      <c r="C12" s="57" t="s">
        <v>136</v>
      </c>
      <c r="D12" s="57" t="s">
        <v>227</v>
      </c>
      <c r="E12" s="58" t="s">
        <v>138</v>
      </c>
      <c r="F12" s="58"/>
      <c r="G12" s="56" t="s">
        <v>139</v>
      </c>
      <c r="H12" s="56" t="s">
        <v>140</v>
      </c>
      <c r="I12" s="57" t="s">
        <v>141</v>
      </c>
      <c r="J12" s="59" t="s">
        <v>142</v>
      </c>
      <c r="K12" s="57" t="s">
        <v>143</v>
      </c>
      <c r="L12" s="57" t="s">
        <v>144</v>
      </c>
      <c r="M12" s="57" t="s">
        <v>145</v>
      </c>
      <c r="N12" s="57" t="s">
        <v>146</v>
      </c>
      <c r="O12" s="60" t="s">
        <v>147</v>
      </c>
      <c r="P12" s="57" t="s">
        <v>148</v>
      </c>
      <c r="Q12" s="61" t="s">
        <v>149</v>
      </c>
      <c r="R12" s="57" t="s">
        <v>150</v>
      </c>
      <c r="S12" s="56" t="s">
        <v>151</v>
      </c>
      <c r="T12" s="62" t="s">
        <v>152</v>
      </c>
      <c r="U12" s="62" t="s">
        <v>153</v>
      </c>
      <c r="V12" s="63" t="s">
        <v>154</v>
      </c>
      <c r="W12" s="64" t="s">
        <v>228</v>
      </c>
      <c r="X12" s="65"/>
      <c r="Y12" s="65"/>
    </row>
    <row r="13" customFormat="false" ht="12.75" hidden="false" customHeight="false" outlineLevel="0" collapsed="false">
      <c r="A13" s="66"/>
      <c r="B13" s="67" t="s">
        <v>155</v>
      </c>
      <c r="C13" s="68" t="s">
        <v>120</v>
      </c>
      <c r="D13" s="68" t="s">
        <v>181</v>
      </c>
      <c r="E13" s="69" t="n">
        <v>36739</v>
      </c>
      <c r="F13" s="69" t="n">
        <v>36769</v>
      </c>
      <c r="G13" s="94" t="n">
        <v>10001</v>
      </c>
      <c r="H13" s="94" t="n">
        <v>10001</v>
      </c>
      <c r="I13" s="68" t="s">
        <v>229</v>
      </c>
      <c r="J13" s="70" t="n">
        <v>0.0137</v>
      </c>
      <c r="K13" s="71"/>
      <c r="L13" s="71"/>
      <c r="M13" s="71"/>
      <c r="N13" s="71"/>
      <c r="O13" s="72"/>
      <c r="P13" s="71"/>
      <c r="Q13" s="73" t="n">
        <v>530720</v>
      </c>
      <c r="R13" s="68" t="n">
        <v>13414</v>
      </c>
      <c r="S13" s="67" t="s">
        <v>230</v>
      </c>
      <c r="T13" s="74" t="n">
        <f aca="false">J13*1*R13</f>
        <v>183.7718</v>
      </c>
      <c r="U13" s="74"/>
      <c r="V13" s="75" t="n">
        <v>345175</v>
      </c>
      <c r="W13" s="67"/>
      <c r="X13" s="76"/>
      <c r="Y13" s="7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2.75" hidden="false" customHeight="false" outlineLevel="0" collapsed="false">
      <c r="A14" s="66"/>
      <c r="B14" s="67" t="s">
        <v>155</v>
      </c>
      <c r="C14" s="68" t="s">
        <v>120</v>
      </c>
      <c r="D14" s="68" t="s">
        <v>181</v>
      </c>
      <c r="E14" s="69" t="n">
        <v>36739</v>
      </c>
      <c r="F14" s="69" t="n">
        <v>36769</v>
      </c>
      <c r="G14" s="94" t="n">
        <v>10001</v>
      </c>
      <c r="H14" s="94" t="n">
        <v>10001</v>
      </c>
      <c r="I14" s="68" t="s">
        <v>229</v>
      </c>
      <c r="J14" s="70" t="n">
        <v>1.8373</v>
      </c>
      <c r="K14" s="71"/>
      <c r="L14" s="71"/>
      <c r="M14" s="71"/>
      <c r="N14" s="71"/>
      <c r="O14" s="72"/>
      <c r="P14" s="71"/>
      <c r="Q14" s="73" t="n">
        <v>530720</v>
      </c>
      <c r="R14" s="68" t="n">
        <v>219</v>
      </c>
      <c r="S14" s="67" t="s">
        <v>230</v>
      </c>
      <c r="T14" s="74" t="n">
        <f aca="false">J14*1*R14</f>
        <v>402.3687</v>
      </c>
      <c r="U14" s="74"/>
      <c r="V14" s="75" t="n">
        <v>345175</v>
      </c>
      <c r="W14" s="67"/>
      <c r="X14" s="76"/>
      <c r="Y14" s="7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2.75" hidden="false" customHeight="false" outlineLevel="0" collapsed="false">
      <c r="B15" s="95" t="s">
        <v>118</v>
      </c>
      <c r="C15" s="96" t="s">
        <v>118</v>
      </c>
      <c r="D15" s="97" t="s">
        <v>118</v>
      </c>
      <c r="E15" s="98" t="s">
        <v>118</v>
      </c>
      <c r="F15" s="98"/>
      <c r="G15" s="95" t="s">
        <v>118</v>
      </c>
      <c r="H15" s="99" t="s">
        <v>118</v>
      </c>
      <c r="I15" s="96" t="s">
        <v>118</v>
      </c>
      <c r="J15" s="100"/>
      <c r="K15" s="101"/>
      <c r="L15" s="101"/>
      <c r="M15" s="101"/>
      <c r="N15" s="101"/>
      <c r="O15" s="102"/>
      <c r="P15" s="101"/>
      <c r="Q15" s="103" t="s">
        <v>118</v>
      </c>
      <c r="R15" s="96" t="n">
        <f aca="false">SUM(R13:R14)</f>
        <v>13633</v>
      </c>
      <c r="S15" s="95" t="s">
        <v>118</v>
      </c>
      <c r="T15" s="104" t="n">
        <f aca="false">SUM(T13:T14)</f>
        <v>586.1405</v>
      </c>
      <c r="U15" s="104"/>
      <c r="V15" s="105"/>
      <c r="W15" s="95"/>
      <c r="X15" s="65"/>
      <c r="Y15" s="65"/>
    </row>
    <row r="16" customFormat="false" ht="12.75" hidden="false" customHeight="false" outlineLevel="0" collapsed="false">
      <c r="B16" s="56" t="s">
        <v>135</v>
      </c>
      <c r="C16" s="57" t="s">
        <v>136</v>
      </c>
      <c r="D16" s="57" t="s">
        <v>137</v>
      </c>
      <c r="E16" s="58" t="s">
        <v>138</v>
      </c>
      <c r="F16" s="58"/>
      <c r="G16" s="56" t="s">
        <v>139</v>
      </c>
      <c r="H16" s="56" t="s">
        <v>140</v>
      </c>
      <c r="I16" s="57" t="s">
        <v>141</v>
      </c>
      <c r="J16" s="59" t="s">
        <v>142</v>
      </c>
      <c r="K16" s="57" t="s">
        <v>143</v>
      </c>
      <c r="L16" s="57" t="s">
        <v>144</v>
      </c>
      <c r="M16" s="57" t="s">
        <v>145</v>
      </c>
      <c r="N16" s="57" t="s">
        <v>146</v>
      </c>
      <c r="O16" s="60" t="s">
        <v>147</v>
      </c>
      <c r="P16" s="57" t="s">
        <v>148</v>
      </c>
      <c r="Q16" s="61" t="s">
        <v>149</v>
      </c>
      <c r="R16" s="57" t="s">
        <v>150</v>
      </c>
      <c r="S16" s="56" t="s">
        <v>151</v>
      </c>
      <c r="T16" s="62" t="s">
        <v>152</v>
      </c>
      <c r="U16" s="62" t="s">
        <v>153</v>
      </c>
      <c r="V16" s="63" t="s">
        <v>154</v>
      </c>
      <c r="W16" s="64" t="str">
        <f aca="false">+W12</f>
        <v>Questions</v>
      </c>
      <c r="X16" s="65"/>
      <c r="Y16" s="65"/>
    </row>
    <row r="17" customFormat="false" ht="12.75" hidden="false" customHeight="false" outlineLevel="0" collapsed="false">
      <c r="A17" s="66"/>
      <c r="B17" s="67" t="s">
        <v>155</v>
      </c>
      <c r="C17" s="68" t="s">
        <v>231</v>
      </c>
      <c r="D17" s="68" t="s">
        <v>232</v>
      </c>
      <c r="E17" s="69" t="n">
        <v>36617</v>
      </c>
      <c r="F17" s="69" t="n">
        <v>36830</v>
      </c>
      <c r="G17" s="67" t="s">
        <v>233</v>
      </c>
      <c r="H17" s="67" t="s">
        <v>173</v>
      </c>
      <c r="I17" s="68" t="s">
        <v>234</v>
      </c>
      <c r="J17" s="70" t="n">
        <f aca="false">6.238/J1</f>
        <v>0.201225806451613</v>
      </c>
      <c r="K17" s="71" t="n">
        <v>0</v>
      </c>
      <c r="L17" s="71" t="n">
        <v>0</v>
      </c>
      <c r="M17" s="71" t="n">
        <v>0</v>
      </c>
      <c r="N17" s="71" t="n">
        <v>0</v>
      </c>
      <c r="O17" s="72" t="n">
        <v>0</v>
      </c>
      <c r="P17" s="71" t="n">
        <f aca="false">SUM(J17:N17)</f>
        <v>0.201225806451613</v>
      </c>
      <c r="Q17" s="73" t="n">
        <v>51407</v>
      </c>
      <c r="R17" s="68" t="n">
        <v>73754</v>
      </c>
      <c r="S17" s="67" t="s">
        <v>235</v>
      </c>
      <c r="T17" s="74"/>
      <c r="U17" s="74"/>
      <c r="V17" s="75" t="n">
        <v>156569</v>
      </c>
      <c r="W17" s="67"/>
      <c r="X17" s="76"/>
      <c r="Y17" s="7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2.75" hidden="false" customHeight="false" outlineLevel="0" collapsed="false">
      <c r="A18" s="66"/>
      <c r="B18" s="67" t="s">
        <v>155</v>
      </c>
      <c r="C18" s="68" t="s">
        <v>231</v>
      </c>
      <c r="D18" s="68" t="s">
        <v>232</v>
      </c>
      <c r="E18" s="69" t="n">
        <v>36617</v>
      </c>
      <c r="F18" s="69" t="n">
        <v>36830</v>
      </c>
      <c r="G18" s="67" t="s">
        <v>233</v>
      </c>
      <c r="H18" s="67" t="s">
        <v>174</v>
      </c>
      <c r="I18" s="68" t="s">
        <v>234</v>
      </c>
      <c r="J18" s="70" t="n">
        <f aca="false">1.512/J1</f>
        <v>0.0487741935483871</v>
      </c>
      <c r="K18" s="71" t="n">
        <v>0</v>
      </c>
      <c r="L18" s="71" t="n">
        <v>0</v>
      </c>
      <c r="M18" s="71" t="n">
        <v>0</v>
      </c>
      <c r="N18" s="71" t="n">
        <v>0</v>
      </c>
      <c r="O18" s="72" t="n">
        <v>0</v>
      </c>
      <c r="P18" s="71" t="n">
        <f aca="false">SUM(J18:N18)</f>
        <v>0.0487741935483871</v>
      </c>
      <c r="Q18" s="73" t="n">
        <v>51407</v>
      </c>
      <c r="R18" s="68" t="n">
        <v>73754</v>
      </c>
      <c r="S18" s="67" t="s">
        <v>235</v>
      </c>
      <c r="T18" s="74"/>
      <c r="U18" s="74"/>
      <c r="V18" s="75" t="n">
        <v>156569</v>
      </c>
      <c r="W18" s="67"/>
      <c r="X18" s="76"/>
      <c r="Y18" s="7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false" customHeight="false" outlineLevel="0" collapsed="false">
      <c r="A19" s="66"/>
      <c r="B19" s="67" t="s">
        <v>155</v>
      </c>
      <c r="C19" s="68" t="s">
        <v>231</v>
      </c>
      <c r="D19" s="68"/>
      <c r="E19" s="69" t="n">
        <v>36100</v>
      </c>
      <c r="F19" s="69" t="n">
        <v>36830</v>
      </c>
      <c r="G19" s="67" t="s">
        <v>236</v>
      </c>
      <c r="H19" s="67" t="s">
        <v>237</v>
      </c>
      <c r="I19" s="68" t="s">
        <v>106</v>
      </c>
      <c r="J19" s="70" t="n">
        <f aca="false">4.56/J$1</f>
        <v>0.147096774193548</v>
      </c>
      <c r="K19" s="71" t="n">
        <v>0.0132</v>
      </c>
      <c r="L19" s="71" t="n">
        <v>0.0022</v>
      </c>
      <c r="M19" s="71" t="n">
        <v>0.0072</v>
      </c>
      <c r="N19" s="71" t="n">
        <v>0</v>
      </c>
      <c r="O19" s="72" t="n">
        <v>0.02116</v>
      </c>
      <c r="P19" s="71" t="n">
        <f aca="false">SUM(J19:N19)</f>
        <v>0.169696774193548</v>
      </c>
      <c r="Q19" s="73" t="n">
        <v>61822</v>
      </c>
      <c r="R19" s="106" t="n">
        <v>4000</v>
      </c>
      <c r="S19" s="67" t="s">
        <v>238</v>
      </c>
      <c r="T19" s="74" t="n">
        <f aca="false">J19*J$1*R19</f>
        <v>18240</v>
      </c>
      <c r="U19" s="74"/>
      <c r="V19" s="75" t="n">
        <v>162284</v>
      </c>
      <c r="W19" s="67"/>
      <c r="X19" s="76"/>
      <c r="Y19" s="7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2.75" hidden="false" customHeight="false" outlineLevel="0" collapsed="false">
      <c r="A20" s="66"/>
      <c r="B20" s="67" t="s">
        <v>155</v>
      </c>
      <c r="C20" s="68" t="s">
        <v>231</v>
      </c>
      <c r="D20" s="68" t="s">
        <v>239</v>
      </c>
      <c r="E20" s="69" t="n">
        <v>36526</v>
      </c>
      <c r="F20" s="69" t="n">
        <v>36830</v>
      </c>
      <c r="G20" s="67" t="s">
        <v>240</v>
      </c>
      <c r="H20" s="67" t="s">
        <v>241</v>
      </c>
      <c r="I20" s="68" t="s">
        <v>106</v>
      </c>
      <c r="J20" s="70" t="n">
        <f aca="false">4.56/J$1</f>
        <v>0.147096774193548</v>
      </c>
      <c r="K20" s="71" t="n">
        <v>0.0132</v>
      </c>
      <c r="L20" s="71" t="n">
        <v>0.0022</v>
      </c>
      <c r="M20" s="71" t="n">
        <v>0.0075</v>
      </c>
      <c r="N20" s="71" t="n">
        <v>0</v>
      </c>
      <c r="O20" s="72" t="n">
        <v>0.02116</v>
      </c>
      <c r="P20" s="71" t="n">
        <f aca="false">SUM(J20:N20)</f>
        <v>0.169996774193548</v>
      </c>
      <c r="Q20" s="73" t="n">
        <v>61825</v>
      </c>
      <c r="R20" s="106" t="n">
        <v>2000</v>
      </c>
      <c r="S20" s="67" t="s">
        <v>242</v>
      </c>
      <c r="T20" s="74" t="n">
        <f aca="false">J20*J$1*R20</f>
        <v>9120</v>
      </c>
      <c r="U20" s="74"/>
      <c r="V20" s="75" t="n">
        <v>156570</v>
      </c>
      <c r="W20" s="74"/>
      <c r="X20" s="76"/>
      <c r="Y20" s="7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2.75" hidden="false" customHeight="false" outlineLevel="0" collapsed="false">
      <c r="A21" s="66"/>
      <c r="B21" s="67" t="s">
        <v>155</v>
      </c>
      <c r="C21" s="68" t="s">
        <v>231</v>
      </c>
      <c r="D21" s="68" t="s">
        <v>239</v>
      </c>
      <c r="E21" s="69" t="n">
        <v>36526</v>
      </c>
      <c r="F21" s="69" t="n">
        <v>36830</v>
      </c>
      <c r="G21" s="67" t="s">
        <v>243</v>
      </c>
      <c r="H21" s="67" t="s">
        <v>241</v>
      </c>
      <c r="I21" s="68" t="s">
        <v>106</v>
      </c>
      <c r="J21" s="70" t="n">
        <f aca="false">4.56/J$1</f>
        <v>0.147096774193548</v>
      </c>
      <c r="K21" s="71" t="n">
        <v>0.0132</v>
      </c>
      <c r="L21" s="71" t="n">
        <v>0.0022</v>
      </c>
      <c r="M21" s="71" t="n">
        <v>0.0075</v>
      </c>
      <c r="N21" s="71" t="n">
        <v>0</v>
      </c>
      <c r="O21" s="72" t="n">
        <v>0.02116</v>
      </c>
      <c r="P21" s="71" t="n">
        <f aca="false">SUM(J21:N21)</f>
        <v>0.169996774193548</v>
      </c>
      <c r="Q21" s="73" t="n">
        <v>61825</v>
      </c>
      <c r="R21" s="106" t="n">
        <v>5000</v>
      </c>
      <c r="S21" s="67" t="s">
        <v>242</v>
      </c>
      <c r="T21" s="74" t="n">
        <f aca="false">J21*J$1*R21</f>
        <v>22800</v>
      </c>
      <c r="U21" s="74"/>
      <c r="V21" s="75" t="n">
        <v>156570</v>
      </c>
      <c r="W21" s="74"/>
      <c r="X21" s="76"/>
      <c r="Y21" s="7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2.75" hidden="false" customHeight="false" outlineLevel="0" collapsed="false">
      <c r="A22" s="66"/>
      <c r="B22" s="67" t="s">
        <v>155</v>
      </c>
      <c r="C22" s="68" t="s">
        <v>231</v>
      </c>
      <c r="D22" s="68" t="s">
        <v>239</v>
      </c>
      <c r="E22" s="69" t="n">
        <v>36526</v>
      </c>
      <c r="F22" s="69" t="n">
        <v>36830</v>
      </c>
      <c r="G22" s="67" t="s">
        <v>244</v>
      </c>
      <c r="H22" s="67" t="s">
        <v>241</v>
      </c>
      <c r="I22" s="68" t="s">
        <v>106</v>
      </c>
      <c r="J22" s="70" t="n">
        <f aca="false">4.56/J$1</f>
        <v>0.147096774193548</v>
      </c>
      <c r="K22" s="71" t="n">
        <v>0.0132</v>
      </c>
      <c r="L22" s="71" t="n">
        <v>0.0022</v>
      </c>
      <c r="M22" s="71" t="n">
        <v>0.0075</v>
      </c>
      <c r="N22" s="71" t="n">
        <v>0</v>
      </c>
      <c r="O22" s="72" t="n">
        <v>0.02116</v>
      </c>
      <c r="P22" s="71" t="n">
        <f aca="false">SUM(J22:N22)</f>
        <v>0.169996774193548</v>
      </c>
      <c r="Q22" s="73" t="n">
        <v>61825</v>
      </c>
      <c r="R22" s="106" t="n">
        <v>1000</v>
      </c>
      <c r="S22" s="67" t="s">
        <v>242</v>
      </c>
      <c r="T22" s="74" t="n">
        <f aca="false">J22*J$1*R22</f>
        <v>4560</v>
      </c>
      <c r="U22" s="74"/>
      <c r="V22" s="75" t="n">
        <v>156570</v>
      </c>
      <c r="W22" s="74"/>
      <c r="X22" s="76"/>
      <c r="Y22" s="7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2.75" hidden="false" customHeight="false" outlineLevel="0" collapsed="false">
      <c r="A23" s="66"/>
      <c r="B23" s="67" t="s">
        <v>155</v>
      </c>
      <c r="C23" s="68" t="s">
        <v>231</v>
      </c>
      <c r="D23" s="68"/>
      <c r="E23" s="69" t="n">
        <v>36100</v>
      </c>
      <c r="F23" s="69" t="n">
        <v>36830</v>
      </c>
      <c r="G23" s="67" t="s">
        <v>240</v>
      </c>
      <c r="H23" s="67" t="s">
        <v>245</v>
      </c>
      <c r="I23" s="68" t="s">
        <v>106</v>
      </c>
      <c r="J23" s="70" t="n">
        <f aca="false">4.56/J$1</f>
        <v>0.147096774193548</v>
      </c>
      <c r="K23" s="71" t="n">
        <v>0.0132</v>
      </c>
      <c r="L23" s="71" t="n">
        <v>0.0022</v>
      </c>
      <c r="M23" s="71" t="n">
        <v>0.0072</v>
      </c>
      <c r="N23" s="71" t="n">
        <v>0</v>
      </c>
      <c r="O23" s="72" t="n">
        <v>0.02116</v>
      </c>
      <c r="P23" s="71" t="n">
        <f aca="false">SUM(J23:N23)</f>
        <v>0.169696774193548</v>
      </c>
      <c r="Q23" s="73" t="n">
        <v>61838</v>
      </c>
      <c r="R23" s="106" t="n">
        <v>1000</v>
      </c>
      <c r="S23" s="67" t="s">
        <v>246</v>
      </c>
      <c r="T23" s="74" t="n">
        <f aca="false">J23*J$1*R23</f>
        <v>4560</v>
      </c>
      <c r="U23" s="74"/>
      <c r="V23" s="75" t="n">
        <v>156571</v>
      </c>
      <c r="W23" s="67"/>
      <c r="X23" s="76"/>
      <c r="Y23" s="7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false" outlineLevel="0" collapsed="false">
      <c r="A24" s="66"/>
      <c r="B24" s="67" t="s">
        <v>155</v>
      </c>
      <c r="C24" s="68" t="s">
        <v>231</v>
      </c>
      <c r="D24" s="68" t="s">
        <v>239</v>
      </c>
      <c r="E24" s="69" t="n">
        <v>36526</v>
      </c>
      <c r="F24" s="69" t="n">
        <v>36830</v>
      </c>
      <c r="G24" s="67" t="s">
        <v>240</v>
      </c>
      <c r="H24" s="67" t="s">
        <v>247</v>
      </c>
      <c r="I24" s="68" t="s">
        <v>106</v>
      </c>
      <c r="J24" s="70" t="n">
        <f aca="false">4.56/J$1</f>
        <v>0.147096774193548</v>
      </c>
      <c r="K24" s="71" t="n">
        <v>0.0132</v>
      </c>
      <c r="L24" s="71" t="n">
        <v>0.0022</v>
      </c>
      <c r="M24" s="71" t="n">
        <v>0.0075</v>
      </c>
      <c r="N24" s="71" t="n">
        <v>0</v>
      </c>
      <c r="O24" s="72" t="n">
        <v>0.02116</v>
      </c>
      <c r="P24" s="71" t="n">
        <f aca="false">SUM(J24:N24)</f>
        <v>0.169996774193548</v>
      </c>
      <c r="Q24" s="73" t="n">
        <v>61990</v>
      </c>
      <c r="R24" s="106" t="n">
        <v>2000</v>
      </c>
      <c r="S24" s="67" t="s">
        <v>248</v>
      </c>
      <c r="T24" s="74" t="n">
        <f aca="false">J24*J$1*R24</f>
        <v>9120</v>
      </c>
      <c r="U24" s="74"/>
      <c r="V24" s="75" t="n">
        <v>156573</v>
      </c>
      <c r="W24" s="74"/>
      <c r="X24" s="76"/>
      <c r="Y24" s="7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false" customHeight="false" outlineLevel="0" collapsed="false">
      <c r="A25" s="66"/>
      <c r="B25" s="67" t="s">
        <v>155</v>
      </c>
      <c r="C25" s="68" t="s">
        <v>231</v>
      </c>
      <c r="D25" s="68" t="s">
        <v>239</v>
      </c>
      <c r="E25" s="69" t="n">
        <v>36465</v>
      </c>
      <c r="F25" s="69" t="n">
        <v>36891</v>
      </c>
      <c r="G25" s="67"/>
      <c r="H25" s="67" t="s">
        <v>249</v>
      </c>
      <c r="I25" s="68" t="s">
        <v>106</v>
      </c>
      <c r="J25" s="70" t="n">
        <f aca="false">3.0417/30.417</f>
        <v>0.1</v>
      </c>
      <c r="K25" s="71" t="n">
        <v>0.0132</v>
      </c>
      <c r="L25" s="71" t="n">
        <v>0.0022</v>
      </c>
      <c r="M25" s="71" t="n">
        <v>0.0075</v>
      </c>
      <c r="N25" s="71" t="n">
        <v>0</v>
      </c>
      <c r="O25" s="72" t="n">
        <v>0.02116</v>
      </c>
      <c r="P25" s="71" t="n">
        <f aca="false">SUM(J25:N25)</f>
        <v>0.1229</v>
      </c>
      <c r="Q25" s="73" t="n">
        <v>62164</v>
      </c>
      <c r="R25" s="106" t="n">
        <v>2000</v>
      </c>
      <c r="S25" s="67" t="s">
        <v>250</v>
      </c>
      <c r="T25" s="74" t="n">
        <f aca="false">J25*J$1*R25</f>
        <v>6200</v>
      </c>
      <c r="U25" s="75"/>
      <c r="V25" s="76" t="s">
        <v>251</v>
      </c>
      <c r="W25" s="7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2.75" hidden="false" customHeight="false" outlineLevel="0" collapsed="false">
      <c r="A26" s="66"/>
      <c r="B26" s="67" t="s">
        <v>155</v>
      </c>
      <c r="C26" s="68" t="s">
        <v>231</v>
      </c>
      <c r="D26" s="68" t="s">
        <v>232</v>
      </c>
      <c r="E26" s="69" t="n">
        <v>36617</v>
      </c>
      <c r="F26" s="69" t="n">
        <v>36799</v>
      </c>
      <c r="G26" s="67" t="s">
        <v>233</v>
      </c>
      <c r="H26" s="67" t="s">
        <v>252</v>
      </c>
      <c r="I26" s="68" t="s">
        <v>253</v>
      </c>
      <c r="J26" s="70" t="n">
        <f aca="false">6.029/J$1</f>
        <v>0.194483870967742</v>
      </c>
      <c r="K26" s="71" t="n">
        <v>0.013</v>
      </c>
      <c r="L26" s="71" t="n">
        <v>0.0022</v>
      </c>
      <c r="M26" s="71" t="n">
        <v>0.0072</v>
      </c>
      <c r="N26" s="71" t="n">
        <v>0</v>
      </c>
      <c r="O26" s="72" t="n">
        <v>0.02116</v>
      </c>
      <c r="P26" s="71" t="n">
        <f aca="false">SUM(J26:N26)</f>
        <v>0.216883870967742</v>
      </c>
      <c r="Q26" s="73" t="n">
        <v>67693</v>
      </c>
      <c r="R26" s="106" t="n">
        <v>54327</v>
      </c>
      <c r="S26" s="67" t="s">
        <v>254</v>
      </c>
      <c r="T26" s="74" t="n">
        <f aca="false">J26*J$1*R26</f>
        <v>327537.483</v>
      </c>
      <c r="U26" s="74"/>
      <c r="V26" s="75" t="n">
        <v>231378</v>
      </c>
      <c r="W26" s="67"/>
      <c r="X26" s="76"/>
      <c r="Y26" s="7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2.75" hidden="false" customHeight="false" outlineLevel="0" collapsed="false">
      <c r="A27" s="66"/>
      <c r="B27" s="67" t="s">
        <v>155</v>
      </c>
      <c r="C27" s="68" t="s">
        <v>231</v>
      </c>
      <c r="D27" s="68" t="s">
        <v>232</v>
      </c>
      <c r="E27" s="69" t="n">
        <v>36617</v>
      </c>
      <c r="F27" s="69" t="n">
        <v>36981</v>
      </c>
      <c r="G27" s="67" t="s">
        <v>233</v>
      </c>
      <c r="H27" s="67" t="s">
        <v>173</v>
      </c>
      <c r="I27" s="68" t="s">
        <v>234</v>
      </c>
      <c r="J27" s="70" t="n">
        <v>0.0293</v>
      </c>
      <c r="K27" s="71" t="n">
        <v>0</v>
      </c>
      <c r="L27" s="71" t="n">
        <v>0</v>
      </c>
      <c r="M27" s="71" t="n">
        <v>0</v>
      </c>
      <c r="N27" s="71" t="n">
        <v>0</v>
      </c>
      <c r="O27" s="72" t="n">
        <v>0</v>
      </c>
      <c r="P27" s="71" t="n">
        <f aca="false">SUM(J27:N27)</f>
        <v>0.0293</v>
      </c>
      <c r="Q27" s="73" t="n">
        <v>67712</v>
      </c>
      <c r="R27" s="68" t="n">
        <v>6050607</v>
      </c>
      <c r="S27" s="67" t="s">
        <v>255</v>
      </c>
      <c r="T27" s="74" t="n">
        <f aca="false">J27*R27</f>
        <v>177282.7851</v>
      </c>
      <c r="U27" s="74"/>
      <c r="V27" s="75" t="n">
        <v>235876</v>
      </c>
      <c r="W27" s="67" t="n">
        <v>231698</v>
      </c>
      <c r="X27" s="76"/>
      <c r="Y27" s="7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2.75" hidden="false" customHeight="false" outlineLevel="0" collapsed="false">
      <c r="A28" s="66"/>
      <c r="B28" s="67" t="s">
        <v>155</v>
      </c>
      <c r="C28" s="68" t="s">
        <v>231</v>
      </c>
      <c r="D28" s="68" t="s">
        <v>232</v>
      </c>
      <c r="E28" s="69" t="n">
        <v>36617</v>
      </c>
      <c r="F28" s="69" t="n">
        <v>36981</v>
      </c>
      <c r="G28" s="67" t="s">
        <v>233</v>
      </c>
      <c r="H28" s="67" t="s">
        <v>174</v>
      </c>
      <c r="I28" s="68" t="s">
        <v>234</v>
      </c>
      <c r="J28" s="70" t="n">
        <v>1.524</v>
      </c>
      <c r="K28" s="71" t="n">
        <v>0</v>
      </c>
      <c r="L28" s="71" t="n">
        <v>0</v>
      </c>
      <c r="M28" s="71" t="n">
        <v>0</v>
      </c>
      <c r="N28" s="71" t="n">
        <v>0</v>
      </c>
      <c r="O28" s="72" t="n">
        <v>0</v>
      </c>
      <c r="P28" s="71" t="n">
        <f aca="false">SUM(J28:N28)</f>
        <v>1.524</v>
      </c>
      <c r="Q28" s="73" t="n">
        <v>67712</v>
      </c>
      <c r="R28" s="68" t="n">
        <v>108648</v>
      </c>
      <c r="S28" s="67" t="s">
        <v>255</v>
      </c>
      <c r="T28" s="74" t="n">
        <f aca="false">J28*R28</f>
        <v>165579.552</v>
      </c>
      <c r="U28" s="74"/>
      <c r="V28" s="75" t="n">
        <v>235876</v>
      </c>
      <c r="W28" s="67" t="n">
        <v>231698</v>
      </c>
      <c r="X28" s="76"/>
      <c r="Y28" s="7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2.75" hidden="false" customHeight="false" outlineLevel="0" collapsed="false">
      <c r="A29" s="66"/>
      <c r="B29" s="67" t="s">
        <v>155</v>
      </c>
      <c r="C29" s="68" t="s">
        <v>231</v>
      </c>
      <c r="D29" s="68" t="s">
        <v>232</v>
      </c>
      <c r="E29" s="69" t="n">
        <v>36617</v>
      </c>
      <c r="F29" s="69" t="n">
        <v>36981</v>
      </c>
      <c r="G29" s="67" t="s">
        <v>233</v>
      </c>
      <c r="H29" s="67" t="s">
        <v>173</v>
      </c>
      <c r="I29" s="68" t="s">
        <v>234</v>
      </c>
      <c r="J29" s="70" t="n">
        <v>0</v>
      </c>
      <c r="K29" s="71" t="n">
        <v>0</v>
      </c>
      <c r="L29" s="71" t="n">
        <v>0</v>
      </c>
      <c r="M29" s="71" t="n">
        <v>0</v>
      </c>
      <c r="N29" s="71" t="n">
        <v>0</v>
      </c>
      <c r="O29" s="72" t="n">
        <v>0</v>
      </c>
      <c r="P29" s="71" t="n">
        <f aca="false">SUM(J29:N29)</f>
        <v>0</v>
      </c>
      <c r="Q29" s="73" t="n">
        <v>67713</v>
      </c>
      <c r="R29" s="68" t="n">
        <v>0</v>
      </c>
      <c r="S29" s="67" t="s">
        <v>256</v>
      </c>
      <c r="T29" s="74" t="n">
        <f aca="false">J29*R29</f>
        <v>0</v>
      </c>
      <c r="U29" s="74"/>
      <c r="V29" s="75" t="n">
        <v>235876</v>
      </c>
      <c r="W29" s="67"/>
      <c r="X29" s="76"/>
      <c r="Y29" s="7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2.75" hidden="false" customHeight="false" outlineLevel="0" collapsed="false">
      <c r="A30" s="66"/>
      <c r="B30" s="67" t="s">
        <v>155</v>
      </c>
      <c r="C30" s="68" t="s">
        <v>231</v>
      </c>
      <c r="D30" s="68" t="s">
        <v>232</v>
      </c>
      <c r="E30" s="69" t="n">
        <v>36617</v>
      </c>
      <c r="F30" s="69" t="n">
        <v>36981</v>
      </c>
      <c r="G30" s="67" t="s">
        <v>233</v>
      </c>
      <c r="H30" s="67" t="s">
        <v>174</v>
      </c>
      <c r="I30" s="68" t="s">
        <v>234</v>
      </c>
      <c r="J30" s="70" t="n">
        <v>0</v>
      </c>
      <c r="K30" s="71" t="n">
        <v>0</v>
      </c>
      <c r="L30" s="71" t="n">
        <v>0</v>
      </c>
      <c r="M30" s="71" t="n">
        <v>0</v>
      </c>
      <c r="N30" s="71" t="n">
        <v>0</v>
      </c>
      <c r="O30" s="72" t="n">
        <v>0</v>
      </c>
      <c r="P30" s="71" t="n">
        <f aca="false">SUM(J30:N30)</f>
        <v>0</v>
      </c>
      <c r="Q30" s="73" t="n">
        <v>67713</v>
      </c>
      <c r="R30" s="68" t="n">
        <v>0</v>
      </c>
      <c r="S30" s="67" t="s">
        <v>256</v>
      </c>
      <c r="T30" s="74" t="n">
        <f aca="false">J30*R30</f>
        <v>0</v>
      </c>
      <c r="U30" s="74"/>
      <c r="V30" s="75" t="n">
        <v>235876</v>
      </c>
      <c r="W30" s="67"/>
      <c r="X30" s="76"/>
      <c r="Y30" s="7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  <c r="GR30" s="66"/>
      <c r="GS30" s="66"/>
      <c r="GT30" s="66"/>
      <c r="GU30" s="66"/>
      <c r="GV30" s="66"/>
      <c r="GW30" s="66"/>
      <c r="GX30" s="66"/>
      <c r="GY30" s="66"/>
      <c r="GZ30" s="66"/>
      <c r="HA30" s="66"/>
      <c r="HB30" s="66"/>
      <c r="HC30" s="66"/>
      <c r="HD30" s="66"/>
      <c r="HE30" s="66"/>
      <c r="HF30" s="66"/>
      <c r="HG30" s="66"/>
      <c r="HH30" s="66"/>
      <c r="HI30" s="66"/>
      <c r="HJ30" s="66"/>
      <c r="HK30" s="66"/>
      <c r="HL30" s="66"/>
      <c r="HM30" s="66"/>
      <c r="HN30" s="66"/>
      <c r="HO30" s="66"/>
      <c r="HP30" s="66"/>
      <c r="HQ30" s="66"/>
      <c r="HR30" s="66"/>
      <c r="HS30" s="66"/>
      <c r="HT30" s="66"/>
      <c r="HU30" s="66"/>
      <c r="HV30" s="66"/>
      <c r="HW30" s="66"/>
      <c r="HX30" s="66"/>
      <c r="HY30" s="66"/>
      <c r="HZ30" s="66"/>
      <c r="IA30" s="66"/>
      <c r="IB30" s="66"/>
      <c r="IC30" s="66"/>
      <c r="ID30" s="66"/>
      <c r="IE30" s="66"/>
      <c r="IF30" s="66"/>
      <c r="IG30" s="66"/>
      <c r="IH30" s="66"/>
      <c r="II30" s="66"/>
      <c r="IJ30" s="66"/>
      <c r="IK30" s="66"/>
      <c r="IL30" s="66"/>
      <c r="IM30" s="66"/>
      <c r="IN30" s="66"/>
      <c r="IO30" s="66"/>
      <c r="IP30" s="66"/>
      <c r="IQ30" s="66"/>
      <c r="IR30" s="66"/>
      <c r="IS30" s="66"/>
      <c r="IT30" s="66"/>
      <c r="IU30" s="66"/>
      <c r="IV30" s="66"/>
      <c r="IW30" s="66"/>
    </row>
    <row r="31" customFormat="false" ht="12.75" hidden="false" customHeight="false" outlineLevel="0" collapsed="false">
      <c r="A31" s="66"/>
      <c r="B31" s="67" t="s">
        <v>155</v>
      </c>
      <c r="C31" s="68" t="s">
        <v>231</v>
      </c>
      <c r="D31" s="68" t="s">
        <v>257</v>
      </c>
      <c r="E31" s="69" t="n">
        <v>36678</v>
      </c>
      <c r="F31" s="69" t="n">
        <v>37042</v>
      </c>
      <c r="G31" s="67" t="s">
        <v>258</v>
      </c>
      <c r="H31" s="67" t="s">
        <v>259</v>
      </c>
      <c r="I31" s="68" t="s">
        <v>106</v>
      </c>
      <c r="J31" s="70" t="n">
        <f aca="false">6.401/J$1</f>
        <v>0.206483870967742</v>
      </c>
      <c r="K31" s="71" t="n">
        <v>0.0132</v>
      </c>
      <c r="L31" s="71" t="n">
        <v>0.0022</v>
      </c>
      <c r="M31" s="71" t="n">
        <v>0.0072</v>
      </c>
      <c r="N31" s="71" t="n">
        <v>0</v>
      </c>
      <c r="O31" s="72" t="n">
        <v>0.02116</v>
      </c>
      <c r="P31" s="71" t="n">
        <f aca="false">SUM(J31:N31)</f>
        <v>0.229083870967742</v>
      </c>
      <c r="Q31" s="73" t="n">
        <v>68359</v>
      </c>
      <c r="R31" s="68" t="n">
        <v>285</v>
      </c>
      <c r="S31" s="67" t="s">
        <v>260</v>
      </c>
      <c r="T31" s="74" t="n">
        <f aca="false">J31*J$1*R31</f>
        <v>1824.285</v>
      </c>
      <c r="U31" s="74"/>
      <c r="V31" s="75" t="n">
        <v>271307</v>
      </c>
      <c r="W31" s="67"/>
      <c r="X31" s="76"/>
      <c r="Y31" s="7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</row>
    <row r="32" customFormat="false" ht="12.75" hidden="false" customHeight="false" outlineLevel="0" collapsed="false">
      <c r="A32" s="66"/>
      <c r="B32" s="67" t="s">
        <v>155</v>
      </c>
      <c r="C32" s="68" t="s">
        <v>231</v>
      </c>
      <c r="D32" s="68" t="s">
        <v>261</v>
      </c>
      <c r="E32" s="69" t="n">
        <v>36678</v>
      </c>
      <c r="F32" s="69" t="n">
        <v>37042</v>
      </c>
      <c r="G32" s="67" t="s">
        <v>258</v>
      </c>
      <c r="H32" s="67" t="s">
        <v>262</v>
      </c>
      <c r="I32" s="68" t="s">
        <v>106</v>
      </c>
      <c r="J32" s="70" t="n">
        <f aca="false">6.401/J$1</f>
        <v>0.206483870967742</v>
      </c>
      <c r="K32" s="71" t="n">
        <v>0.0132</v>
      </c>
      <c r="L32" s="71" t="n">
        <v>0.0022</v>
      </c>
      <c r="M32" s="71" t="n">
        <v>0.0072</v>
      </c>
      <c r="N32" s="71" t="n">
        <v>0</v>
      </c>
      <c r="O32" s="72" t="n">
        <v>0.02116</v>
      </c>
      <c r="P32" s="71" t="n">
        <f aca="false">SUM(J32:N32)</f>
        <v>0.229083870967742</v>
      </c>
      <c r="Q32" s="73" t="n">
        <v>68384</v>
      </c>
      <c r="R32" s="68" t="n">
        <v>218</v>
      </c>
      <c r="S32" s="67" t="s">
        <v>263</v>
      </c>
      <c r="T32" s="74" t="n">
        <f aca="false">J32*J$1*R32</f>
        <v>1395.418</v>
      </c>
      <c r="U32" s="74"/>
      <c r="V32" s="75" t="n">
        <v>280570</v>
      </c>
      <c r="W32" s="67"/>
      <c r="X32" s="76"/>
      <c r="Y32" s="7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</row>
    <row r="33" customFormat="false" ht="12.75" hidden="false" customHeight="false" outlineLevel="0" collapsed="false">
      <c r="A33" s="66"/>
      <c r="B33" s="67" t="s">
        <v>155</v>
      </c>
      <c r="C33" s="68" t="s">
        <v>231</v>
      </c>
      <c r="D33" s="68" t="s">
        <v>257</v>
      </c>
      <c r="E33" s="69" t="n">
        <v>36708</v>
      </c>
      <c r="F33" s="69" t="n">
        <v>37072</v>
      </c>
      <c r="G33" s="67" t="s">
        <v>258</v>
      </c>
      <c r="H33" s="67" t="s">
        <v>259</v>
      </c>
      <c r="I33" s="68" t="s">
        <v>106</v>
      </c>
      <c r="J33" s="70" t="n">
        <f aca="false">6.449/J$1</f>
        <v>0.208032258064516</v>
      </c>
      <c r="K33" s="71" t="n">
        <v>0.0132</v>
      </c>
      <c r="L33" s="71" t="n">
        <v>0.0022</v>
      </c>
      <c r="M33" s="71" t="n">
        <v>0.0072</v>
      </c>
      <c r="N33" s="71" t="n">
        <v>0</v>
      </c>
      <c r="O33" s="72" t="n">
        <v>0.02116</v>
      </c>
      <c r="P33" s="71" t="n">
        <f aca="false">SUM(J33:N33)</f>
        <v>0.230632258064516</v>
      </c>
      <c r="Q33" s="73" t="n">
        <v>68616</v>
      </c>
      <c r="R33" s="68" t="n">
        <v>900</v>
      </c>
      <c r="S33" s="67" t="s">
        <v>264</v>
      </c>
      <c r="T33" s="74" t="n">
        <f aca="false">J33*J$1*R33</f>
        <v>5804.1</v>
      </c>
      <c r="U33" s="74"/>
      <c r="V33" s="75" t="n">
        <v>309723</v>
      </c>
      <c r="W33" s="67" t="s">
        <v>265</v>
      </c>
      <c r="X33" s="76"/>
      <c r="Y33" s="7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66"/>
      <c r="DD33" s="66"/>
      <c r="DE33" s="66"/>
      <c r="DF33" s="66"/>
      <c r="DG33" s="66"/>
      <c r="DH33" s="66"/>
      <c r="DI33" s="66"/>
      <c r="DJ33" s="66"/>
      <c r="DK33" s="66"/>
      <c r="DL33" s="66"/>
      <c r="DM33" s="66"/>
      <c r="DN33" s="66"/>
      <c r="DO33" s="66"/>
      <c r="DP33" s="66"/>
      <c r="DQ33" s="66"/>
      <c r="DR33" s="66"/>
      <c r="DS33" s="66"/>
      <c r="DT33" s="66"/>
      <c r="DU33" s="66"/>
      <c r="DV33" s="66"/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/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/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6"/>
      <c r="FG33" s="66"/>
      <c r="FH33" s="66"/>
      <c r="FI33" s="66"/>
      <c r="FJ33" s="66"/>
      <c r="FK33" s="66"/>
      <c r="FL33" s="66"/>
      <c r="FM33" s="66"/>
      <c r="FN33" s="66"/>
      <c r="FO33" s="66"/>
      <c r="FP33" s="66"/>
      <c r="FQ33" s="66"/>
      <c r="FR33" s="66"/>
      <c r="FS33" s="66"/>
      <c r="FT33" s="66"/>
      <c r="FU33" s="66"/>
      <c r="FV33" s="66"/>
      <c r="FW33" s="66"/>
      <c r="FX33" s="66"/>
      <c r="FY33" s="66"/>
      <c r="FZ33" s="66"/>
      <c r="GA33" s="66"/>
      <c r="GB33" s="66"/>
      <c r="GC33" s="66"/>
      <c r="GD33" s="66"/>
      <c r="GE33" s="66"/>
      <c r="GF33" s="66"/>
      <c r="GG33" s="66"/>
      <c r="GH33" s="66"/>
      <c r="GI33" s="66"/>
      <c r="GJ33" s="66"/>
      <c r="GK33" s="66"/>
      <c r="GL33" s="66"/>
      <c r="GM33" s="66"/>
      <c r="GN33" s="66"/>
      <c r="GO33" s="66"/>
      <c r="GP33" s="66"/>
      <c r="GQ33" s="66"/>
      <c r="GR33" s="66"/>
      <c r="GS33" s="66"/>
      <c r="GT33" s="66"/>
      <c r="GU33" s="66"/>
      <c r="GV33" s="66"/>
      <c r="GW33" s="66"/>
      <c r="GX33" s="66"/>
      <c r="GY33" s="66"/>
      <c r="GZ33" s="66"/>
      <c r="HA33" s="66"/>
      <c r="HB33" s="66"/>
      <c r="HC33" s="66"/>
      <c r="HD33" s="66"/>
      <c r="HE33" s="66"/>
      <c r="HF33" s="66"/>
      <c r="HG33" s="66"/>
      <c r="HH33" s="66"/>
      <c r="HI33" s="66"/>
      <c r="HJ33" s="66"/>
      <c r="HK33" s="66"/>
      <c r="HL33" s="66"/>
      <c r="HM33" s="66"/>
      <c r="HN33" s="66"/>
      <c r="HO33" s="66"/>
      <c r="HP33" s="66"/>
      <c r="HQ33" s="66"/>
      <c r="HR33" s="66"/>
      <c r="HS33" s="66"/>
      <c r="HT33" s="66"/>
      <c r="HU33" s="66"/>
      <c r="HV33" s="66"/>
      <c r="HW33" s="66"/>
      <c r="HX33" s="66"/>
      <c r="HY33" s="66"/>
      <c r="HZ33" s="66"/>
      <c r="IA33" s="66"/>
      <c r="IB33" s="66"/>
      <c r="IC33" s="66"/>
      <c r="ID33" s="66"/>
      <c r="IE33" s="66"/>
      <c r="IF33" s="66"/>
      <c r="IG33" s="66"/>
      <c r="IH33" s="66"/>
      <c r="II33" s="66"/>
      <c r="IJ33" s="66"/>
      <c r="IK33" s="66"/>
      <c r="IL33" s="66"/>
      <c r="IM33" s="66"/>
      <c r="IN33" s="66"/>
      <c r="IO33" s="66"/>
      <c r="IP33" s="66"/>
      <c r="IQ33" s="66"/>
      <c r="IR33" s="66"/>
      <c r="IS33" s="66"/>
      <c r="IT33" s="66"/>
      <c r="IU33" s="66"/>
      <c r="IV33" s="66"/>
      <c r="IW33" s="66"/>
    </row>
    <row r="34" customFormat="false" ht="12.75" hidden="false" customHeight="false" outlineLevel="0" collapsed="false">
      <c r="A34" s="66"/>
      <c r="B34" s="67" t="s">
        <v>155</v>
      </c>
      <c r="C34" s="68" t="s">
        <v>231</v>
      </c>
      <c r="D34" s="68" t="s">
        <v>261</v>
      </c>
      <c r="E34" s="69" t="n">
        <v>36708</v>
      </c>
      <c r="F34" s="69" t="n">
        <v>37072</v>
      </c>
      <c r="G34" s="67" t="s">
        <v>258</v>
      </c>
      <c r="H34" s="67" t="s">
        <v>266</v>
      </c>
      <c r="I34" s="68" t="s">
        <v>106</v>
      </c>
      <c r="J34" s="70" t="n">
        <f aca="false">6.449/J$1</f>
        <v>0.208032258064516</v>
      </c>
      <c r="K34" s="71" t="n">
        <v>0.0132</v>
      </c>
      <c r="L34" s="71" t="n">
        <v>0.0022</v>
      </c>
      <c r="M34" s="71" t="n">
        <v>0.0072</v>
      </c>
      <c r="N34" s="71" t="n">
        <v>0</v>
      </c>
      <c r="O34" s="72" t="n">
        <v>0.02116</v>
      </c>
      <c r="P34" s="71" t="n">
        <f aca="false">SUM(J34:N34)</f>
        <v>0.230632258064516</v>
      </c>
      <c r="Q34" s="73" t="n">
        <v>68635</v>
      </c>
      <c r="R34" s="68" t="n">
        <v>1</v>
      </c>
      <c r="S34" s="67" t="s">
        <v>267</v>
      </c>
      <c r="T34" s="74" t="n">
        <f aca="false">J34*J$1*R34</f>
        <v>6.449</v>
      </c>
      <c r="U34" s="74"/>
      <c r="V34" s="75" t="n">
        <v>312333</v>
      </c>
      <c r="W34" s="67"/>
      <c r="X34" s="76"/>
      <c r="Y34" s="7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2.75" hidden="false" customHeight="false" outlineLevel="0" collapsed="false">
      <c r="A35" s="66"/>
      <c r="B35" s="67" t="s">
        <v>155</v>
      </c>
      <c r="C35" s="68" t="s">
        <v>231</v>
      </c>
      <c r="D35" s="68" t="s">
        <v>261</v>
      </c>
      <c r="E35" s="69" t="n">
        <v>36739</v>
      </c>
      <c r="F35" s="69" t="n">
        <v>37103</v>
      </c>
      <c r="G35" s="67" t="s">
        <v>258</v>
      </c>
      <c r="H35" s="67" t="s">
        <v>259</v>
      </c>
      <c r="I35" s="68" t="s">
        <v>106</v>
      </c>
      <c r="J35" s="70" t="n">
        <f aca="false">6.449/J$1</f>
        <v>0.208032258064516</v>
      </c>
      <c r="K35" s="71" t="n">
        <v>0.0132</v>
      </c>
      <c r="L35" s="71" t="n">
        <v>0.0022</v>
      </c>
      <c r="M35" s="71" t="n">
        <v>0.0072</v>
      </c>
      <c r="N35" s="71" t="n">
        <v>0</v>
      </c>
      <c r="O35" s="72" t="n">
        <v>0.02116</v>
      </c>
      <c r="P35" s="71" t="n">
        <f aca="false">SUM(J35:N35)</f>
        <v>0.230632258064516</v>
      </c>
      <c r="Q35" s="73" t="n">
        <v>64328</v>
      </c>
      <c r="R35" s="68" t="n">
        <v>4</v>
      </c>
      <c r="S35" s="67" t="s">
        <v>268</v>
      </c>
      <c r="T35" s="74" t="n">
        <f aca="false">J35*J$1*R35</f>
        <v>25.796</v>
      </c>
      <c r="U35" s="74"/>
      <c r="V35" s="75" t="n">
        <v>345108</v>
      </c>
      <c r="W35" s="67"/>
      <c r="X35" s="76"/>
      <c r="Y35" s="7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2.75" hidden="false" customHeight="false" outlineLevel="0" collapsed="false">
      <c r="A36" s="66"/>
      <c r="B36" s="67" t="s">
        <v>155</v>
      </c>
      <c r="C36" s="68" t="s">
        <v>231</v>
      </c>
      <c r="D36" s="68" t="s">
        <v>261</v>
      </c>
      <c r="E36" s="69" t="n">
        <v>36739</v>
      </c>
      <c r="F36" s="69" t="n">
        <v>37103</v>
      </c>
      <c r="G36" s="67" t="s">
        <v>258</v>
      </c>
      <c r="H36" s="67" t="s">
        <v>262</v>
      </c>
      <c r="I36" s="68" t="s">
        <v>106</v>
      </c>
      <c r="J36" s="70" t="n">
        <f aca="false">6.401/J$1</f>
        <v>0.206483870967742</v>
      </c>
      <c r="K36" s="71" t="n">
        <v>0.0132</v>
      </c>
      <c r="L36" s="71" t="n">
        <v>0.0022</v>
      </c>
      <c r="M36" s="71" t="n">
        <v>0.0072</v>
      </c>
      <c r="N36" s="71" t="n">
        <v>0</v>
      </c>
      <c r="O36" s="72" t="n">
        <v>0.02116</v>
      </c>
      <c r="P36" s="71" t="n">
        <f aca="false">SUM(J36:N36)</f>
        <v>0.229083870967742</v>
      </c>
      <c r="Q36" s="73" t="n">
        <v>68926</v>
      </c>
      <c r="R36" s="68" t="n">
        <v>4</v>
      </c>
      <c r="S36" s="67" t="s">
        <v>269</v>
      </c>
      <c r="T36" s="74" t="n">
        <f aca="false">J36*J$1*R36</f>
        <v>25.604</v>
      </c>
      <c r="U36" s="74"/>
      <c r="V36" s="75" t="n">
        <v>345125</v>
      </c>
      <c r="W36" s="67"/>
      <c r="X36" s="76"/>
      <c r="Y36" s="7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T36" s="66"/>
      <c r="CU36" s="66"/>
      <c r="CV36" s="66"/>
      <c r="CW36" s="66"/>
      <c r="CX36" s="66"/>
      <c r="CY36" s="66"/>
      <c r="CZ36" s="66"/>
      <c r="DA36" s="66"/>
      <c r="DB36" s="66"/>
      <c r="DC36" s="66"/>
      <c r="DD36" s="66"/>
      <c r="DE36" s="66"/>
      <c r="DF36" s="66"/>
      <c r="DG36" s="66"/>
      <c r="DH36" s="66"/>
      <c r="DI36" s="66"/>
      <c r="DJ36" s="66"/>
      <c r="DK36" s="66"/>
      <c r="DL36" s="66"/>
      <c r="DM36" s="66"/>
      <c r="DN36" s="66"/>
      <c r="DO36" s="66"/>
      <c r="DP36" s="66"/>
      <c r="DQ36" s="66"/>
      <c r="DR36" s="66"/>
      <c r="DS36" s="66"/>
      <c r="DT36" s="66"/>
      <c r="DU36" s="66"/>
      <c r="DV36" s="66"/>
      <c r="DW36" s="66"/>
      <c r="DX36" s="66"/>
      <c r="DY36" s="66"/>
      <c r="DZ36" s="66"/>
      <c r="EA36" s="66"/>
      <c r="EB36" s="66"/>
      <c r="EC36" s="66"/>
      <c r="ED36" s="66"/>
      <c r="EE36" s="66"/>
      <c r="EF36" s="66"/>
      <c r="EG36" s="66"/>
      <c r="EH36" s="66"/>
      <c r="EI36" s="66"/>
      <c r="EJ36" s="66"/>
      <c r="EK36" s="66"/>
      <c r="EL36" s="66"/>
      <c r="EM36" s="66"/>
      <c r="EN36" s="66"/>
      <c r="EO36" s="66"/>
      <c r="EP36" s="66"/>
      <c r="EQ36" s="66"/>
      <c r="ER36" s="66"/>
      <c r="ES36" s="66"/>
      <c r="ET36" s="66"/>
      <c r="EU36" s="66"/>
      <c r="EV36" s="66"/>
      <c r="EW36" s="66"/>
      <c r="EX36" s="66"/>
      <c r="EY36" s="66"/>
      <c r="EZ36" s="66"/>
      <c r="FA36" s="66"/>
      <c r="FB36" s="66"/>
      <c r="FC36" s="66"/>
      <c r="FD36" s="66"/>
      <c r="FE36" s="66"/>
      <c r="FF36" s="66"/>
      <c r="FG36" s="66"/>
      <c r="FH36" s="66"/>
      <c r="FI36" s="66"/>
      <c r="FJ36" s="66"/>
      <c r="FK36" s="66"/>
      <c r="FL36" s="66"/>
      <c r="FM36" s="66"/>
      <c r="FN36" s="66"/>
      <c r="FO36" s="66"/>
      <c r="FP36" s="66"/>
      <c r="FQ36" s="66"/>
      <c r="FR36" s="66"/>
      <c r="FS36" s="66"/>
      <c r="FT36" s="66"/>
      <c r="FU36" s="66"/>
      <c r="FV36" s="66"/>
      <c r="FW36" s="66"/>
      <c r="FX36" s="66"/>
      <c r="FY36" s="66"/>
      <c r="FZ36" s="66"/>
      <c r="GA36" s="66"/>
      <c r="GB36" s="66"/>
      <c r="GC36" s="66"/>
      <c r="GD36" s="66"/>
      <c r="GE36" s="66"/>
      <c r="GF36" s="66"/>
      <c r="GG36" s="66"/>
      <c r="GH36" s="66"/>
      <c r="GI36" s="66"/>
      <c r="GJ36" s="66"/>
      <c r="GK36" s="66"/>
      <c r="GL36" s="66"/>
      <c r="GM36" s="66"/>
      <c r="GN36" s="66"/>
      <c r="GO36" s="66"/>
      <c r="GP36" s="66"/>
      <c r="GQ36" s="66"/>
      <c r="GR36" s="66"/>
      <c r="GS36" s="66"/>
      <c r="GT36" s="66"/>
      <c r="GU36" s="66"/>
      <c r="GV36" s="66"/>
      <c r="GW36" s="66"/>
      <c r="GX36" s="66"/>
      <c r="GY36" s="66"/>
      <c r="GZ36" s="66"/>
      <c r="HA36" s="66"/>
      <c r="HB36" s="66"/>
      <c r="HC36" s="66"/>
      <c r="HD36" s="66"/>
      <c r="HE36" s="66"/>
      <c r="HF36" s="66"/>
      <c r="HG36" s="66"/>
      <c r="HH36" s="66"/>
      <c r="HI36" s="66"/>
      <c r="HJ36" s="66"/>
      <c r="HK36" s="66"/>
      <c r="HL36" s="66"/>
      <c r="HM36" s="66"/>
      <c r="HN36" s="66"/>
      <c r="HO36" s="66"/>
      <c r="HP36" s="66"/>
      <c r="HQ36" s="66"/>
      <c r="HR36" s="66"/>
      <c r="HS36" s="66"/>
      <c r="HT36" s="66"/>
      <c r="HU36" s="66"/>
      <c r="HV36" s="66"/>
      <c r="HW36" s="66"/>
      <c r="HX36" s="66"/>
      <c r="HY36" s="66"/>
      <c r="HZ36" s="66"/>
      <c r="IA36" s="66"/>
      <c r="IB36" s="66"/>
      <c r="IC36" s="66"/>
      <c r="ID36" s="66"/>
      <c r="IE36" s="66"/>
      <c r="IF36" s="66"/>
      <c r="IG36" s="66"/>
      <c r="IH36" s="66"/>
      <c r="II36" s="66"/>
      <c r="IJ36" s="66"/>
      <c r="IK36" s="66"/>
      <c r="IL36" s="66"/>
      <c r="IM36" s="66"/>
      <c r="IN36" s="66"/>
      <c r="IO36" s="66"/>
      <c r="IP36" s="66"/>
      <c r="IQ36" s="66"/>
      <c r="IR36" s="66"/>
      <c r="IS36" s="66"/>
      <c r="IT36" s="66"/>
      <c r="IU36" s="66"/>
      <c r="IV36" s="66"/>
      <c r="IW36" s="66"/>
    </row>
    <row r="37" customFormat="false" ht="12.75" hidden="false" customHeight="false" outlineLevel="0" collapsed="false">
      <c r="A37" s="66"/>
      <c r="B37" s="67" t="s">
        <v>155</v>
      </c>
      <c r="C37" s="68" t="s">
        <v>231</v>
      </c>
      <c r="D37" s="68" t="s">
        <v>261</v>
      </c>
      <c r="E37" s="69" t="n">
        <v>36404</v>
      </c>
      <c r="F37" s="69" t="n">
        <v>36769</v>
      </c>
      <c r="G37" s="67" t="s">
        <v>258</v>
      </c>
      <c r="H37" s="67" t="s">
        <v>262</v>
      </c>
      <c r="I37" s="68" t="s">
        <v>106</v>
      </c>
      <c r="J37" s="70" t="n">
        <f aca="false">6.449/J$1</f>
        <v>0.208032258064516</v>
      </c>
      <c r="K37" s="71" t="n">
        <v>0.0132</v>
      </c>
      <c r="L37" s="71" t="n">
        <v>0.0022</v>
      </c>
      <c r="M37" s="71" t="n">
        <v>0.0072</v>
      </c>
      <c r="N37" s="71" t="n">
        <v>0</v>
      </c>
      <c r="O37" s="72" t="n">
        <v>0.02116</v>
      </c>
      <c r="P37" s="71" t="n">
        <f aca="false">SUM(J37:N37)</f>
        <v>0.230632258064516</v>
      </c>
      <c r="Q37" s="73" t="n">
        <v>64651</v>
      </c>
      <c r="R37" s="68" t="n">
        <v>64</v>
      </c>
      <c r="S37" s="67" t="s">
        <v>270</v>
      </c>
      <c r="T37" s="74" t="n">
        <f aca="false">J37*J$1*R37</f>
        <v>412.736</v>
      </c>
      <c r="U37" s="74"/>
      <c r="V37" s="75" t="n">
        <v>156591</v>
      </c>
      <c r="W37" s="67"/>
      <c r="X37" s="76"/>
      <c r="Y37" s="7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/>
      <c r="GK37" s="66"/>
      <c r="GL37" s="66"/>
      <c r="GM37" s="66"/>
      <c r="GN37" s="66"/>
      <c r="GO37" s="66"/>
      <c r="GP37" s="66"/>
      <c r="GQ37" s="66"/>
      <c r="GR37" s="66"/>
      <c r="GS37" s="66"/>
      <c r="GT37" s="66"/>
      <c r="GU37" s="66"/>
      <c r="GV37" s="66"/>
      <c r="GW37" s="66"/>
      <c r="GX37" s="66"/>
      <c r="GY37" s="66"/>
      <c r="GZ37" s="66"/>
      <c r="HA37" s="66"/>
      <c r="HB37" s="66"/>
      <c r="HC37" s="66"/>
      <c r="HD37" s="66"/>
      <c r="HE37" s="66"/>
      <c r="HF37" s="66"/>
      <c r="HG37" s="66"/>
      <c r="HH37" s="66"/>
      <c r="HI37" s="66"/>
      <c r="HJ37" s="66"/>
      <c r="HK37" s="66"/>
      <c r="HL37" s="66"/>
      <c r="HM37" s="66"/>
      <c r="HN37" s="66"/>
      <c r="HO37" s="66"/>
      <c r="HP37" s="66"/>
      <c r="HQ37" s="66"/>
      <c r="HR37" s="66"/>
      <c r="HS37" s="66"/>
      <c r="HT37" s="66"/>
      <c r="HU37" s="66"/>
      <c r="HV37" s="66"/>
      <c r="HW37" s="66"/>
      <c r="HX37" s="66"/>
      <c r="HY37" s="66"/>
      <c r="HZ37" s="66"/>
      <c r="IA37" s="66"/>
      <c r="IB37" s="66"/>
      <c r="IC37" s="66"/>
      <c r="ID37" s="66"/>
      <c r="IE37" s="66"/>
      <c r="IF37" s="66"/>
      <c r="IG37" s="66"/>
      <c r="IH37" s="66"/>
      <c r="II37" s="66"/>
      <c r="IJ37" s="66"/>
      <c r="IK37" s="66"/>
      <c r="IL37" s="66"/>
      <c r="IM37" s="66"/>
      <c r="IN37" s="66"/>
      <c r="IO37" s="66"/>
      <c r="IP37" s="66"/>
      <c r="IQ37" s="66"/>
      <c r="IR37" s="66"/>
      <c r="IS37" s="66"/>
      <c r="IT37" s="66"/>
      <c r="IU37" s="66"/>
      <c r="IV37" s="66"/>
      <c r="IW37" s="66"/>
    </row>
    <row r="38" customFormat="false" ht="12.75" hidden="false" customHeight="false" outlineLevel="0" collapsed="false">
      <c r="A38" s="66"/>
      <c r="B38" s="67" t="s">
        <v>155</v>
      </c>
      <c r="C38" s="68" t="s">
        <v>231</v>
      </c>
      <c r="D38" s="68" t="s">
        <v>261</v>
      </c>
      <c r="E38" s="69" t="n">
        <v>36434</v>
      </c>
      <c r="F38" s="69" t="n">
        <v>36799</v>
      </c>
      <c r="G38" s="67" t="s">
        <v>258</v>
      </c>
      <c r="H38" s="67" t="s">
        <v>266</v>
      </c>
      <c r="I38" s="68" t="s">
        <v>106</v>
      </c>
      <c r="J38" s="70" t="n">
        <f aca="false">6.449/J$1</f>
        <v>0.208032258064516</v>
      </c>
      <c r="K38" s="71" t="n">
        <v>0.0132</v>
      </c>
      <c r="L38" s="71" t="n">
        <v>0.0022</v>
      </c>
      <c r="M38" s="71" t="n">
        <v>0.0072</v>
      </c>
      <c r="N38" s="71" t="n">
        <v>0</v>
      </c>
      <c r="O38" s="72" t="n">
        <v>0.02116</v>
      </c>
      <c r="P38" s="71" t="n">
        <f aca="false">SUM(J38:N38)</f>
        <v>0.230632258064516</v>
      </c>
      <c r="Q38" s="73" t="n">
        <v>64862</v>
      </c>
      <c r="R38" s="68" t="n">
        <v>13</v>
      </c>
      <c r="S38" s="67" t="s">
        <v>271</v>
      </c>
      <c r="T38" s="74" t="n">
        <f aca="false">J38*J$1*R38</f>
        <v>83.837</v>
      </c>
      <c r="U38" s="74"/>
      <c r="V38" s="75" t="n">
        <v>156592</v>
      </c>
      <c r="W38" s="67"/>
      <c r="X38" s="76"/>
      <c r="Y38" s="7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/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/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6"/>
      <c r="FL38" s="66"/>
      <c r="FM38" s="66"/>
      <c r="FN38" s="66"/>
      <c r="FO38" s="66"/>
      <c r="FP38" s="66"/>
      <c r="FQ38" s="66"/>
      <c r="FR38" s="66"/>
      <c r="FS38" s="66"/>
      <c r="FT38" s="66"/>
      <c r="FU38" s="66"/>
      <c r="FV38" s="66"/>
      <c r="FW38" s="66"/>
      <c r="FX38" s="66"/>
      <c r="FY38" s="66"/>
      <c r="FZ38" s="66"/>
      <c r="GA38" s="66"/>
      <c r="GB38" s="66"/>
      <c r="GC38" s="66"/>
      <c r="GD38" s="66"/>
      <c r="GE38" s="66"/>
      <c r="GF38" s="66"/>
      <c r="GG38" s="66"/>
      <c r="GH38" s="66"/>
      <c r="GI38" s="66"/>
      <c r="GJ38" s="66"/>
      <c r="GK38" s="66"/>
      <c r="GL38" s="66"/>
      <c r="GM38" s="66"/>
      <c r="GN38" s="66"/>
      <c r="GO38" s="66"/>
      <c r="GP38" s="66"/>
      <c r="GQ38" s="66"/>
      <c r="GR38" s="66"/>
      <c r="GS38" s="66"/>
      <c r="GT38" s="66"/>
      <c r="GU38" s="66"/>
      <c r="GV38" s="66"/>
      <c r="GW38" s="66"/>
      <c r="GX38" s="66"/>
      <c r="GY38" s="66"/>
      <c r="GZ38" s="66"/>
      <c r="HA38" s="66"/>
      <c r="HB38" s="66"/>
      <c r="HC38" s="66"/>
      <c r="HD38" s="66"/>
      <c r="HE38" s="66"/>
      <c r="HF38" s="66"/>
      <c r="HG38" s="66"/>
      <c r="HH38" s="66"/>
      <c r="HI38" s="66"/>
      <c r="HJ38" s="66"/>
      <c r="HK38" s="66"/>
      <c r="HL38" s="66"/>
      <c r="HM38" s="66"/>
      <c r="HN38" s="66"/>
      <c r="HO38" s="66"/>
      <c r="HP38" s="66"/>
      <c r="HQ38" s="66"/>
      <c r="HR38" s="66"/>
      <c r="HS38" s="66"/>
      <c r="HT38" s="66"/>
      <c r="HU38" s="66"/>
      <c r="HV38" s="66"/>
      <c r="HW38" s="66"/>
      <c r="HX38" s="66"/>
      <c r="HY38" s="66"/>
      <c r="HZ38" s="66"/>
      <c r="IA38" s="66"/>
      <c r="IB38" s="66"/>
      <c r="IC38" s="66"/>
      <c r="ID38" s="66"/>
      <c r="IE38" s="66"/>
      <c r="IF38" s="66"/>
      <c r="IG38" s="66"/>
      <c r="IH38" s="66"/>
      <c r="II38" s="66"/>
      <c r="IJ38" s="66"/>
      <c r="IK38" s="66"/>
      <c r="IL38" s="66"/>
      <c r="IM38" s="66"/>
      <c r="IN38" s="66"/>
      <c r="IO38" s="66"/>
      <c r="IP38" s="66"/>
      <c r="IQ38" s="66"/>
      <c r="IR38" s="66"/>
      <c r="IS38" s="66"/>
      <c r="IT38" s="66"/>
      <c r="IU38" s="66"/>
      <c r="IV38" s="66"/>
      <c r="IW38" s="66"/>
    </row>
    <row r="39" customFormat="false" ht="12.75" hidden="false" customHeight="false" outlineLevel="0" collapsed="false">
      <c r="A39" s="66"/>
      <c r="B39" s="67" t="s">
        <v>155</v>
      </c>
      <c r="C39" s="68" t="s">
        <v>231</v>
      </c>
      <c r="D39" s="68" t="s">
        <v>232</v>
      </c>
      <c r="E39" s="69" t="n">
        <v>36434</v>
      </c>
      <c r="F39" s="69" t="n">
        <v>36799</v>
      </c>
      <c r="G39" s="67" t="s">
        <v>258</v>
      </c>
      <c r="H39" s="67" t="s">
        <v>272</v>
      </c>
      <c r="I39" s="68" t="s">
        <v>106</v>
      </c>
      <c r="J39" s="70" t="n">
        <f aca="false">6.372/J$1</f>
        <v>0.205548387096774</v>
      </c>
      <c r="K39" s="71" t="n">
        <v>0.0132</v>
      </c>
      <c r="L39" s="71" t="n">
        <v>0.0022</v>
      </c>
      <c r="M39" s="71" t="n">
        <v>0.0072</v>
      </c>
      <c r="N39" s="71" t="n">
        <v>0</v>
      </c>
      <c r="O39" s="72" t="n">
        <v>0.02116</v>
      </c>
      <c r="P39" s="71" t="n">
        <f aca="false">SUM(J39:N39)</f>
        <v>0.228148387096774</v>
      </c>
      <c r="Q39" s="73" t="n">
        <v>64939</v>
      </c>
      <c r="R39" s="68" t="n">
        <v>2300</v>
      </c>
      <c r="S39" s="67" t="s">
        <v>273</v>
      </c>
      <c r="T39" s="74" t="n">
        <f aca="false">J39*J$1*R39</f>
        <v>14655.6</v>
      </c>
      <c r="U39" s="74"/>
      <c r="V39" s="75" t="n">
        <v>156593</v>
      </c>
      <c r="W39" s="67"/>
      <c r="X39" s="76"/>
      <c r="Y39" s="7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  <c r="IW39" s="66"/>
    </row>
    <row r="40" customFormat="false" ht="12.75" hidden="false" customHeight="false" outlineLevel="0" collapsed="false">
      <c r="A40" s="66"/>
      <c r="B40" s="67" t="s">
        <v>155</v>
      </c>
      <c r="C40" s="68" t="s">
        <v>231</v>
      </c>
      <c r="D40" s="68" t="s">
        <v>232</v>
      </c>
      <c r="E40" s="69" t="n">
        <v>36708</v>
      </c>
      <c r="F40" s="69" t="n">
        <v>36799</v>
      </c>
      <c r="G40" s="67" t="s">
        <v>258</v>
      </c>
      <c r="H40" s="67" t="s">
        <v>272</v>
      </c>
      <c r="I40" s="68" t="s">
        <v>106</v>
      </c>
      <c r="J40" s="70" t="n">
        <f aca="false">6.372/J$1</f>
        <v>0.205548387096774</v>
      </c>
      <c r="K40" s="71" t="n">
        <v>0.0132</v>
      </c>
      <c r="L40" s="71" t="n">
        <v>0.0022</v>
      </c>
      <c r="M40" s="71" t="n">
        <v>0.0072</v>
      </c>
      <c r="N40" s="71" t="n">
        <v>0</v>
      </c>
      <c r="O40" s="72" t="n">
        <v>0.02116</v>
      </c>
      <c r="P40" s="71" t="n">
        <f aca="false">SUM(J40:N40)</f>
        <v>0.228148387096774</v>
      </c>
      <c r="Q40" s="73" t="n">
        <v>64939</v>
      </c>
      <c r="R40" s="68" t="n">
        <v>-2300</v>
      </c>
      <c r="S40" s="67" t="s">
        <v>274</v>
      </c>
      <c r="T40" s="74" t="n">
        <f aca="false">J40*J$1*R40</f>
        <v>-14655.6</v>
      </c>
      <c r="U40" s="74"/>
      <c r="V40" s="75" t="n">
        <v>319306</v>
      </c>
      <c r="W40" s="67" t="s">
        <v>275</v>
      </c>
      <c r="X40" s="76"/>
      <c r="Y40" s="7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</row>
    <row r="41" customFormat="false" ht="12.75" hidden="false" customHeight="false" outlineLevel="0" collapsed="false">
      <c r="A41" s="66"/>
      <c r="B41" s="67" t="s">
        <v>155</v>
      </c>
      <c r="C41" s="68" t="s">
        <v>231</v>
      </c>
      <c r="D41" s="68" t="s">
        <v>261</v>
      </c>
      <c r="E41" s="69" t="n">
        <v>36465</v>
      </c>
      <c r="F41" s="69" t="n">
        <v>36830</v>
      </c>
      <c r="G41" s="67" t="s">
        <v>258</v>
      </c>
      <c r="H41" s="67" t="s">
        <v>262</v>
      </c>
      <c r="I41" s="68" t="s">
        <v>106</v>
      </c>
      <c r="J41" s="70" t="n">
        <f aca="false">6.449/J$1</f>
        <v>0.208032258064516</v>
      </c>
      <c r="K41" s="71" t="n">
        <v>0.0132</v>
      </c>
      <c r="L41" s="71" t="n">
        <v>0.0022</v>
      </c>
      <c r="M41" s="71" t="n">
        <v>0.0072</v>
      </c>
      <c r="N41" s="71" t="n">
        <v>0</v>
      </c>
      <c r="O41" s="72" t="n">
        <v>0.02116</v>
      </c>
      <c r="P41" s="71" t="n">
        <f aca="false">SUM(J41:N41)</f>
        <v>0.230632258064516</v>
      </c>
      <c r="Q41" s="73" t="n">
        <v>65026</v>
      </c>
      <c r="R41" s="68" t="n">
        <v>128</v>
      </c>
      <c r="S41" s="67" t="s">
        <v>276</v>
      </c>
      <c r="T41" s="74" t="n">
        <f aca="false">J41*J$1*R41</f>
        <v>825.472</v>
      </c>
      <c r="U41" s="74"/>
      <c r="V41" s="75" t="n">
        <v>162286</v>
      </c>
      <c r="W41" s="67"/>
      <c r="X41" s="76"/>
      <c r="Y41" s="7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</row>
    <row r="42" customFormat="false" ht="12.75" hidden="false" customHeight="false" outlineLevel="0" collapsed="false">
      <c r="A42" s="66"/>
      <c r="B42" s="67" t="s">
        <v>155</v>
      </c>
      <c r="C42" s="68" t="s">
        <v>231</v>
      </c>
      <c r="D42" s="68" t="s">
        <v>277</v>
      </c>
      <c r="E42" s="69" t="n">
        <v>36465</v>
      </c>
      <c r="F42" s="69" t="n">
        <v>36830</v>
      </c>
      <c r="G42" s="67" t="s">
        <v>258</v>
      </c>
      <c r="H42" s="67" t="s">
        <v>278</v>
      </c>
      <c r="I42" s="68" t="s">
        <v>106</v>
      </c>
      <c r="J42" s="70" t="n">
        <f aca="false">6.449/J$1</f>
        <v>0.208032258064516</v>
      </c>
      <c r="K42" s="71" t="n">
        <v>0.0132</v>
      </c>
      <c r="L42" s="71" t="n">
        <v>0.0022</v>
      </c>
      <c r="M42" s="71" t="n">
        <v>0.0072</v>
      </c>
      <c r="N42" s="71" t="n">
        <v>0</v>
      </c>
      <c r="O42" s="72" t="n">
        <v>0.02116</v>
      </c>
      <c r="P42" s="71" t="n">
        <f aca="false">SUM(J42:N42)</f>
        <v>0.230632258064516</v>
      </c>
      <c r="Q42" s="73" t="n">
        <v>65041</v>
      </c>
      <c r="R42" s="68" t="n">
        <v>9619</v>
      </c>
      <c r="S42" s="67" t="s">
        <v>279</v>
      </c>
      <c r="T42" s="74" t="n">
        <f aca="false">J42*J$1*R42</f>
        <v>62032.931</v>
      </c>
      <c r="U42" s="74"/>
      <c r="V42" s="75" t="n">
        <v>162285</v>
      </c>
      <c r="W42" s="67"/>
      <c r="X42" s="76"/>
      <c r="Y42" s="7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</row>
    <row r="43" customFormat="false" ht="12.75" hidden="false" customHeight="false" outlineLevel="0" collapsed="false">
      <c r="A43" s="66"/>
      <c r="B43" s="67" t="s">
        <v>155</v>
      </c>
      <c r="C43" s="68" t="s">
        <v>231</v>
      </c>
      <c r="D43" s="68" t="s">
        <v>277</v>
      </c>
      <c r="E43" s="69" t="n">
        <v>36465</v>
      </c>
      <c r="F43" s="69" t="n">
        <v>36830</v>
      </c>
      <c r="G43" s="67" t="s">
        <v>258</v>
      </c>
      <c r="H43" s="67" t="s">
        <v>280</v>
      </c>
      <c r="I43" s="68" t="s">
        <v>106</v>
      </c>
      <c r="J43" s="70" t="n">
        <f aca="false">6.449/J$1</f>
        <v>0.208032258064516</v>
      </c>
      <c r="K43" s="71" t="n">
        <v>0.0132</v>
      </c>
      <c r="L43" s="71" t="n">
        <v>0.0022</v>
      </c>
      <c r="M43" s="71" t="n">
        <v>0.0072</v>
      </c>
      <c r="N43" s="71" t="n">
        <v>0</v>
      </c>
      <c r="O43" s="72" t="n">
        <v>0.02116</v>
      </c>
      <c r="P43" s="71" t="n">
        <f aca="false">SUM(J43:N43)</f>
        <v>0.230632258064516</v>
      </c>
      <c r="Q43" s="73" t="n">
        <v>65042</v>
      </c>
      <c r="R43" s="68" t="n">
        <v>4427</v>
      </c>
      <c r="S43" s="67" t="s">
        <v>281</v>
      </c>
      <c r="T43" s="74" t="n">
        <f aca="false">J43*J$1*R43</f>
        <v>28549.723</v>
      </c>
      <c r="U43" s="74"/>
      <c r="V43" s="75" t="n">
        <v>162287</v>
      </c>
      <c r="W43" s="67"/>
      <c r="X43" s="76"/>
      <c r="Y43" s="7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</row>
    <row r="44" customFormat="false" ht="12.75" hidden="false" customHeight="false" outlineLevel="0" collapsed="false">
      <c r="A44" s="66"/>
      <c r="B44" s="67" t="s">
        <v>155</v>
      </c>
      <c r="C44" s="68" t="s">
        <v>231</v>
      </c>
      <c r="D44" s="68" t="s">
        <v>282</v>
      </c>
      <c r="E44" s="69" t="n">
        <v>36465</v>
      </c>
      <c r="F44" s="69" t="n">
        <v>37011</v>
      </c>
      <c r="G44" s="67" t="s">
        <v>258</v>
      </c>
      <c r="H44" s="67" t="s">
        <v>283</v>
      </c>
      <c r="I44" s="68" t="s">
        <v>106</v>
      </c>
      <c r="J44" s="70" t="n">
        <f aca="false">6.449/J$1</f>
        <v>0.208032258064516</v>
      </c>
      <c r="K44" s="71" t="n">
        <v>0.0132</v>
      </c>
      <c r="L44" s="71" t="n">
        <v>0.0022</v>
      </c>
      <c r="M44" s="71" t="n">
        <v>0.0072</v>
      </c>
      <c r="N44" s="71" t="n">
        <v>0</v>
      </c>
      <c r="O44" s="72" t="n">
        <v>0.02116</v>
      </c>
      <c r="P44" s="71" t="n">
        <f aca="false">SUM(J44:N44)</f>
        <v>0.230632258064516</v>
      </c>
      <c r="Q44" s="73" t="n">
        <v>65108</v>
      </c>
      <c r="R44" s="68" t="n">
        <v>5000</v>
      </c>
      <c r="S44" s="67" t="s">
        <v>284</v>
      </c>
      <c r="T44" s="74" t="n">
        <f aca="false">J44*J$1*R44</f>
        <v>32245</v>
      </c>
      <c r="U44" s="74"/>
      <c r="V44" s="75" t="n">
        <v>163001</v>
      </c>
      <c r="W44" s="67"/>
      <c r="X44" s="76"/>
      <c r="Y44" s="7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</row>
    <row r="45" customFormat="false" ht="12.75" hidden="false" customHeight="false" outlineLevel="0" collapsed="false">
      <c r="A45" s="66"/>
      <c r="B45" s="67" t="s">
        <v>155</v>
      </c>
      <c r="C45" s="68" t="s">
        <v>231</v>
      </c>
      <c r="D45" s="68"/>
      <c r="E45" s="69" t="n">
        <v>36557</v>
      </c>
      <c r="F45" s="69" t="n">
        <v>36830</v>
      </c>
      <c r="G45" s="67" t="s">
        <v>243</v>
      </c>
      <c r="H45" s="67" t="s">
        <v>237</v>
      </c>
      <c r="I45" s="68" t="s">
        <v>106</v>
      </c>
      <c r="J45" s="70" t="n">
        <f aca="false">4.563/J$1</f>
        <v>0.147193548387097</v>
      </c>
      <c r="K45" s="71" t="n">
        <v>0.0132</v>
      </c>
      <c r="L45" s="71" t="n">
        <v>0.0022</v>
      </c>
      <c r="M45" s="71" t="n">
        <v>0.0072</v>
      </c>
      <c r="N45" s="71" t="n">
        <v>0</v>
      </c>
      <c r="O45" s="72" t="n">
        <v>0.02116</v>
      </c>
      <c r="P45" s="71" t="n">
        <f aca="false">SUM(J45:N45)</f>
        <v>0.169793548387097</v>
      </c>
      <c r="Q45" s="73" t="n">
        <v>65418</v>
      </c>
      <c r="R45" s="68" t="n">
        <v>500</v>
      </c>
      <c r="S45" s="67" t="s">
        <v>285</v>
      </c>
      <c r="T45" s="74" t="n">
        <f aca="false">J45*J$1*R45</f>
        <v>2281.5</v>
      </c>
      <c r="U45" s="74"/>
      <c r="V45" s="75" t="n">
        <v>156599</v>
      </c>
      <c r="W45" s="67"/>
      <c r="X45" s="76"/>
      <c r="Y45" s="7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</row>
    <row r="46" customFormat="false" ht="12.75" hidden="false" customHeight="false" outlineLevel="0" collapsed="false">
      <c r="A46" s="66"/>
      <c r="B46" s="67" t="s">
        <v>155</v>
      </c>
      <c r="C46" s="68" t="s">
        <v>231</v>
      </c>
      <c r="D46" s="68" t="s">
        <v>261</v>
      </c>
      <c r="E46" s="69" t="n">
        <v>36557</v>
      </c>
      <c r="F46" s="69" t="n">
        <v>36860</v>
      </c>
      <c r="G46" s="67" t="s">
        <v>258</v>
      </c>
      <c r="H46" s="67" t="s">
        <v>262</v>
      </c>
      <c r="I46" s="68" t="s">
        <v>106</v>
      </c>
      <c r="J46" s="70" t="n">
        <f aca="false">6.449/J$1</f>
        <v>0.208032258064516</v>
      </c>
      <c r="K46" s="71" t="n">
        <v>0.0132</v>
      </c>
      <c r="L46" s="71" t="n">
        <v>0.0022</v>
      </c>
      <c r="M46" s="71" t="n">
        <v>0.0072</v>
      </c>
      <c r="N46" s="71" t="n">
        <v>0</v>
      </c>
      <c r="O46" s="72" t="n">
        <v>0.02116</v>
      </c>
      <c r="P46" s="71" t="n">
        <f aca="false">SUM(J46:N46)</f>
        <v>0.230632258064516</v>
      </c>
      <c r="Q46" s="73" t="n">
        <v>65556</v>
      </c>
      <c r="R46" s="68" t="n">
        <v>3</v>
      </c>
      <c r="S46" s="67" t="s">
        <v>286</v>
      </c>
      <c r="T46" s="74" t="n">
        <f aca="false">J46*J$1*R46</f>
        <v>19.347</v>
      </c>
      <c r="U46" s="74"/>
      <c r="V46" s="75" t="n">
        <v>156602</v>
      </c>
      <c r="W46" s="67"/>
      <c r="X46" s="76"/>
      <c r="Y46" s="7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</row>
    <row r="47" customFormat="false" ht="12.75" hidden="false" customHeight="false" outlineLevel="0" collapsed="false">
      <c r="A47" s="66"/>
      <c r="B47" s="67" t="s">
        <v>155</v>
      </c>
      <c r="C47" s="68" t="s">
        <v>231</v>
      </c>
      <c r="D47" s="68" t="s">
        <v>161</v>
      </c>
      <c r="E47" s="69" t="n">
        <v>36557</v>
      </c>
      <c r="F47" s="69" t="n">
        <v>36922</v>
      </c>
      <c r="G47" s="67" t="s">
        <v>287</v>
      </c>
      <c r="H47" s="67" t="s">
        <v>288</v>
      </c>
      <c r="I47" s="68" t="s">
        <v>106</v>
      </c>
      <c r="J47" s="70" t="n">
        <f aca="false">6.449/J$1</f>
        <v>0.208032258064516</v>
      </c>
      <c r="K47" s="71"/>
      <c r="L47" s="71"/>
      <c r="M47" s="71"/>
      <c r="N47" s="71"/>
      <c r="O47" s="72"/>
      <c r="P47" s="71"/>
      <c r="Q47" s="73" t="n">
        <v>66280</v>
      </c>
      <c r="R47" s="68" t="n">
        <v>1</v>
      </c>
      <c r="S47" s="67" t="s">
        <v>289</v>
      </c>
      <c r="T47" s="74" t="n">
        <f aca="false">J47*J$1*R47</f>
        <v>6.449</v>
      </c>
      <c r="U47" s="74"/>
      <c r="V47" s="75" t="n">
        <v>156606</v>
      </c>
      <c r="W47" s="67"/>
      <c r="X47" s="76"/>
      <c r="Y47" s="7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</row>
    <row r="48" customFormat="false" ht="12.75" hidden="false" customHeight="false" outlineLevel="0" collapsed="false">
      <c r="A48" s="66"/>
      <c r="B48" s="67" t="s">
        <v>155</v>
      </c>
      <c r="C48" s="68" t="s">
        <v>231</v>
      </c>
      <c r="D48" s="68" t="s">
        <v>161</v>
      </c>
      <c r="E48" s="69" t="n">
        <v>36557</v>
      </c>
      <c r="F48" s="69" t="n">
        <v>36922</v>
      </c>
      <c r="G48" s="67" t="s">
        <v>287</v>
      </c>
      <c r="H48" s="67" t="s">
        <v>290</v>
      </c>
      <c r="I48" s="68" t="s">
        <v>106</v>
      </c>
      <c r="J48" s="70" t="n">
        <f aca="false">6.449/J$1</f>
        <v>0.208032258064516</v>
      </c>
      <c r="K48" s="71"/>
      <c r="L48" s="71"/>
      <c r="M48" s="71"/>
      <c r="N48" s="71"/>
      <c r="O48" s="72"/>
      <c r="P48" s="71"/>
      <c r="Q48" s="73" t="n">
        <v>66280</v>
      </c>
      <c r="R48" s="68" t="n">
        <v>4</v>
      </c>
      <c r="S48" s="67" t="s">
        <v>289</v>
      </c>
      <c r="T48" s="74" t="n">
        <f aca="false">J48*J$1*R48</f>
        <v>25.796</v>
      </c>
      <c r="U48" s="74"/>
      <c r="V48" s="75" t="n">
        <v>156606</v>
      </c>
      <c r="W48" s="67"/>
      <c r="X48" s="76"/>
      <c r="Y48" s="7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6"/>
      <c r="DE48" s="66"/>
      <c r="DF48" s="66"/>
      <c r="DG48" s="66"/>
      <c r="DH48" s="66"/>
      <c r="DI48" s="66"/>
      <c r="DJ48" s="66"/>
      <c r="DK48" s="66"/>
      <c r="DL48" s="66"/>
      <c r="DM48" s="66"/>
      <c r="DN48" s="66"/>
      <c r="DO48" s="66"/>
      <c r="DP48" s="66"/>
      <c r="DQ48" s="66"/>
      <c r="DR48" s="66"/>
      <c r="DS48" s="66"/>
      <c r="DT48" s="66"/>
      <c r="DU48" s="66"/>
      <c r="DV48" s="66"/>
      <c r="DW48" s="66"/>
      <c r="DX48" s="66"/>
      <c r="DY48" s="66"/>
      <c r="DZ48" s="66"/>
      <c r="EA48" s="66"/>
      <c r="EB48" s="66"/>
      <c r="EC48" s="66"/>
      <c r="ED48" s="66"/>
      <c r="EE48" s="66"/>
      <c r="EF48" s="66"/>
      <c r="EG48" s="66"/>
      <c r="EH48" s="66"/>
      <c r="EI48" s="66"/>
      <c r="EJ48" s="66"/>
      <c r="EK48" s="66"/>
      <c r="EL48" s="66"/>
      <c r="EM48" s="66"/>
      <c r="EN48" s="66"/>
      <c r="EO48" s="66"/>
      <c r="EP48" s="66"/>
      <c r="EQ48" s="66"/>
      <c r="ER48" s="66"/>
      <c r="ES48" s="66"/>
      <c r="ET48" s="66"/>
      <c r="EU48" s="66"/>
      <c r="EV48" s="66"/>
      <c r="EW48" s="66"/>
      <c r="EX48" s="66"/>
      <c r="EY48" s="66"/>
      <c r="EZ48" s="66"/>
      <c r="FA48" s="66"/>
      <c r="FB48" s="66"/>
      <c r="FC48" s="66"/>
      <c r="FD48" s="66"/>
      <c r="FE48" s="66"/>
      <c r="FF48" s="66"/>
      <c r="FG48" s="66"/>
      <c r="FH48" s="66"/>
      <c r="FI48" s="66"/>
      <c r="FJ48" s="66"/>
      <c r="FK48" s="66"/>
      <c r="FL48" s="66"/>
      <c r="FM48" s="66"/>
      <c r="FN48" s="66"/>
      <c r="FO48" s="66"/>
      <c r="FP48" s="66"/>
      <c r="FQ48" s="66"/>
      <c r="FR48" s="66"/>
      <c r="FS48" s="66"/>
      <c r="FT48" s="66"/>
      <c r="FU48" s="66"/>
      <c r="FV48" s="66"/>
      <c r="FW48" s="66"/>
      <c r="FX48" s="66"/>
      <c r="FY48" s="66"/>
      <c r="FZ48" s="66"/>
      <c r="GA48" s="66"/>
      <c r="GB48" s="66"/>
      <c r="GC48" s="66"/>
      <c r="GD48" s="66"/>
      <c r="GE48" s="66"/>
      <c r="GF48" s="66"/>
      <c r="GG48" s="66"/>
      <c r="GH48" s="66"/>
      <c r="GI48" s="66"/>
      <c r="GJ48" s="66"/>
      <c r="GK48" s="66"/>
      <c r="GL48" s="66"/>
      <c r="GM48" s="66"/>
      <c r="GN48" s="66"/>
      <c r="GO48" s="66"/>
      <c r="GP48" s="66"/>
      <c r="GQ48" s="66"/>
      <c r="GR48" s="66"/>
      <c r="GS48" s="66"/>
      <c r="GT48" s="66"/>
      <c r="GU48" s="66"/>
      <c r="GV48" s="66"/>
      <c r="GW48" s="66"/>
      <c r="GX48" s="66"/>
      <c r="GY48" s="66"/>
      <c r="GZ48" s="66"/>
      <c r="HA48" s="66"/>
      <c r="HB48" s="66"/>
      <c r="HC48" s="66"/>
      <c r="HD48" s="66"/>
      <c r="HE48" s="66"/>
      <c r="HF48" s="66"/>
      <c r="HG48" s="66"/>
      <c r="HH48" s="66"/>
      <c r="HI48" s="66"/>
      <c r="HJ48" s="66"/>
      <c r="HK48" s="66"/>
      <c r="HL48" s="66"/>
      <c r="HM48" s="66"/>
      <c r="HN48" s="66"/>
      <c r="HO48" s="66"/>
      <c r="HP48" s="66"/>
      <c r="HQ48" s="66"/>
      <c r="HR48" s="66"/>
      <c r="HS48" s="66"/>
      <c r="HT48" s="66"/>
      <c r="HU48" s="66"/>
      <c r="HV48" s="66"/>
      <c r="HW48" s="66"/>
      <c r="HX48" s="66"/>
      <c r="HY48" s="66"/>
      <c r="HZ48" s="66"/>
      <c r="IA48" s="66"/>
      <c r="IB48" s="66"/>
      <c r="IC48" s="66"/>
      <c r="ID48" s="66"/>
      <c r="IE48" s="66"/>
      <c r="IF48" s="66"/>
      <c r="IG48" s="66"/>
      <c r="IH48" s="66"/>
      <c r="II48" s="66"/>
      <c r="IJ48" s="66"/>
      <c r="IK48" s="66"/>
      <c r="IL48" s="66"/>
      <c r="IM48" s="66"/>
      <c r="IN48" s="66"/>
      <c r="IO48" s="66"/>
      <c r="IP48" s="66"/>
      <c r="IQ48" s="66"/>
      <c r="IR48" s="66"/>
      <c r="IS48" s="66"/>
      <c r="IT48" s="66"/>
      <c r="IU48" s="66"/>
      <c r="IV48" s="66"/>
      <c r="IW48" s="66"/>
    </row>
    <row r="49" customFormat="false" ht="12.75" hidden="false" customHeight="false" outlineLevel="0" collapsed="false">
      <c r="A49" s="66"/>
      <c r="B49" s="67" t="s">
        <v>155</v>
      </c>
      <c r="C49" s="68" t="s">
        <v>231</v>
      </c>
      <c r="D49" s="68" t="s">
        <v>161</v>
      </c>
      <c r="E49" s="69" t="n">
        <v>36656</v>
      </c>
      <c r="F49" s="69" t="n">
        <v>36950</v>
      </c>
      <c r="G49" s="67" t="s">
        <v>287</v>
      </c>
      <c r="H49" s="67" t="s">
        <v>288</v>
      </c>
      <c r="I49" s="68" t="s">
        <v>106</v>
      </c>
      <c r="J49" s="70" t="n">
        <v>6.449</v>
      </c>
      <c r="K49" s="71"/>
      <c r="L49" s="71"/>
      <c r="M49" s="71"/>
      <c r="N49" s="71"/>
      <c r="O49" s="72"/>
      <c r="P49" s="71"/>
      <c r="Q49" s="73" t="n">
        <v>68308</v>
      </c>
      <c r="R49" s="68" t="n">
        <v>5</v>
      </c>
      <c r="S49" s="67" t="s">
        <v>291</v>
      </c>
      <c r="T49" s="74" t="n">
        <f aca="false">+R49*J49</f>
        <v>32.245</v>
      </c>
      <c r="U49" s="74"/>
      <c r="V49" s="75" t="n">
        <v>262094</v>
      </c>
      <c r="W49" s="67"/>
      <c r="X49" s="76"/>
      <c r="Y49" s="7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6"/>
      <c r="FV49" s="66"/>
      <c r="FW49" s="66"/>
      <c r="FX49" s="66"/>
      <c r="FY49" s="66"/>
      <c r="FZ49" s="66"/>
      <c r="GA49" s="66"/>
      <c r="GB49" s="66"/>
      <c r="GC49" s="66"/>
      <c r="GD49" s="66"/>
      <c r="GE49" s="66"/>
      <c r="GF49" s="66"/>
      <c r="GG49" s="66"/>
      <c r="GH49" s="66"/>
      <c r="GI49" s="66"/>
      <c r="GJ49" s="66"/>
      <c r="GK49" s="66"/>
      <c r="GL49" s="66"/>
      <c r="GM49" s="66"/>
      <c r="GN49" s="66"/>
      <c r="GO49" s="66"/>
      <c r="GP49" s="66"/>
      <c r="GQ49" s="66"/>
      <c r="GR49" s="66"/>
      <c r="GS49" s="66"/>
      <c r="GT49" s="66"/>
      <c r="GU49" s="66"/>
      <c r="GV49" s="66"/>
      <c r="GW49" s="66"/>
      <c r="GX49" s="66"/>
      <c r="GY49" s="66"/>
      <c r="GZ49" s="66"/>
      <c r="HA49" s="66"/>
      <c r="HB49" s="66"/>
      <c r="HC49" s="66"/>
      <c r="HD49" s="66"/>
      <c r="HE49" s="66"/>
      <c r="HF49" s="66"/>
      <c r="HG49" s="66"/>
      <c r="HH49" s="66"/>
      <c r="HI49" s="66"/>
      <c r="HJ49" s="66"/>
      <c r="HK49" s="66"/>
      <c r="HL49" s="66"/>
      <c r="HM49" s="66"/>
      <c r="HN49" s="66"/>
      <c r="HO49" s="66"/>
      <c r="HP49" s="66"/>
      <c r="HQ49" s="66"/>
      <c r="HR49" s="66"/>
      <c r="HS49" s="66"/>
      <c r="HT49" s="66"/>
      <c r="HU49" s="66"/>
      <c r="HV49" s="66"/>
      <c r="HW49" s="66"/>
      <c r="HX49" s="66"/>
      <c r="HY49" s="66"/>
      <c r="HZ49" s="66"/>
      <c r="IA49" s="66"/>
      <c r="IB49" s="66"/>
      <c r="IC49" s="66"/>
      <c r="ID49" s="66"/>
      <c r="IE49" s="66"/>
      <c r="IF49" s="66"/>
      <c r="IG49" s="66"/>
      <c r="IH49" s="66"/>
      <c r="II49" s="66"/>
      <c r="IJ49" s="66"/>
      <c r="IK49" s="66"/>
      <c r="IL49" s="66"/>
      <c r="IM49" s="66"/>
      <c r="IN49" s="66"/>
      <c r="IO49" s="66"/>
      <c r="IP49" s="66"/>
      <c r="IQ49" s="66"/>
      <c r="IR49" s="66"/>
      <c r="IS49" s="66"/>
      <c r="IT49" s="66"/>
      <c r="IU49" s="66"/>
      <c r="IV49" s="66"/>
      <c r="IW49" s="66"/>
    </row>
    <row r="50" customFormat="false" ht="12.75" hidden="false" customHeight="false" outlineLevel="0" collapsed="false">
      <c r="A50" s="66"/>
      <c r="B50" s="67" t="s">
        <v>155</v>
      </c>
      <c r="C50" s="68" t="s">
        <v>231</v>
      </c>
      <c r="D50" s="68" t="s">
        <v>161</v>
      </c>
      <c r="E50" s="69" t="n">
        <v>36656</v>
      </c>
      <c r="F50" s="69" t="n">
        <v>36950</v>
      </c>
      <c r="G50" s="67" t="s">
        <v>287</v>
      </c>
      <c r="H50" s="67" t="s">
        <v>290</v>
      </c>
      <c r="I50" s="68" t="s">
        <v>106</v>
      </c>
      <c r="J50" s="70" t="n">
        <v>6.449</v>
      </c>
      <c r="K50" s="71"/>
      <c r="L50" s="71"/>
      <c r="M50" s="71"/>
      <c r="N50" s="71"/>
      <c r="O50" s="72"/>
      <c r="P50" s="71"/>
      <c r="Q50" s="73" t="n">
        <v>68308</v>
      </c>
      <c r="R50" s="68" t="n">
        <v>4</v>
      </c>
      <c r="S50" s="67" t="s">
        <v>291</v>
      </c>
      <c r="T50" s="74" t="n">
        <f aca="false">+R50*J50</f>
        <v>25.796</v>
      </c>
      <c r="U50" s="74"/>
      <c r="V50" s="75" t="n">
        <v>262094</v>
      </c>
      <c r="W50" s="67"/>
      <c r="X50" s="76"/>
      <c r="Y50" s="7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6"/>
      <c r="CL50" s="66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6"/>
      <c r="DE50" s="66"/>
      <c r="DF50" s="66"/>
      <c r="DG50" s="66"/>
      <c r="DH50" s="66"/>
      <c r="DI50" s="66"/>
      <c r="DJ50" s="66"/>
      <c r="DK50" s="66"/>
      <c r="DL50" s="66"/>
      <c r="DM50" s="66"/>
      <c r="DN50" s="66"/>
      <c r="DO50" s="66"/>
      <c r="DP50" s="66"/>
      <c r="DQ50" s="66"/>
      <c r="DR50" s="66"/>
      <c r="DS50" s="66"/>
      <c r="DT50" s="66"/>
      <c r="DU50" s="66"/>
      <c r="DV50" s="66"/>
      <c r="DW50" s="66"/>
      <c r="DX50" s="66"/>
      <c r="DY50" s="66"/>
      <c r="DZ50" s="66"/>
      <c r="EA50" s="66"/>
      <c r="EB50" s="66"/>
      <c r="EC50" s="66"/>
      <c r="ED50" s="66"/>
      <c r="EE50" s="66"/>
      <c r="EF50" s="66"/>
      <c r="EG50" s="66"/>
      <c r="EH50" s="66"/>
      <c r="EI50" s="66"/>
      <c r="EJ50" s="66"/>
      <c r="EK50" s="66"/>
      <c r="EL50" s="66"/>
      <c r="EM50" s="66"/>
      <c r="EN50" s="66"/>
      <c r="EO50" s="66"/>
      <c r="EP50" s="66"/>
      <c r="EQ50" s="66"/>
      <c r="ER50" s="66"/>
      <c r="ES50" s="66"/>
      <c r="ET50" s="66"/>
      <c r="EU50" s="66"/>
      <c r="EV50" s="66"/>
      <c r="EW50" s="66"/>
      <c r="EX50" s="66"/>
      <c r="EY50" s="66"/>
      <c r="EZ50" s="66"/>
      <c r="FA50" s="66"/>
      <c r="FB50" s="66"/>
      <c r="FC50" s="66"/>
      <c r="FD50" s="66"/>
      <c r="FE50" s="66"/>
      <c r="FF50" s="66"/>
      <c r="FG50" s="66"/>
      <c r="FH50" s="66"/>
      <c r="FI50" s="66"/>
      <c r="FJ50" s="66"/>
      <c r="FK50" s="66"/>
      <c r="FL50" s="66"/>
      <c r="FM50" s="66"/>
      <c r="FN50" s="66"/>
      <c r="FO50" s="66"/>
      <c r="FP50" s="66"/>
      <c r="FQ50" s="66"/>
      <c r="FR50" s="66"/>
      <c r="FS50" s="66"/>
      <c r="FT50" s="66"/>
      <c r="FU50" s="66"/>
      <c r="FV50" s="66"/>
      <c r="FW50" s="66"/>
      <c r="FX50" s="66"/>
      <c r="FY50" s="66"/>
      <c r="FZ50" s="66"/>
      <c r="GA50" s="66"/>
      <c r="GB50" s="66"/>
      <c r="GC50" s="66"/>
      <c r="GD50" s="66"/>
      <c r="GE50" s="66"/>
      <c r="GF50" s="66"/>
      <c r="GG50" s="66"/>
      <c r="GH50" s="66"/>
      <c r="GI50" s="66"/>
      <c r="GJ50" s="66"/>
      <c r="GK50" s="66"/>
      <c r="GL50" s="66"/>
      <c r="GM50" s="66"/>
      <c r="GN50" s="66"/>
      <c r="GO50" s="66"/>
      <c r="GP50" s="66"/>
      <c r="GQ50" s="66"/>
      <c r="GR50" s="66"/>
      <c r="GS50" s="66"/>
      <c r="GT50" s="66"/>
      <c r="GU50" s="66"/>
      <c r="GV50" s="66"/>
      <c r="GW50" s="66"/>
      <c r="GX50" s="66"/>
      <c r="GY50" s="66"/>
      <c r="GZ50" s="66"/>
      <c r="HA50" s="66"/>
      <c r="HB50" s="66"/>
      <c r="HC50" s="66"/>
      <c r="HD50" s="66"/>
      <c r="HE50" s="66"/>
      <c r="HF50" s="66"/>
      <c r="HG50" s="66"/>
      <c r="HH50" s="66"/>
      <c r="HI50" s="66"/>
      <c r="HJ50" s="66"/>
      <c r="HK50" s="66"/>
      <c r="HL50" s="66"/>
      <c r="HM50" s="66"/>
      <c r="HN50" s="66"/>
      <c r="HO50" s="66"/>
      <c r="HP50" s="66"/>
      <c r="HQ50" s="66"/>
      <c r="HR50" s="66"/>
      <c r="HS50" s="66"/>
      <c r="HT50" s="66"/>
      <c r="HU50" s="66"/>
      <c r="HV50" s="66"/>
      <c r="HW50" s="66"/>
      <c r="HX50" s="66"/>
      <c r="HY50" s="66"/>
      <c r="HZ50" s="66"/>
      <c r="IA50" s="66"/>
      <c r="IB50" s="66"/>
      <c r="IC50" s="66"/>
      <c r="ID50" s="66"/>
      <c r="IE50" s="66"/>
      <c r="IF50" s="66"/>
      <c r="IG50" s="66"/>
      <c r="IH50" s="66"/>
      <c r="II50" s="66"/>
      <c r="IJ50" s="66"/>
      <c r="IK50" s="66"/>
      <c r="IL50" s="66"/>
      <c r="IM50" s="66"/>
      <c r="IN50" s="66"/>
      <c r="IO50" s="66"/>
      <c r="IP50" s="66"/>
      <c r="IQ50" s="66"/>
      <c r="IR50" s="66"/>
      <c r="IS50" s="66"/>
      <c r="IT50" s="66"/>
      <c r="IU50" s="66"/>
      <c r="IV50" s="66"/>
      <c r="IW50" s="66"/>
    </row>
    <row r="51" customFormat="false" ht="12.75" hidden="false" customHeight="false" outlineLevel="0" collapsed="false">
      <c r="A51" s="66"/>
      <c r="B51" s="67" t="s">
        <v>155</v>
      </c>
      <c r="C51" s="68" t="s">
        <v>231</v>
      </c>
      <c r="D51" s="68" t="s">
        <v>161</v>
      </c>
      <c r="E51" s="69" t="n">
        <v>36708</v>
      </c>
      <c r="F51" s="69" t="n">
        <v>37072</v>
      </c>
      <c r="G51" s="67" t="s">
        <v>158</v>
      </c>
      <c r="H51" s="67" t="s">
        <v>159</v>
      </c>
      <c r="I51" s="68" t="s">
        <v>160</v>
      </c>
      <c r="J51" s="70" t="n">
        <f aca="false">3.145/J$1</f>
        <v>0.101451612903226</v>
      </c>
      <c r="K51" s="71" t="n">
        <v>0.0132</v>
      </c>
      <c r="L51" s="71" t="n">
        <v>0.0022</v>
      </c>
      <c r="M51" s="71" t="n">
        <v>0</v>
      </c>
      <c r="N51" s="71" t="n">
        <v>0</v>
      </c>
      <c r="O51" s="72" t="n">
        <v>0.02116</v>
      </c>
      <c r="P51" s="71" t="n">
        <f aca="false">SUM(J51:N51)</f>
        <v>0.116851612903226</v>
      </c>
      <c r="Q51" s="73" t="n">
        <v>68635</v>
      </c>
      <c r="R51" s="68" t="n">
        <v>1</v>
      </c>
      <c r="S51" s="67" t="s">
        <v>292</v>
      </c>
      <c r="T51" s="74" t="n">
        <f aca="false">J51*J$1*R51</f>
        <v>3.145</v>
      </c>
      <c r="U51" s="74"/>
      <c r="V51" s="75" t="n">
        <v>312333</v>
      </c>
      <c r="W51" s="67"/>
      <c r="X51" s="76"/>
      <c r="Y51" s="7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6"/>
      <c r="DE51" s="66"/>
      <c r="DF51" s="66"/>
      <c r="DG51" s="66"/>
      <c r="DH51" s="66"/>
      <c r="DI51" s="66"/>
      <c r="DJ51" s="66"/>
      <c r="DK51" s="66"/>
      <c r="DL51" s="66"/>
      <c r="DM51" s="66"/>
      <c r="DN51" s="66"/>
      <c r="DO51" s="66"/>
      <c r="DP51" s="66"/>
      <c r="DQ51" s="66"/>
      <c r="DR51" s="66"/>
      <c r="DS51" s="66"/>
      <c r="DT51" s="66"/>
      <c r="DU51" s="66"/>
      <c r="DV51" s="66"/>
      <c r="DW51" s="66"/>
      <c r="DX51" s="66"/>
      <c r="DY51" s="66"/>
      <c r="DZ51" s="66"/>
      <c r="EA51" s="66"/>
      <c r="EB51" s="66"/>
      <c r="EC51" s="66"/>
      <c r="ED51" s="66"/>
      <c r="EE51" s="66"/>
      <c r="EF51" s="66"/>
      <c r="EG51" s="66"/>
      <c r="EH51" s="66"/>
      <c r="EI51" s="66"/>
      <c r="EJ51" s="66"/>
      <c r="EK51" s="66"/>
      <c r="EL51" s="66"/>
      <c r="EM51" s="66"/>
      <c r="EN51" s="66"/>
      <c r="EO51" s="66"/>
      <c r="EP51" s="66"/>
      <c r="EQ51" s="66"/>
      <c r="ER51" s="66"/>
      <c r="ES51" s="66"/>
      <c r="ET51" s="66"/>
      <c r="EU51" s="66"/>
      <c r="EV51" s="66"/>
      <c r="EW51" s="66"/>
      <c r="EX51" s="66"/>
      <c r="EY51" s="66"/>
      <c r="EZ51" s="66"/>
      <c r="FA51" s="66"/>
      <c r="FB51" s="66"/>
      <c r="FC51" s="66"/>
      <c r="FD51" s="66"/>
      <c r="FE51" s="66"/>
      <c r="FF51" s="66"/>
      <c r="FG51" s="66"/>
      <c r="FH51" s="66"/>
      <c r="FI51" s="66"/>
      <c r="FJ51" s="66"/>
      <c r="FK51" s="66"/>
      <c r="FL51" s="66"/>
      <c r="FM51" s="66"/>
      <c r="FN51" s="66"/>
      <c r="FO51" s="66"/>
      <c r="FP51" s="66"/>
      <c r="FQ51" s="66"/>
      <c r="FR51" s="66"/>
      <c r="FS51" s="66"/>
      <c r="FT51" s="66"/>
      <c r="FU51" s="66"/>
      <c r="FV51" s="66"/>
      <c r="FW51" s="66"/>
      <c r="FX51" s="66"/>
      <c r="FY51" s="66"/>
      <c r="FZ51" s="66"/>
      <c r="GA51" s="66"/>
      <c r="GB51" s="66"/>
      <c r="GC51" s="66"/>
      <c r="GD51" s="66"/>
      <c r="GE51" s="66"/>
      <c r="GF51" s="66"/>
      <c r="GG51" s="66"/>
      <c r="GH51" s="66"/>
      <c r="GI51" s="66"/>
      <c r="GJ51" s="66"/>
      <c r="GK51" s="66"/>
      <c r="GL51" s="66"/>
      <c r="GM51" s="66"/>
      <c r="GN51" s="66"/>
      <c r="GO51" s="66"/>
      <c r="GP51" s="66"/>
      <c r="GQ51" s="66"/>
      <c r="GR51" s="66"/>
      <c r="GS51" s="66"/>
      <c r="GT51" s="66"/>
      <c r="GU51" s="66"/>
      <c r="GV51" s="66"/>
      <c r="GW51" s="66"/>
      <c r="GX51" s="66"/>
      <c r="GY51" s="66"/>
      <c r="GZ51" s="66"/>
      <c r="HA51" s="66"/>
      <c r="HB51" s="66"/>
      <c r="HC51" s="66"/>
      <c r="HD51" s="66"/>
      <c r="HE51" s="66"/>
      <c r="HF51" s="66"/>
      <c r="HG51" s="66"/>
      <c r="HH51" s="66"/>
      <c r="HI51" s="66"/>
      <c r="HJ51" s="66"/>
      <c r="HK51" s="66"/>
      <c r="HL51" s="66"/>
      <c r="HM51" s="66"/>
      <c r="HN51" s="66"/>
      <c r="HO51" s="66"/>
      <c r="HP51" s="66"/>
      <c r="HQ51" s="66"/>
      <c r="HR51" s="66"/>
      <c r="HS51" s="66"/>
      <c r="HT51" s="66"/>
      <c r="HU51" s="66"/>
      <c r="HV51" s="66"/>
      <c r="HW51" s="66"/>
      <c r="HX51" s="66"/>
      <c r="HY51" s="66"/>
      <c r="HZ51" s="66"/>
      <c r="IA51" s="66"/>
      <c r="IB51" s="66"/>
      <c r="IC51" s="66"/>
      <c r="ID51" s="66"/>
      <c r="IE51" s="66"/>
      <c r="IF51" s="66"/>
      <c r="IG51" s="66"/>
      <c r="IH51" s="66"/>
      <c r="II51" s="66"/>
      <c r="IJ51" s="66"/>
      <c r="IK51" s="66"/>
      <c r="IL51" s="66"/>
      <c r="IM51" s="66"/>
      <c r="IN51" s="66"/>
      <c r="IO51" s="66"/>
      <c r="IP51" s="66"/>
      <c r="IQ51" s="66"/>
      <c r="IR51" s="66"/>
      <c r="IS51" s="66"/>
      <c r="IT51" s="66"/>
      <c r="IU51" s="66"/>
      <c r="IV51" s="66"/>
      <c r="IW51" s="66"/>
    </row>
    <row r="52" customFormat="false" ht="12.75" hidden="false" customHeight="false" outlineLevel="0" collapsed="false">
      <c r="A52" s="66"/>
      <c r="B52" s="67" t="s">
        <v>155</v>
      </c>
      <c r="C52" s="68" t="s">
        <v>231</v>
      </c>
      <c r="D52" s="68" t="s">
        <v>293</v>
      </c>
      <c r="E52" s="69" t="n">
        <v>36617</v>
      </c>
      <c r="F52" s="69" t="s">
        <v>294</v>
      </c>
      <c r="G52" s="67" t="s">
        <v>295</v>
      </c>
      <c r="H52" s="67"/>
      <c r="I52" s="68" t="s">
        <v>296</v>
      </c>
      <c r="J52" s="70"/>
      <c r="K52" s="71"/>
      <c r="L52" s="71"/>
      <c r="M52" s="71"/>
      <c r="N52" s="71"/>
      <c r="O52" s="72"/>
      <c r="P52" s="71"/>
      <c r="Q52" s="73" t="n">
        <v>66917</v>
      </c>
      <c r="R52" s="68"/>
      <c r="S52" s="67"/>
      <c r="T52" s="74"/>
      <c r="U52" s="74"/>
      <c r="V52" s="75" t="n">
        <v>228085</v>
      </c>
      <c r="W52" s="67"/>
      <c r="X52" s="76"/>
      <c r="Y52" s="7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  <c r="CC52" s="66"/>
      <c r="CD52" s="66"/>
      <c r="CE52" s="66"/>
      <c r="CF52" s="66"/>
      <c r="CG52" s="66"/>
      <c r="CH52" s="66"/>
      <c r="CI52" s="66"/>
      <c r="CJ52" s="66"/>
      <c r="CK52" s="66"/>
      <c r="CL52" s="66"/>
      <c r="CM52" s="66"/>
      <c r="CN52" s="66"/>
      <c r="CO52" s="66"/>
      <c r="CP52" s="66"/>
      <c r="CQ52" s="66"/>
      <c r="CR52" s="66"/>
      <c r="CS52" s="66"/>
      <c r="CT52" s="66"/>
      <c r="CU52" s="66"/>
      <c r="CV52" s="66"/>
      <c r="CW52" s="66"/>
      <c r="CX52" s="66"/>
      <c r="CY52" s="66"/>
      <c r="CZ52" s="66"/>
      <c r="DA52" s="66"/>
      <c r="DB52" s="66"/>
      <c r="DC52" s="66"/>
      <c r="DD52" s="66"/>
      <c r="DE52" s="66"/>
      <c r="DF52" s="66"/>
      <c r="DG52" s="66"/>
      <c r="DH52" s="66"/>
      <c r="DI52" s="66"/>
      <c r="DJ52" s="66"/>
      <c r="DK52" s="66"/>
      <c r="DL52" s="66"/>
      <c r="DM52" s="66"/>
      <c r="DN52" s="66"/>
      <c r="DO52" s="66"/>
      <c r="DP52" s="66"/>
      <c r="DQ52" s="66"/>
      <c r="DR52" s="66"/>
      <c r="DS52" s="66"/>
      <c r="DT52" s="66"/>
      <c r="DU52" s="66"/>
      <c r="DV52" s="66"/>
      <c r="DW52" s="66"/>
      <c r="DX52" s="66"/>
      <c r="DY52" s="66"/>
      <c r="DZ52" s="66"/>
      <c r="EA52" s="66"/>
      <c r="EB52" s="66"/>
      <c r="EC52" s="66"/>
      <c r="ED52" s="66"/>
      <c r="EE52" s="66"/>
      <c r="EF52" s="66"/>
      <c r="EG52" s="66"/>
      <c r="EH52" s="66"/>
      <c r="EI52" s="66"/>
      <c r="EJ52" s="66"/>
      <c r="EK52" s="66"/>
      <c r="EL52" s="66"/>
      <c r="EM52" s="66"/>
      <c r="EN52" s="66"/>
      <c r="EO52" s="66"/>
      <c r="EP52" s="66"/>
      <c r="EQ52" s="66"/>
      <c r="ER52" s="66"/>
      <c r="ES52" s="66"/>
      <c r="ET52" s="66"/>
      <c r="EU52" s="66"/>
      <c r="EV52" s="66"/>
      <c r="EW52" s="66"/>
      <c r="EX52" s="66"/>
      <c r="EY52" s="66"/>
      <c r="EZ52" s="66"/>
      <c r="FA52" s="66"/>
      <c r="FB52" s="66"/>
      <c r="FC52" s="66"/>
      <c r="FD52" s="66"/>
      <c r="FE52" s="66"/>
      <c r="FF52" s="66"/>
      <c r="FG52" s="66"/>
      <c r="FH52" s="66"/>
      <c r="FI52" s="66"/>
      <c r="FJ52" s="66"/>
      <c r="FK52" s="66"/>
      <c r="FL52" s="66"/>
      <c r="FM52" s="66"/>
      <c r="FN52" s="66"/>
      <c r="FO52" s="66"/>
      <c r="FP52" s="66"/>
      <c r="FQ52" s="66"/>
      <c r="FR52" s="66"/>
      <c r="FS52" s="66"/>
      <c r="FT52" s="66"/>
      <c r="FU52" s="66"/>
      <c r="FV52" s="66"/>
      <c r="FW52" s="66"/>
      <c r="FX52" s="66"/>
      <c r="FY52" s="66"/>
      <c r="FZ52" s="66"/>
      <c r="GA52" s="66"/>
      <c r="GB52" s="66"/>
      <c r="GC52" s="66"/>
      <c r="GD52" s="66"/>
      <c r="GE52" s="66"/>
      <c r="GF52" s="66"/>
      <c r="GG52" s="66"/>
      <c r="GH52" s="66"/>
      <c r="GI52" s="66"/>
      <c r="GJ52" s="66"/>
      <c r="GK52" s="66"/>
      <c r="GL52" s="66"/>
      <c r="GM52" s="66"/>
      <c r="GN52" s="66"/>
      <c r="GO52" s="66"/>
      <c r="GP52" s="66"/>
      <c r="GQ52" s="66"/>
      <c r="GR52" s="66"/>
      <c r="GS52" s="66"/>
      <c r="GT52" s="66"/>
      <c r="GU52" s="66"/>
      <c r="GV52" s="66"/>
      <c r="GW52" s="66"/>
      <c r="GX52" s="66"/>
      <c r="GY52" s="66"/>
      <c r="GZ52" s="66"/>
      <c r="HA52" s="66"/>
      <c r="HB52" s="66"/>
      <c r="HC52" s="66"/>
      <c r="HD52" s="66"/>
      <c r="HE52" s="66"/>
      <c r="HF52" s="66"/>
      <c r="HG52" s="66"/>
      <c r="HH52" s="66"/>
      <c r="HI52" s="66"/>
      <c r="HJ52" s="66"/>
      <c r="HK52" s="66"/>
      <c r="HL52" s="66"/>
      <c r="HM52" s="66"/>
      <c r="HN52" s="66"/>
      <c r="HO52" s="66"/>
      <c r="HP52" s="66"/>
      <c r="HQ52" s="66"/>
      <c r="HR52" s="66"/>
      <c r="HS52" s="66"/>
      <c r="HT52" s="66"/>
      <c r="HU52" s="66"/>
      <c r="HV52" s="66"/>
      <c r="HW52" s="66"/>
      <c r="HX52" s="66"/>
      <c r="HY52" s="66"/>
      <c r="HZ52" s="66"/>
      <c r="IA52" s="66"/>
      <c r="IB52" s="66"/>
      <c r="IC52" s="66"/>
      <c r="ID52" s="66"/>
      <c r="IE52" s="66"/>
      <c r="IF52" s="66"/>
      <c r="IG52" s="66"/>
      <c r="IH52" s="66"/>
      <c r="II52" s="66"/>
      <c r="IJ52" s="66"/>
      <c r="IK52" s="66"/>
      <c r="IL52" s="66"/>
      <c r="IM52" s="66"/>
      <c r="IN52" s="66"/>
      <c r="IO52" s="66"/>
      <c r="IP52" s="66"/>
      <c r="IQ52" s="66"/>
      <c r="IR52" s="66"/>
      <c r="IS52" s="66"/>
      <c r="IT52" s="66"/>
      <c r="IU52" s="66"/>
      <c r="IV52" s="66"/>
      <c r="IW52" s="66"/>
    </row>
    <row r="53" customFormat="false" ht="12.75" hidden="false" customHeight="false" outlineLevel="0" collapsed="false">
      <c r="A53" s="66"/>
      <c r="B53" s="67" t="s">
        <v>155</v>
      </c>
      <c r="C53" s="68" t="s">
        <v>231</v>
      </c>
      <c r="D53" s="68" t="s">
        <v>161</v>
      </c>
      <c r="E53" s="69" t="n">
        <v>36617</v>
      </c>
      <c r="F53" s="69" t="n">
        <v>36981</v>
      </c>
      <c r="G53" s="67" t="s">
        <v>287</v>
      </c>
      <c r="H53" s="67" t="s">
        <v>288</v>
      </c>
      <c r="I53" s="68" t="s">
        <v>106</v>
      </c>
      <c r="J53" s="70" t="n">
        <v>6.401</v>
      </c>
      <c r="K53" s="71"/>
      <c r="L53" s="71"/>
      <c r="M53" s="71"/>
      <c r="N53" s="71"/>
      <c r="O53" s="72"/>
      <c r="P53" s="71"/>
      <c r="Q53" s="73" t="n">
        <v>66939</v>
      </c>
      <c r="R53" s="68" t="n">
        <v>5</v>
      </c>
      <c r="S53" s="67" t="s">
        <v>297</v>
      </c>
      <c r="T53" s="74" t="n">
        <f aca="false">+R53*J53</f>
        <v>32.005</v>
      </c>
      <c r="U53" s="74"/>
      <c r="V53" s="75"/>
      <c r="W53" s="67"/>
      <c r="X53" s="76"/>
      <c r="Y53" s="7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2.75" hidden="false" customHeight="false" outlineLevel="0" collapsed="false">
      <c r="A54" s="66"/>
      <c r="B54" s="67" t="s">
        <v>155</v>
      </c>
      <c r="C54" s="68" t="s">
        <v>231</v>
      </c>
      <c r="D54" s="68" t="s">
        <v>161</v>
      </c>
      <c r="E54" s="69" t="n">
        <v>36617</v>
      </c>
      <c r="F54" s="69" t="n">
        <v>36981</v>
      </c>
      <c r="G54" s="67" t="s">
        <v>287</v>
      </c>
      <c r="H54" s="67" t="s">
        <v>290</v>
      </c>
      <c r="I54" s="68" t="s">
        <v>106</v>
      </c>
      <c r="J54" s="70" t="n">
        <v>6.401</v>
      </c>
      <c r="K54" s="71"/>
      <c r="L54" s="71"/>
      <c r="M54" s="71"/>
      <c r="N54" s="71"/>
      <c r="O54" s="72"/>
      <c r="P54" s="71"/>
      <c r="Q54" s="73" t="n">
        <v>66939</v>
      </c>
      <c r="R54" s="68" t="n">
        <v>27</v>
      </c>
      <c r="S54" s="67" t="s">
        <v>297</v>
      </c>
      <c r="T54" s="74" t="n">
        <f aca="false">+R54*J54</f>
        <v>172.827</v>
      </c>
      <c r="U54" s="74"/>
      <c r="V54" s="75"/>
      <c r="W54" s="67"/>
      <c r="X54" s="76"/>
      <c r="Y54" s="7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2.75" hidden="false" customHeight="false" outlineLevel="0" collapsed="false">
      <c r="A55" s="66"/>
      <c r="B55" s="67" t="s">
        <v>155</v>
      </c>
      <c r="C55" s="68" t="s">
        <v>231</v>
      </c>
      <c r="D55" s="68" t="s">
        <v>161</v>
      </c>
      <c r="E55" s="69" t="n">
        <v>36617</v>
      </c>
      <c r="F55" s="69" t="n">
        <v>36981</v>
      </c>
      <c r="G55" s="67" t="s">
        <v>287</v>
      </c>
      <c r="H55" s="67" t="s">
        <v>298</v>
      </c>
      <c r="I55" s="68" t="s">
        <v>106</v>
      </c>
      <c r="J55" s="70" t="n">
        <v>6.401</v>
      </c>
      <c r="K55" s="71"/>
      <c r="L55" s="71"/>
      <c r="M55" s="71"/>
      <c r="N55" s="71"/>
      <c r="O55" s="72"/>
      <c r="P55" s="71"/>
      <c r="Q55" s="73" t="n">
        <v>66939</v>
      </c>
      <c r="R55" s="68" t="n">
        <v>3</v>
      </c>
      <c r="S55" s="67" t="s">
        <v>297</v>
      </c>
      <c r="T55" s="74" t="n">
        <f aca="false">+R55*J55</f>
        <v>19.203</v>
      </c>
      <c r="U55" s="74"/>
      <c r="V55" s="75"/>
      <c r="W55" s="67"/>
      <c r="X55" s="76"/>
      <c r="Y55" s="7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  <c r="GT55" s="66"/>
      <c r="GU55" s="66"/>
      <c r="GV55" s="66"/>
      <c r="GW55" s="66"/>
      <c r="GX55" s="66"/>
      <c r="GY55" s="66"/>
      <c r="GZ55" s="66"/>
      <c r="HA55" s="66"/>
      <c r="HB55" s="66"/>
      <c r="HC55" s="66"/>
      <c r="HD55" s="66"/>
      <c r="HE55" s="66"/>
      <c r="HF55" s="66"/>
      <c r="HG55" s="66"/>
      <c r="HH55" s="66"/>
      <c r="HI55" s="66"/>
      <c r="HJ55" s="66"/>
      <c r="HK55" s="66"/>
      <c r="HL55" s="66"/>
      <c r="HM55" s="66"/>
      <c r="HN55" s="66"/>
      <c r="HO55" s="66"/>
      <c r="HP55" s="66"/>
      <c r="HQ55" s="66"/>
      <c r="HR55" s="66"/>
      <c r="HS55" s="66"/>
      <c r="HT55" s="66"/>
      <c r="HU55" s="66"/>
      <c r="HV55" s="66"/>
      <c r="HW55" s="66"/>
      <c r="HX55" s="66"/>
      <c r="HY55" s="66"/>
      <c r="HZ55" s="66"/>
      <c r="IA55" s="66"/>
      <c r="IB55" s="66"/>
      <c r="IC55" s="66"/>
      <c r="ID55" s="66"/>
      <c r="IE55" s="66"/>
      <c r="IF55" s="66"/>
      <c r="IG55" s="66"/>
      <c r="IH55" s="66"/>
      <c r="II55" s="66"/>
      <c r="IJ55" s="66"/>
      <c r="IK55" s="66"/>
      <c r="IL55" s="66"/>
      <c r="IM55" s="66"/>
      <c r="IN55" s="66"/>
      <c r="IO55" s="66"/>
      <c r="IP55" s="66"/>
      <c r="IQ55" s="66"/>
      <c r="IR55" s="66"/>
      <c r="IS55" s="66"/>
      <c r="IT55" s="66"/>
      <c r="IU55" s="66"/>
      <c r="IV55" s="66"/>
      <c r="IW55" s="66"/>
    </row>
    <row r="56" customFormat="false" ht="12.75" hidden="false" customHeight="false" outlineLevel="0" collapsed="false">
      <c r="A56" s="66"/>
      <c r="B56" s="67" t="s">
        <v>155</v>
      </c>
      <c r="C56" s="68" t="s">
        <v>231</v>
      </c>
      <c r="D56" s="68" t="s">
        <v>161</v>
      </c>
      <c r="E56" s="69" t="n">
        <v>36617</v>
      </c>
      <c r="F56" s="69" t="n">
        <v>36981</v>
      </c>
      <c r="G56" s="67" t="s">
        <v>287</v>
      </c>
      <c r="H56" s="67" t="s">
        <v>299</v>
      </c>
      <c r="I56" s="68" t="s">
        <v>106</v>
      </c>
      <c r="J56" s="70" t="n">
        <v>6.401</v>
      </c>
      <c r="K56" s="71"/>
      <c r="L56" s="71"/>
      <c r="M56" s="71"/>
      <c r="N56" s="71"/>
      <c r="O56" s="72"/>
      <c r="P56" s="71"/>
      <c r="Q56" s="73" t="n">
        <v>66939</v>
      </c>
      <c r="R56" s="68" t="n">
        <v>17</v>
      </c>
      <c r="S56" s="67" t="s">
        <v>297</v>
      </c>
      <c r="T56" s="74" t="n">
        <f aca="false">+R56*J56</f>
        <v>108.817</v>
      </c>
      <c r="U56" s="74"/>
      <c r="V56" s="75"/>
      <c r="W56" s="67"/>
      <c r="X56" s="76"/>
      <c r="Y56" s="7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</row>
    <row r="57" customFormat="false" ht="12.75" hidden="false" customHeight="false" outlineLevel="0" collapsed="false">
      <c r="A57" s="66"/>
      <c r="B57" s="67" t="s">
        <v>155</v>
      </c>
      <c r="C57" s="68" t="s">
        <v>231</v>
      </c>
      <c r="D57" s="68" t="s">
        <v>300</v>
      </c>
      <c r="E57" s="69" t="n">
        <v>36617</v>
      </c>
      <c r="F57" s="69" t="n">
        <v>36981</v>
      </c>
      <c r="G57" s="67" t="s">
        <v>287</v>
      </c>
      <c r="H57" s="67" t="s">
        <v>301</v>
      </c>
      <c r="I57" s="68" t="s">
        <v>106</v>
      </c>
      <c r="J57" s="70" t="n">
        <v>6.401</v>
      </c>
      <c r="K57" s="71"/>
      <c r="L57" s="71"/>
      <c r="M57" s="71"/>
      <c r="N57" s="71"/>
      <c r="O57" s="72"/>
      <c r="P57" s="71"/>
      <c r="Q57" s="73" t="n">
        <v>66940</v>
      </c>
      <c r="R57" s="68" t="n">
        <v>1</v>
      </c>
      <c r="S57" s="67" t="s">
        <v>302</v>
      </c>
      <c r="T57" s="74" t="n">
        <f aca="false">+R57*J57</f>
        <v>6.401</v>
      </c>
      <c r="U57" s="74"/>
      <c r="V57" s="75" t="n">
        <v>228134</v>
      </c>
      <c r="W57" s="67"/>
      <c r="X57" s="76"/>
      <c r="Y57" s="7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  <c r="IW57" s="66"/>
    </row>
    <row r="58" customFormat="false" ht="12.75" hidden="false" customHeight="false" outlineLevel="0" collapsed="false">
      <c r="A58" s="66"/>
      <c r="B58" s="67" t="s">
        <v>155</v>
      </c>
      <c r="C58" s="68" t="s">
        <v>231</v>
      </c>
      <c r="D58" s="68" t="s">
        <v>300</v>
      </c>
      <c r="E58" s="69" t="n">
        <v>36617</v>
      </c>
      <c r="F58" s="69" t="n">
        <v>36981</v>
      </c>
      <c r="G58" s="67" t="s">
        <v>287</v>
      </c>
      <c r="H58" s="67" t="s">
        <v>303</v>
      </c>
      <c r="I58" s="68" t="s">
        <v>106</v>
      </c>
      <c r="J58" s="70" t="n">
        <v>6.401</v>
      </c>
      <c r="K58" s="71"/>
      <c r="L58" s="71"/>
      <c r="M58" s="71"/>
      <c r="N58" s="71"/>
      <c r="O58" s="72"/>
      <c r="P58" s="71"/>
      <c r="Q58" s="73" t="n">
        <v>66940</v>
      </c>
      <c r="R58" s="68" t="n">
        <v>1</v>
      </c>
      <c r="S58" s="67" t="s">
        <v>302</v>
      </c>
      <c r="T58" s="74" t="n">
        <f aca="false">+R58*J58</f>
        <v>6.401</v>
      </c>
      <c r="U58" s="74"/>
      <c r="V58" s="75" t="n">
        <v>228134</v>
      </c>
      <c r="W58" s="67"/>
      <c r="X58" s="76"/>
      <c r="Y58" s="7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  <c r="IW58" s="66"/>
    </row>
    <row r="59" customFormat="false" ht="12.75" hidden="false" customHeight="false" outlineLevel="0" collapsed="false">
      <c r="A59" s="66"/>
      <c r="B59" s="67" t="s">
        <v>155</v>
      </c>
      <c r="C59" s="68" t="s">
        <v>231</v>
      </c>
      <c r="D59" s="68" t="s">
        <v>300</v>
      </c>
      <c r="E59" s="69" t="n">
        <v>36647</v>
      </c>
      <c r="F59" s="69" t="n">
        <v>37011</v>
      </c>
      <c r="G59" s="67" t="s">
        <v>304</v>
      </c>
      <c r="H59" s="67" t="s">
        <v>305</v>
      </c>
      <c r="I59" s="68" t="s">
        <v>106</v>
      </c>
      <c r="J59" s="70" t="n">
        <f aca="false">6.401/J1</f>
        <v>0.206483870967742</v>
      </c>
      <c r="K59" s="71"/>
      <c r="L59" s="71"/>
      <c r="M59" s="71"/>
      <c r="N59" s="71"/>
      <c r="O59" s="72"/>
      <c r="P59" s="71"/>
      <c r="Q59" s="73" t="n">
        <v>68188</v>
      </c>
      <c r="R59" s="68" t="n">
        <v>1</v>
      </c>
      <c r="S59" s="67" t="s">
        <v>306</v>
      </c>
      <c r="T59" s="74" t="n">
        <f aca="false">+J59*R59*13</f>
        <v>2.68429032258065</v>
      </c>
      <c r="U59" s="74"/>
      <c r="V59" s="75" t="n">
        <v>253195</v>
      </c>
      <c r="W59" s="67"/>
      <c r="X59" s="76"/>
      <c r="Y59" s="7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66"/>
      <c r="DP59" s="66"/>
      <c r="DQ59" s="66"/>
      <c r="DR59" s="66"/>
      <c r="DS59" s="66"/>
      <c r="DT59" s="66"/>
      <c r="DU59" s="66"/>
      <c r="DV59" s="66"/>
      <c r="DW59" s="66"/>
      <c r="DX59" s="66"/>
      <c r="DY59" s="66"/>
      <c r="DZ59" s="66"/>
      <c r="EA59" s="66"/>
      <c r="EB59" s="66"/>
      <c r="EC59" s="66"/>
      <c r="ED59" s="66"/>
      <c r="EE59" s="66"/>
      <c r="EF59" s="66"/>
      <c r="EG59" s="66"/>
      <c r="EH59" s="66"/>
      <c r="EI59" s="66"/>
      <c r="EJ59" s="66"/>
      <c r="EK59" s="66"/>
      <c r="EL59" s="66"/>
      <c r="EM59" s="66"/>
      <c r="EN59" s="66"/>
      <c r="EO59" s="66"/>
      <c r="EP59" s="66"/>
      <c r="EQ59" s="66"/>
      <c r="ER59" s="66"/>
      <c r="ES59" s="66"/>
      <c r="ET59" s="66"/>
      <c r="EU59" s="66"/>
      <c r="EV59" s="66"/>
      <c r="EW59" s="66"/>
      <c r="EX59" s="66"/>
      <c r="EY59" s="66"/>
      <c r="EZ59" s="66"/>
      <c r="FA59" s="66"/>
      <c r="FB59" s="66"/>
      <c r="FC59" s="66"/>
      <c r="FD59" s="66"/>
      <c r="FE59" s="66"/>
      <c r="FF59" s="66"/>
      <c r="FG59" s="66"/>
      <c r="FH59" s="66"/>
      <c r="FI59" s="66"/>
      <c r="FJ59" s="66"/>
      <c r="FK59" s="66"/>
      <c r="FL59" s="66"/>
      <c r="FM59" s="66"/>
      <c r="FN59" s="66"/>
      <c r="FO59" s="66"/>
      <c r="FP59" s="66"/>
      <c r="FQ59" s="66"/>
      <c r="FR59" s="66"/>
      <c r="FS59" s="66"/>
      <c r="FT59" s="66"/>
      <c r="FU59" s="66"/>
      <c r="FV59" s="66"/>
      <c r="FW59" s="66"/>
      <c r="FX59" s="66"/>
      <c r="FY59" s="66"/>
      <c r="FZ59" s="66"/>
      <c r="GA59" s="66"/>
      <c r="GB59" s="66"/>
      <c r="GC59" s="66"/>
      <c r="GD59" s="66"/>
      <c r="GE59" s="66"/>
      <c r="GF59" s="66"/>
      <c r="GG59" s="66"/>
      <c r="GH59" s="66"/>
      <c r="GI59" s="66"/>
      <c r="GJ59" s="66"/>
      <c r="GK59" s="66"/>
      <c r="GL59" s="66"/>
      <c r="GM59" s="66"/>
      <c r="GN59" s="66"/>
      <c r="GO59" s="66"/>
      <c r="GP59" s="66"/>
      <c r="GQ59" s="66"/>
      <c r="GR59" s="66"/>
      <c r="GS59" s="66"/>
      <c r="GT59" s="66"/>
      <c r="GU59" s="66"/>
      <c r="GV59" s="66"/>
      <c r="GW59" s="66"/>
      <c r="GX59" s="66"/>
      <c r="GY59" s="66"/>
      <c r="GZ59" s="66"/>
      <c r="HA59" s="66"/>
      <c r="HB59" s="66"/>
      <c r="HC59" s="66"/>
      <c r="HD59" s="66"/>
      <c r="HE59" s="66"/>
      <c r="HF59" s="66"/>
      <c r="HG59" s="66"/>
      <c r="HH59" s="66"/>
      <c r="HI59" s="66"/>
      <c r="HJ59" s="66"/>
      <c r="HK59" s="66"/>
      <c r="HL59" s="66"/>
      <c r="HM59" s="66"/>
      <c r="HN59" s="66"/>
      <c r="HO59" s="66"/>
      <c r="HP59" s="66"/>
      <c r="HQ59" s="66"/>
      <c r="HR59" s="66"/>
      <c r="HS59" s="66"/>
      <c r="HT59" s="66"/>
      <c r="HU59" s="66"/>
      <c r="HV59" s="66"/>
      <c r="HW59" s="66"/>
      <c r="HX59" s="66"/>
      <c r="HY59" s="66"/>
      <c r="HZ59" s="66"/>
      <c r="IA59" s="66"/>
      <c r="IB59" s="66"/>
      <c r="IC59" s="66"/>
      <c r="ID59" s="66"/>
      <c r="IE59" s="66"/>
      <c r="IF59" s="66"/>
      <c r="IG59" s="66"/>
      <c r="IH59" s="66"/>
      <c r="II59" s="66"/>
      <c r="IJ59" s="66"/>
      <c r="IK59" s="66"/>
      <c r="IL59" s="66"/>
      <c r="IM59" s="66"/>
      <c r="IN59" s="66"/>
      <c r="IO59" s="66"/>
      <c r="IP59" s="66"/>
      <c r="IQ59" s="66"/>
      <c r="IR59" s="66"/>
      <c r="IS59" s="66"/>
      <c r="IT59" s="66"/>
      <c r="IU59" s="66"/>
      <c r="IV59" s="66"/>
      <c r="IW59" s="66"/>
    </row>
    <row r="60" customFormat="false" ht="12.75" hidden="false" customHeight="false" outlineLevel="0" collapsed="false">
      <c r="A60" s="107"/>
      <c r="B60" s="108" t="s">
        <v>155</v>
      </c>
      <c r="C60" s="88" t="s">
        <v>231</v>
      </c>
      <c r="D60" s="88" t="s">
        <v>37</v>
      </c>
      <c r="E60" s="109" t="n">
        <v>36312</v>
      </c>
      <c r="F60" s="109" t="n">
        <v>37011</v>
      </c>
      <c r="G60" s="108" t="s">
        <v>258</v>
      </c>
      <c r="H60" s="108" t="s">
        <v>307</v>
      </c>
      <c r="I60" s="88" t="s">
        <v>106</v>
      </c>
      <c r="J60" s="110"/>
      <c r="K60" s="111"/>
      <c r="L60" s="111"/>
      <c r="M60" s="111"/>
      <c r="N60" s="111"/>
      <c r="O60" s="112"/>
      <c r="P60" s="111"/>
      <c r="Q60" s="113" t="n">
        <v>65403</v>
      </c>
      <c r="R60" s="88"/>
      <c r="S60" s="108" t="s">
        <v>308</v>
      </c>
      <c r="T60" s="114"/>
      <c r="U60" s="114"/>
      <c r="V60" s="115"/>
      <c r="W60" s="108" t="s">
        <v>309</v>
      </c>
      <c r="X60" s="116"/>
      <c r="Y60" s="116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7"/>
      <c r="DV60" s="107"/>
      <c r="DW60" s="107"/>
      <c r="DX60" s="107"/>
      <c r="DY60" s="107"/>
      <c r="DZ60" s="107"/>
      <c r="EA60" s="107"/>
      <c r="EB60" s="107"/>
      <c r="EC60" s="107"/>
      <c r="ED60" s="107"/>
      <c r="EE60" s="107"/>
      <c r="EF60" s="107"/>
      <c r="EG60" s="107"/>
      <c r="EH60" s="107"/>
      <c r="EI60" s="107"/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107"/>
      <c r="EY60" s="107"/>
      <c r="EZ60" s="107"/>
      <c r="FA60" s="107"/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  <c r="FM60" s="107"/>
      <c r="FN60" s="107"/>
      <c r="FO60" s="107"/>
      <c r="FP60" s="107"/>
      <c r="FQ60" s="107"/>
      <c r="FR60" s="107"/>
      <c r="FS60" s="107"/>
      <c r="FT60" s="107"/>
      <c r="FU60" s="107"/>
      <c r="FV60" s="107"/>
      <c r="FW60" s="107"/>
      <c r="FX60" s="107"/>
      <c r="FY60" s="107"/>
      <c r="FZ60" s="107"/>
      <c r="GA60" s="107"/>
      <c r="GB60" s="107"/>
      <c r="GC60" s="107"/>
      <c r="GD60" s="107"/>
      <c r="GE60" s="107"/>
      <c r="GF60" s="107"/>
      <c r="GG60" s="107"/>
      <c r="GH60" s="107"/>
      <c r="GI60" s="107"/>
      <c r="GJ60" s="107"/>
      <c r="GK60" s="107"/>
      <c r="GL60" s="107"/>
      <c r="GM60" s="107"/>
      <c r="GN60" s="107"/>
      <c r="GO60" s="107"/>
      <c r="GP60" s="107"/>
      <c r="GQ60" s="107"/>
      <c r="GR60" s="107"/>
      <c r="GS60" s="107"/>
      <c r="GT60" s="107"/>
      <c r="GU60" s="107"/>
      <c r="GV60" s="107"/>
      <c r="GW60" s="107"/>
      <c r="GX60" s="107"/>
      <c r="GY60" s="107"/>
      <c r="GZ60" s="107"/>
      <c r="HA60" s="107"/>
      <c r="HB60" s="107"/>
      <c r="HC60" s="107"/>
      <c r="HD60" s="107"/>
      <c r="HE60" s="107"/>
      <c r="HF60" s="107"/>
      <c r="HG60" s="107"/>
      <c r="HH60" s="107"/>
      <c r="HI60" s="107"/>
      <c r="HJ60" s="107"/>
      <c r="HK60" s="107"/>
      <c r="HL60" s="107"/>
      <c r="HM60" s="107"/>
      <c r="HN60" s="107"/>
      <c r="HO60" s="107"/>
      <c r="HP60" s="107"/>
      <c r="HQ60" s="107"/>
      <c r="HR60" s="107"/>
      <c r="HS60" s="107"/>
      <c r="HT60" s="107"/>
      <c r="HU60" s="107"/>
      <c r="HV60" s="107"/>
      <c r="HW60" s="107"/>
      <c r="HX60" s="107"/>
      <c r="HY60" s="107"/>
      <c r="HZ60" s="107"/>
      <c r="IA60" s="107"/>
      <c r="IB60" s="107"/>
      <c r="IC60" s="107"/>
      <c r="ID60" s="107"/>
      <c r="IE60" s="107"/>
      <c r="IF60" s="107"/>
      <c r="IG60" s="107"/>
      <c r="IH60" s="107"/>
      <c r="II60" s="107"/>
      <c r="IJ60" s="107"/>
      <c r="IK60" s="107"/>
      <c r="IL60" s="107"/>
      <c r="IM60" s="107"/>
      <c r="IN60" s="107"/>
      <c r="IO60" s="107"/>
      <c r="IP60" s="107"/>
      <c r="IQ60" s="107"/>
      <c r="IR60" s="107"/>
      <c r="IS60" s="107"/>
      <c r="IT60" s="107"/>
      <c r="IU60" s="107"/>
      <c r="IV60" s="107"/>
      <c r="IW60" s="107"/>
    </row>
    <row r="61" customFormat="false" ht="12.75" hidden="false" customHeight="false" outlineLevel="0" collapsed="false">
      <c r="A61" s="107"/>
      <c r="B61" s="108" t="s">
        <v>155</v>
      </c>
      <c r="C61" s="88" t="s">
        <v>231</v>
      </c>
      <c r="D61" s="88" t="s">
        <v>157</v>
      </c>
      <c r="E61" s="109" t="n">
        <v>36739</v>
      </c>
      <c r="F61" s="109" t="n">
        <v>37103</v>
      </c>
      <c r="G61" s="108" t="s">
        <v>287</v>
      </c>
      <c r="H61" s="108" t="s">
        <v>310</v>
      </c>
      <c r="I61" s="88" t="s">
        <v>106</v>
      </c>
      <c r="J61" s="110" t="n">
        <v>6.401</v>
      </c>
      <c r="K61" s="111"/>
      <c r="L61" s="111"/>
      <c r="M61" s="111"/>
      <c r="N61" s="111"/>
      <c r="O61" s="112"/>
      <c r="P61" s="111"/>
      <c r="Q61" s="113" t="n">
        <v>68928</v>
      </c>
      <c r="R61" s="88" t="n">
        <v>47</v>
      </c>
      <c r="S61" s="108" t="s">
        <v>268</v>
      </c>
      <c r="T61" s="114" t="n">
        <f aca="false">+J61*R61</f>
        <v>300.847</v>
      </c>
      <c r="U61" s="114"/>
      <c r="V61" s="115" t="n">
        <v>351966</v>
      </c>
      <c r="W61" s="108"/>
      <c r="X61" s="116"/>
      <c r="Y61" s="116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</row>
    <row r="62" customFormat="false" ht="12.75" hidden="false" customHeight="false" outlineLevel="0" collapsed="false">
      <c r="A62" s="107"/>
      <c r="B62" s="108" t="s">
        <v>155</v>
      </c>
      <c r="C62" s="88" t="s">
        <v>231</v>
      </c>
      <c r="D62" s="88" t="s">
        <v>157</v>
      </c>
      <c r="E62" s="109" t="n">
        <v>36647</v>
      </c>
      <c r="F62" s="109" t="n">
        <v>37011</v>
      </c>
      <c r="G62" s="108" t="s">
        <v>287</v>
      </c>
      <c r="H62" s="108" t="s">
        <v>311</v>
      </c>
      <c r="I62" s="88" t="s">
        <v>106</v>
      </c>
      <c r="J62" s="110" t="n">
        <v>6.401</v>
      </c>
      <c r="K62" s="111"/>
      <c r="L62" s="111"/>
      <c r="M62" s="111"/>
      <c r="N62" s="111"/>
      <c r="O62" s="112"/>
      <c r="P62" s="111"/>
      <c r="Q62" s="113" t="n">
        <v>68257</v>
      </c>
      <c r="R62" s="88" t="n">
        <v>21</v>
      </c>
      <c r="S62" s="108" t="s">
        <v>312</v>
      </c>
      <c r="T62" s="114" t="n">
        <f aca="false">+R62*J62</f>
        <v>134.421</v>
      </c>
      <c r="U62" s="114"/>
      <c r="V62" s="115" t="n">
        <v>254718</v>
      </c>
      <c r="W62" s="108"/>
      <c r="X62" s="116"/>
      <c r="Y62" s="116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  <c r="GK62" s="107"/>
      <c r="GL62" s="107"/>
      <c r="GM62" s="107"/>
      <c r="GN62" s="107"/>
      <c r="GO62" s="107"/>
      <c r="GP62" s="107"/>
      <c r="GQ62" s="107"/>
      <c r="GR62" s="107"/>
      <c r="GS62" s="107"/>
      <c r="GT62" s="107"/>
      <c r="GU62" s="107"/>
      <c r="GV62" s="107"/>
      <c r="GW62" s="107"/>
      <c r="GX62" s="107"/>
      <c r="GY62" s="107"/>
      <c r="GZ62" s="107"/>
      <c r="HA62" s="107"/>
      <c r="HB62" s="107"/>
      <c r="HC62" s="107"/>
      <c r="HD62" s="107"/>
      <c r="HE62" s="107"/>
      <c r="HF62" s="107"/>
      <c r="HG62" s="107"/>
      <c r="HH62" s="107"/>
      <c r="HI62" s="107"/>
      <c r="HJ62" s="107"/>
      <c r="HK62" s="107"/>
      <c r="HL62" s="107"/>
      <c r="HM62" s="107"/>
      <c r="HN62" s="107"/>
      <c r="HO62" s="107"/>
      <c r="HP62" s="107"/>
      <c r="HQ62" s="107"/>
      <c r="HR62" s="107"/>
      <c r="HS62" s="107"/>
      <c r="HT62" s="107"/>
      <c r="HU62" s="107"/>
      <c r="HV62" s="107"/>
      <c r="HW62" s="107"/>
      <c r="HX62" s="107"/>
      <c r="HY62" s="107"/>
      <c r="HZ62" s="107"/>
      <c r="IA62" s="107"/>
      <c r="IB62" s="107"/>
      <c r="IC62" s="107"/>
      <c r="ID62" s="107"/>
      <c r="IE62" s="107"/>
      <c r="IF62" s="107"/>
      <c r="IG62" s="107"/>
      <c r="IH62" s="107"/>
      <c r="II62" s="107"/>
      <c r="IJ62" s="107"/>
      <c r="IK62" s="107"/>
      <c r="IL62" s="107"/>
      <c r="IM62" s="107"/>
      <c r="IN62" s="107"/>
      <c r="IO62" s="107"/>
      <c r="IP62" s="107"/>
      <c r="IQ62" s="107"/>
      <c r="IR62" s="107"/>
      <c r="IS62" s="107"/>
      <c r="IT62" s="107"/>
      <c r="IU62" s="107"/>
      <c r="IV62" s="107"/>
      <c r="IW62" s="107"/>
    </row>
    <row r="63" customFormat="false" ht="12.75" hidden="false" customHeight="false" outlineLevel="0" collapsed="false">
      <c r="T63" s="79" t="n">
        <f aca="false">+R63*J63</f>
        <v>0</v>
      </c>
    </row>
    <row r="64" customFormat="false" ht="12.75" hidden="false" customHeight="false" outlineLevel="0" collapsed="false">
      <c r="B64" s="95" t="s">
        <v>118</v>
      </c>
      <c r="C64" s="96" t="s">
        <v>118</v>
      </c>
      <c r="D64" s="96" t="s">
        <v>118</v>
      </c>
      <c r="E64" s="98" t="s">
        <v>118</v>
      </c>
      <c r="F64" s="98" t="s">
        <v>118</v>
      </c>
      <c r="G64" s="95" t="s">
        <v>118</v>
      </c>
      <c r="H64" s="99" t="s">
        <v>118</v>
      </c>
      <c r="I64" s="96" t="s">
        <v>118</v>
      </c>
      <c r="J64" s="100"/>
      <c r="K64" s="101"/>
      <c r="L64" s="101"/>
      <c r="M64" s="101"/>
      <c r="N64" s="101"/>
      <c r="O64" s="102"/>
      <c r="P64" s="101"/>
      <c r="Q64" s="103" t="s">
        <v>118</v>
      </c>
      <c r="R64" s="96" t="n">
        <f aca="false">SUM(R29:R62)</f>
        <v>21304</v>
      </c>
      <c r="S64" s="95" t="s">
        <v>118</v>
      </c>
      <c r="T64" s="104" t="n">
        <f aca="false">SUM(T17:T62)</f>
        <v>881409.055390323</v>
      </c>
      <c r="U64" s="104" t="e">
        <f aca="false">SUM(#REF!)</f>
        <v>#REF!</v>
      </c>
      <c r="V64" s="105"/>
      <c r="W64" s="99"/>
      <c r="X64" s="65"/>
      <c r="Y64" s="65"/>
    </row>
    <row r="65" customFormat="false" ht="12.75" hidden="false" customHeight="false" outlineLevel="0" collapsed="false">
      <c r="B65" s="56" t="s">
        <v>135</v>
      </c>
      <c r="C65" s="57" t="s">
        <v>136</v>
      </c>
      <c r="D65" s="57" t="s">
        <v>137</v>
      </c>
      <c r="E65" s="58" t="s">
        <v>138</v>
      </c>
      <c r="F65" s="58"/>
      <c r="G65" s="56" t="s">
        <v>139</v>
      </c>
      <c r="H65" s="56" t="s">
        <v>140</v>
      </c>
      <c r="I65" s="57" t="s">
        <v>141</v>
      </c>
      <c r="J65" s="59" t="s">
        <v>142</v>
      </c>
      <c r="K65" s="57" t="s">
        <v>143</v>
      </c>
      <c r="L65" s="57" t="s">
        <v>144</v>
      </c>
      <c r="M65" s="57" t="s">
        <v>145</v>
      </c>
      <c r="N65" s="57" t="s">
        <v>146</v>
      </c>
      <c r="O65" s="60" t="s">
        <v>147</v>
      </c>
      <c r="P65" s="57" t="s">
        <v>148</v>
      </c>
      <c r="Q65" s="61" t="s">
        <v>149</v>
      </c>
      <c r="R65" s="57" t="s">
        <v>150</v>
      </c>
      <c r="S65" s="56" t="s">
        <v>151</v>
      </c>
      <c r="T65" s="62" t="s">
        <v>152</v>
      </c>
      <c r="U65" s="62" t="s">
        <v>153</v>
      </c>
      <c r="V65" s="63" t="s">
        <v>154</v>
      </c>
      <c r="W65" s="64" t="n">
        <f aca="false">+W36</f>
        <v>0</v>
      </c>
      <c r="X65" s="65"/>
      <c r="Y65" s="65"/>
    </row>
    <row r="66" customFormat="false" ht="12" hidden="false" customHeight="true" outlineLevel="0" collapsed="false">
      <c r="A66" s="78"/>
      <c r="B66" s="39" t="s">
        <v>155</v>
      </c>
      <c r="C66" s="37" t="s">
        <v>313</v>
      </c>
      <c r="D66" s="37" t="s">
        <v>314</v>
      </c>
      <c r="E66" s="38" t="n">
        <v>35612</v>
      </c>
      <c r="F66" s="38" t="n">
        <v>37437</v>
      </c>
      <c r="G66" s="39" t="s">
        <v>315</v>
      </c>
      <c r="H66" s="39" t="s">
        <v>316</v>
      </c>
      <c r="I66" s="37" t="s">
        <v>106</v>
      </c>
      <c r="J66" s="51" t="n">
        <f aca="false">+(5.7625+0.2)/J$1</f>
        <v>0.192338709677419</v>
      </c>
      <c r="K66" s="42" t="n">
        <v>0</v>
      </c>
      <c r="L66" s="42" t="n">
        <v>0.0022</v>
      </c>
      <c r="M66" s="42" t="n">
        <v>0.0072</v>
      </c>
      <c r="N66" s="42" t="n">
        <v>0</v>
      </c>
      <c r="O66" s="43" t="n">
        <v>0</v>
      </c>
      <c r="P66" s="42" t="n">
        <f aca="false">SUM(J66:N66)</f>
        <v>0.201738709677419</v>
      </c>
      <c r="Q66" s="44" t="n">
        <v>270</v>
      </c>
      <c r="R66" s="37" t="n">
        <v>1000</v>
      </c>
      <c r="S66" s="39"/>
      <c r="T66" s="79"/>
      <c r="U66" s="79"/>
      <c r="V66" s="80" t="n">
        <v>149901</v>
      </c>
      <c r="W66" s="39" t="s">
        <v>317</v>
      </c>
      <c r="X66" s="65"/>
      <c r="Y66" s="65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  <c r="BU66" s="78"/>
      <c r="BV66" s="78"/>
      <c r="BW66" s="78"/>
      <c r="BX66" s="78"/>
      <c r="BY66" s="78"/>
      <c r="BZ66" s="78"/>
      <c r="CA66" s="78"/>
      <c r="CB66" s="78"/>
      <c r="CC66" s="78"/>
      <c r="CD66" s="78"/>
      <c r="CE66" s="78"/>
      <c r="CF66" s="78"/>
      <c r="CG66" s="78"/>
      <c r="CH66" s="78"/>
      <c r="CI66" s="78"/>
      <c r="CJ66" s="78"/>
      <c r="CK66" s="78"/>
      <c r="CL66" s="78"/>
      <c r="CM66" s="78"/>
      <c r="CN66" s="78"/>
      <c r="CO66" s="78"/>
      <c r="CP66" s="78"/>
      <c r="CQ66" s="78"/>
      <c r="CR66" s="78"/>
      <c r="CS66" s="78"/>
      <c r="CT66" s="78"/>
      <c r="CU66" s="78"/>
      <c r="CV66" s="78"/>
      <c r="CW66" s="78"/>
      <c r="CX66" s="78"/>
      <c r="CY66" s="78"/>
      <c r="CZ66" s="78"/>
      <c r="DA66" s="78"/>
      <c r="DB66" s="78"/>
      <c r="DC66" s="78"/>
      <c r="DD66" s="78"/>
      <c r="DE66" s="78"/>
      <c r="DF66" s="78"/>
      <c r="DG66" s="78"/>
      <c r="DH66" s="78"/>
      <c r="DI66" s="78"/>
      <c r="DJ66" s="78"/>
      <c r="DK66" s="78"/>
      <c r="DL66" s="78"/>
      <c r="DM66" s="78"/>
      <c r="DN66" s="78"/>
      <c r="DO66" s="78"/>
      <c r="DP66" s="78"/>
      <c r="DQ66" s="78"/>
      <c r="DR66" s="78"/>
      <c r="DS66" s="78"/>
      <c r="DT66" s="78"/>
      <c r="DU66" s="78"/>
      <c r="DV66" s="78"/>
      <c r="DW66" s="78"/>
      <c r="DX66" s="78"/>
      <c r="DY66" s="78"/>
      <c r="DZ66" s="78"/>
      <c r="EA66" s="78"/>
      <c r="EB66" s="78"/>
      <c r="EC66" s="78"/>
      <c r="ED66" s="78"/>
      <c r="EE66" s="78"/>
      <c r="EF66" s="78"/>
      <c r="EG66" s="78"/>
      <c r="EH66" s="78"/>
      <c r="EI66" s="78"/>
      <c r="EJ66" s="78"/>
      <c r="EK66" s="78"/>
      <c r="EL66" s="78"/>
      <c r="EM66" s="78"/>
      <c r="EN66" s="78"/>
      <c r="EO66" s="78"/>
      <c r="EP66" s="78"/>
      <c r="EQ66" s="78"/>
      <c r="ER66" s="78"/>
      <c r="ES66" s="78"/>
      <c r="ET66" s="78"/>
      <c r="EU66" s="78"/>
      <c r="EV66" s="78"/>
      <c r="EW66" s="78"/>
      <c r="EX66" s="78"/>
      <c r="EY66" s="78"/>
      <c r="EZ66" s="78"/>
      <c r="FA66" s="78"/>
      <c r="FB66" s="78"/>
      <c r="FC66" s="78"/>
      <c r="FD66" s="78"/>
      <c r="FE66" s="78"/>
      <c r="FF66" s="78"/>
      <c r="FG66" s="78"/>
      <c r="FH66" s="78"/>
      <c r="FI66" s="78"/>
      <c r="FJ66" s="78"/>
      <c r="FK66" s="78"/>
      <c r="FL66" s="78"/>
      <c r="FM66" s="78"/>
      <c r="FN66" s="78"/>
      <c r="FO66" s="78"/>
      <c r="FP66" s="78"/>
      <c r="FQ66" s="78"/>
      <c r="FR66" s="78"/>
      <c r="FS66" s="78"/>
      <c r="FT66" s="78"/>
      <c r="FU66" s="78"/>
      <c r="FV66" s="78"/>
      <c r="FW66" s="78"/>
      <c r="FX66" s="78"/>
      <c r="FY66" s="78"/>
      <c r="FZ66" s="78"/>
      <c r="GA66" s="78"/>
      <c r="GB66" s="78"/>
      <c r="GC66" s="78"/>
      <c r="GD66" s="78"/>
      <c r="GE66" s="78"/>
      <c r="GF66" s="78"/>
      <c r="GG66" s="78"/>
      <c r="GH66" s="78"/>
      <c r="GI66" s="78"/>
      <c r="GJ66" s="78"/>
      <c r="GK66" s="78"/>
      <c r="GL66" s="78"/>
      <c r="GM66" s="78"/>
      <c r="GN66" s="78"/>
      <c r="GO66" s="78"/>
      <c r="GP66" s="78"/>
      <c r="GQ66" s="78"/>
      <c r="GR66" s="78"/>
      <c r="GS66" s="78"/>
      <c r="GT66" s="78"/>
      <c r="GU66" s="78"/>
      <c r="GV66" s="78"/>
      <c r="GW66" s="78"/>
      <c r="GX66" s="78"/>
      <c r="GY66" s="78"/>
      <c r="GZ66" s="78"/>
      <c r="HA66" s="78"/>
      <c r="HB66" s="78"/>
      <c r="HC66" s="78"/>
      <c r="HD66" s="78"/>
      <c r="HE66" s="78"/>
      <c r="HF66" s="78"/>
      <c r="HG66" s="78"/>
      <c r="HH66" s="78"/>
      <c r="HI66" s="78"/>
      <c r="HJ66" s="78"/>
      <c r="HK66" s="78"/>
      <c r="HL66" s="78"/>
      <c r="HM66" s="78"/>
      <c r="HN66" s="78"/>
      <c r="HO66" s="78"/>
      <c r="HP66" s="78"/>
      <c r="HQ66" s="78"/>
      <c r="HR66" s="78"/>
      <c r="HS66" s="78"/>
      <c r="HT66" s="78"/>
      <c r="HU66" s="78"/>
      <c r="HV66" s="78"/>
      <c r="HW66" s="78"/>
      <c r="HX66" s="78"/>
      <c r="HY66" s="78"/>
      <c r="HZ66" s="78"/>
      <c r="IA66" s="78"/>
      <c r="IB66" s="78"/>
      <c r="IC66" s="78"/>
      <c r="ID66" s="78"/>
      <c r="IE66" s="78"/>
      <c r="IF66" s="78"/>
      <c r="IG66" s="78"/>
      <c r="IH66" s="78"/>
      <c r="II66" s="78"/>
      <c r="IJ66" s="78"/>
      <c r="IK66" s="78"/>
      <c r="IL66" s="78"/>
      <c r="IM66" s="78"/>
      <c r="IN66" s="78"/>
      <c r="IO66" s="78"/>
      <c r="IP66" s="78"/>
      <c r="IQ66" s="78"/>
      <c r="IR66" s="78"/>
      <c r="IS66" s="78"/>
      <c r="IT66" s="78"/>
      <c r="IU66" s="78"/>
      <c r="IV66" s="78"/>
      <c r="IW66" s="78"/>
    </row>
    <row r="67" customFormat="false" ht="12" hidden="false" customHeight="true" outlineLevel="0" collapsed="false">
      <c r="A67" s="78"/>
      <c r="B67" s="39"/>
      <c r="C67" s="37"/>
      <c r="D67" s="37"/>
      <c r="E67" s="38"/>
      <c r="F67" s="38"/>
      <c r="G67" s="39"/>
      <c r="H67" s="39"/>
      <c r="I67" s="37"/>
      <c r="J67" s="51"/>
      <c r="K67" s="42"/>
      <c r="L67" s="42"/>
      <c r="M67" s="42"/>
      <c r="N67" s="42"/>
      <c r="O67" s="43"/>
      <c r="P67" s="42"/>
      <c r="Q67" s="44"/>
      <c r="R67" s="37"/>
      <c r="S67" s="39"/>
      <c r="T67" s="79" t="n">
        <f aca="false">SUM(T66)</f>
        <v>0</v>
      </c>
      <c r="U67" s="79"/>
      <c r="V67" s="80"/>
      <c r="W67" s="39"/>
      <c r="X67" s="65"/>
      <c r="Y67" s="65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  <c r="BU67" s="78"/>
      <c r="BV67" s="78"/>
      <c r="BW67" s="78"/>
      <c r="BX67" s="78"/>
      <c r="BY67" s="78"/>
      <c r="BZ67" s="78"/>
      <c r="CA67" s="78"/>
      <c r="CB67" s="78"/>
      <c r="CC67" s="78"/>
      <c r="CD67" s="78"/>
      <c r="CE67" s="78"/>
      <c r="CF67" s="78"/>
      <c r="CG67" s="78"/>
      <c r="CH67" s="78"/>
      <c r="CI67" s="78"/>
      <c r="CJ67" s="78"/>
      <c r="CK67" s="78"/>
      <c r="CL67" s="78"/>
      <c r="CM67" s="78"/>
      <c r="CN67" s="78"/>
      <c r="CO67" s="78"/>
      <c r="CP67" s="78"/>
      <c r="CQ67" s="78"/>
      <c r="CR67" s="78"/>
      <c r="CS67" s="78"/>
      <c r="CT67" s="78"/>
      <c r="CU67" s="78"/>
      <c r="CV67" s="78"/>
      <c r="CW67" s="78"/>
      <c r="CX67" s="78"/>
      <c r="CY67" s="78"/>
      <c r="CZ67" s="78"/>
      <c r="DA67" s="78"/>
      <c r="DB67" s="78"/>
      <c r="DC67" s="78"/>
      <c r="DD67" s="78"/>
      <c r="DE67" s="78"/>
      <c r="DF67" s="78"/>
      <c r="DG67" s="78"/>
      <c r="DH67" s="78"/>
      <c r="DI67" s="78"/>
      <c r="DJ67" s="78"/>
      <c r="DK67" s="78"/>
      <c r="DL67" s="78"/>
      <c r="DM67" s="78"/>
      <c r="DN67" s="78"/>
      <c r="DO67" s="78"/>
      <c r="DP67" s="78"/>
      <c r="DQ67" s="78"/>
      <c r="DR67" s="78"/>
      <c r="DS67" s="78"/>
      <c r="DT67" s="78"/>
      <c r="DU67" s="78"/>
      <c r="DV67" s="78"/>
      <c r="DW67" s="78"/>
      <c r="DX67" s="78"/>
      <c r="DY67" s="78"/>
      <c r="DZ67" s="78"/>
      <c r="EA67" s="78"/>
      <c r="EB67" s="78"/>
      <c r="EC67" s="78"/>
      <c r="ED67" s="78"/>
      <c r="EE67" s="78"/>
      <c r="EF67" s="78"/>
      <c r="EG67" s="78"/>
      <c r="EH67" s="78"/>
      <c r="EI67" s="78"/>
      <c r="EJ67" s="78"/>
      <c r="EK67" s="78"/>
      <c r="EL67" s="78"/>
      <c r="EM67" s="78"/>
      <c r="EN67" s="78"/>
      <c r="EO67" s="78"/>
      <c r="EP67" s="78"/>
      <c r="EQ67" s="78"/>
      <c r="ER67" s="78"/>
      <c r="ES67" s="78"/>
      <c r="ET67" s="78"/>
      <c r="EU67" s="78"/>
      <c r="EV67" s="78"/>
      <c r="EW67" s="78"/>
      <c r="EX67" s="78"/>
      <c r="EY67" s="78"/>
      <c r="EZ67" s="78"/>
      <c r="FA67" s="78"/>
      <c r="FB67" s="78"/>
      <c r="FC67" s="78"/>
      <c r="FD67" s="78"/>
      <c r="FE67" s="78"/>
      <c r="FF67" s="78"/>
      <c r="FG67" s="78"/>
      <c r="FH67" s="78"/>
      <c r="FI67" s="78"/>
      <c r="FJ67" s="78"/>
      <c r="FK67" s="78"/>
      <c r="FL67" s="78"/>
      <c r="FM67" s="78"/>
      <c r="FN67" s="78"/>
      <c r="FO67" s="78"/>
      <c r="FP67" s="78"/>
      <c r="FQ67" s="78"/>
      <c r="FR67" s="78"/>
      <c r="FS67" s="78"/>
      <c r="FT67" s="78"/>
      <c r="FU67" s="78"/>
      <c r="FV67" s="78"/>
      <c r="FW67" s="78"/>
      <c r="FX67" s="78"/>
      <c r="FY67" s="78"/>
      <c r="FZ67" s="78"/>
      <c r="GA67" s="78"/>
      <c r="GB67" s="78"/>
      <c r="GC67" s="78"/>
      <c r="GD67" s="78"/>
      <c r="GE67" s="78"/>
      <c r="GF67" s="78"/>
      <c r="GG67" s="78"/>
      <c r="GH67" s="78"/>
      <c r="GI67" s="78"/>
      <c r="GJ67" s="78"/>
      <c r="GK67" s="78"/>
      <c r="GL67" s="78"/>
      <c r="GM67" s="78"/>
      <c r="GN67" s="78"/>
      <c r="GO67" s="78"/>
      <c r="GP67" s="78"/>
      <c r="GQ67" s="78"/>
      <c r="GR67" s="78"/>
      <c r="GS67" s="78"/>
      <c r="GT67" s="78"/>
      <c r="GU67" s="78"/>
      <c r="GV67" s="78"/>
      <c r="GW67" s="78"/>
      <c r="GX67" s="78"/>
      <c r="GY67" s="78"/>
      <c r="GZ67" s="78"/>
      <c r="HA67" s="78"/>
      <c r="HB67" s="78"/>
      <c r="HC67" s="78"/>
      <c r="HD67" s="78"/>
      <c r="HE67" s="78"/>
      <c r="HF67" s="78"/>
      <c r="HG67" s="78"/>
      <c r="HH67" s="78"/>
      <c r="HI67" s="78"/>
      <c r="HJ67" s="78"/>
      <c r="HK67" s="78"/>
      <c r="HL67" s="78"/>
      <c r="HM67" s="78"/>
      <c r="HN67" s="78"/>
      <c r="HO67" s="78"/>
      <c r="HP67" s="78"/>
      <c r="HQ67" s="78"/>
      <c r="HR67" s="78"/>
      <c r="HS67" s="78"/>
      <c r="HT67" s="78"/>
      <c r="HU67" s="78"/>
      <c r="HV67" s="78"/>
      <c r="HW67" s="78"/>
      <c r="HX67" s="78"/>
      <c r="HY67" s="78"/>
      <c r="HZ67" s="78"/>
      <c r="IA67" s="78"/>
      <c r="IB67" s="78"/>
      <c r="IC67" s="78"/>
      <c r="ID67" s="78"/>
      <c r="IE67" s="78"/>
      <c r="IF67" s="78"/>
      <c r="IG67" s="78"/>
      <c r="IH67" s="78"/>
      <c r="II67" s="78"/>
      <c r="IJ67" s="78"/>
      <c r="IK67" s="78"/>
      <c r="IL67" s="78"/>
      <c r="IM67" s="78"/>
      <c r="IN67" s="78"/>
      <c r="IO67" s="78"/>
      <c r="IP67" s="78"/>
      <c r="IQ67" s="78"/>
      <c r="IR67" s="78"/>
      <c r="IS67" s="78"/>
      <c r="IT67" s="78"/>
      <c r="IU67" s="78"/>
      <c r="IV67" s="78"/>
      <c r="IW67" s="78"/>
    </row>
    <row r="68" customFormat="false" ht="12.75" hidden="false" customHeight="false" outlineLevel="0" collapsed="false">
      <c r="B68" s="33"/>
      <c r="C68" s="37"/>
      <c r="D68" s="37"/>
      <c r="E68" s="38"/>
      <c r="F68" s="38"/>
      <c r="G68" s="39"/>
      <c r="H68" s="39"/>
      <c r="I68" s="37"/>
      <c r="J68" s="42"/>
      <c r="K68" s="42"/>
      <c r="L68" s="42"/>
      <c r="M68" s="42"/>
      <c r="N68" s="42"/>
      <c r="O68" s="43"/>
      <c r="P68" s="42"/>
      <c r="Q68" s="85"/>
      <c r="R68" s="86"/>
      <c r="S68" s="46"/>
      <c r="T68" s="46"/>
      <c r="U68" s="46"/>
      <c r="V68" s="47"/>
      <c r="W68" s="48"/>
      <c r="X68" s="49"/>
      <c r="Y68" s="49"/>
    </row>
    <row r="69" customFormat="false" ht="12.75" hidden="false" customHeight="false" outlineLevel="0" collapsed="false">
      <c r="B69" s="33"/>
      <c r="C69" s="37"/>
      <c r="D69" s="37"/>
      <c r="E69" s="38"/>
      <c r="F69" s="38"/>
      <c r="G69" s="39"/>
      <c r="H69" s="39"/>
      <c r="I69" s="37"/>
      <c r="J69" s="51"/>
      <c r="K69" s="42"/>
      <c r="L69" s="42"/>
      <c r="M69" s="42"/>
      <c r="N69" s="42"/>
      <c r="O69" s="43"/>
      <c r="P69" s="42"/>
      <c r="Q69" s="85"/>
      <c r="R69" s="86"/>
      <c r="S69" s="46"/>
      <c r="T69" s="46"/>
      <c r="U69" s="46"/>
      <c r="V69" s="47"/>
      <c r="W69" s="48"/>
      <c r="X69" s="49"/>
      <c r="Y69" s="49"/>
    </row>
    <row r="70" customFormat="false" ht="13.5" hidden="false" customHeight="false" outlineLevel="0" collapsed="false">
      <c r="B70" s="33"/>
      <c r="C70" s="37"/>
      <c r="D70" s="37"/>
      <c r="E70" s="38"/>
      <c r="F70" s="38"/>
      <c r="G70" s="39"/>
      <c r="H70" s="39"/>
      <c r="I70" s="37"/>
      <c r="J70" s="42"/>
      <c r="K70" s="42"/>
      <c r="L70" s="42"/>
      <c r="M70" s="42"/>
      <c r="N70" s="42"/>
      <c r="O70" s="43"/>
      <c r="P70" s="42"/>
      <c r="Q70" s="85"/>
      <c r="R70" s="86"/>
      <c r="S70" s="46"/>
      <c r="T70" s="117" t="n">
        <f aca="false">SUM(T67,T64,T15,)</f>
        <v>881995.195890323</v>
      </c>
      <c r="U70" s="46" t="s">
        <v>225</v>
      </c>
      <c r="V70" s="47"/>
      <c r="W70" s="48"/>
      <c r="X70" s="49"/>
      <c r="Y70" s="49"/>
    </row>
    <row r="71" customFormat="false" ht="13.5" hidden="false" customHeight="false" outlineLevel="0" collapsed="false">
      <c r="B71" s="33"/>
      <c r="C71" s="37"/>
      <c r="D71" s="37"/>
      <c r="E71" s="38"/>
      <c r="F71" s="38"/>
      <c r="G71" s="39"/>
      <c r="H71" s="39"/>
      <c r="I71" s="37"/>
      <c r="J71" s="42"/>
      <c r="K71" s="42"/>
      <c r="L71" s="42"/>
      <c r="M71" s="42"/>
      <c r="N71" s="42"/>
      <c r="O71" s="43"/>
      <c r="P71" s="42"/>
      <c r="Q71" s="85"/>
      <c r="R71" s="86"/>
      <c r="S71" s="46"/>
      <c r="T71" s="46"/>
      <c r="U71" s="48" t="s">
        <v>226</v>
      </c>
      <c r="V71" s="47"/>
      <c r="W71" s="48"/>
      <c r="X71" s="87"/>
      <c r="Y71" s="49"/>
    </row>
    <row r="72" customFormat="false" ht="12.75" hidden="false" customHeight="false" outlineLevel="0" collapsed="false">
      <c r="B72" s="33"/>
      <c r="C72" s="37"/>
      <c r="D72" s="37"/>
      <c r="E72" s="38"/>
      <c r="F72" s="38"/>
      <c r="G72" s="39"/>
      <c r="H72" s="39"/>
      <c r="I72" s="37"/>
      <c r="J72" s="42"/>
      <c r="K72" s="42"/>
      <c r="L72" s="42"/>
      <c r="M72" s="42"/>
      <c r="N72" s="42"/>
      <c r="O72" s="43"/>
      <c r="P72" s="42"/>
      <c r="Q72" s="85"/>
      <c r="R72" s="86"/>
      <c r="S72" s="46"/>
      <c r="T72" s="46"/>
      <c r="U72" s="46"/>
      <c r="V72" s="47"/>
      <c r="W72" s="48"/>
      <c r="X72" s="49"/>
      <c r="Y72" s="49"/>
    </row>
    <row r="73" customFormat="false" ht="12.75" hidden="false" customHeight="false" outlineLevel="0" collapsed="false">
      <c r="B73" s="33"/>
      <c r="C73" s="37"/>
      <c r="D73" s="37"/>
      <c r="E73" s="38"/>
      <c r="F73" s="38"/>
      <c r="G73" s="39"/>
      <c r="H73" s="39"/>
      <c r="I73" s="37"/>
      <c r="J73" s="42"/>
      <c r="K73" s="42"/>
      <c r="L73" s="42"/>
      <c r="M73" s="42"/>
      <c r="N73" s="42"/>
      <c r="O73" s="43"/>
      <c r="P73" s="42"/>
      <c r="Q73" s="85"/>
      <c r="R73" s="86"/>
      <c r="S73" s="46"/>
      <c r="T73" s="46"/>
      <c r="U73" s="46"/>
      <c r="V73" s="47"/>
      <c r="W73" s="48"/>
      <c r="X73" s="49"/>
      <c r="Y73" s="49"/>
    </row>
    <row r="74" customFormat="false" ht="12.75" hidden="false" customHeight="false" outlineLevel="0" collapsed="false">
      <c r="B74" s="33"/>
      <c r="C74" s="37"/>
      <c r="D74" s="37"/>
      <c r="E74" s="38"/>
      <c r="F74" s="38"/>
      <c r="G74" s="39"/>
      <c r="H74" s="39"/>
      <c r="I74" s="37"/>
      <c r="J74" s="51"/>
      <c r="K74" s="42"/>
      <c r="L74" s="42"/>
      <c r="M74" s="42"/>
      <c r="N74" s="42"/>
      <c r="O74" s="43"/>
      <c r="P74" s="42"/>
      <c r="Q74" s="85"/>
      <c r="R74" s="86"/>
      <c r="S74" s="87"/>
      <c r="T74" s="46"/>
      <c r="U74" s="46"/>
      <c r="V74" s="47"/>
      <c r="W74" s="48"/>
      <c r="X74" s="49"/>
      <c r="Y74" s="49"/>
    </row>
    <row r="75" customFormat="false" ht="12.75" hidden="false" customHeight="false" outlineLevel="0" collapsed="false">
      <c r="B75" s="33"/>
      <c r="C75" s="37"/>
      <c r="D75" s="37"/>
      <c r="E75" s="38"/>
      <c r="F75" s="38"/>
      <c r="G75" s="39"/>
      <c r="H75" s="39"/>
      <c r="I75" s="37"/>
      <c r="J75" s="51"/>
      <c r="K75" s="42"/>
      <c r="L75" s="42"/>
      <c r="M75" s="42"/>
      <c r="N75" s="42"/>
      <c r="O75" s="43"/>
      <c r="P75" s="42"/>
      <c r="Q75" s="85"/>
      <c r="R75" s="86"/>
      <c r="S75" s="87"/>
      <c r="T75" s="46"/>
      <c r="U75" s="46"/>
      <c r="V75" s="47"/>
      <c r="W75" s="48"/>
      <c r="X75" s="49"/>
      <c r="Y75" s="49"/>
    </row>
    <row r="76" customFormat="false" ht="12.75" hidden="false" customHeight="false" outlineLevel="0" collapsed="false">
      <c r="Q76" s="91"/>
      <c r="R76" s="91"/>
      <c r="S76" s="91"/>
      <c r="T76" s="91"/>
      <c r="U76" s="91"/>
      <c r="V76" s="92"/>
      <c r="W76" s="93"/>
      <c r="X76" s="92"/>
    </row>
    <row r="77" customFormat="false" ht="12.75" hidden="false" customHeight="false" outlineLevel="0" collapsed="false">
      <c r="Q77" s="91"/>
      <c r="R77" s="91"/>
      <c r="S77" s="91"/>
      <c r="T77" s="91"/>
      <c r="U77" s="91"/>
      <c r="V77" s="92"/>
      <c r="W77" s="93"/>
      <c r="X77" s="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C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318</v>
      </c>
      <c r="D1" s="0" t="s">
        <v>319</v>
      </c>
      <c r="E1" s="0" t="s">
        <v>320</v>
      </c>
      <c r="F1" s="0" t="s">
        <v>321</v>
      </c>
      <c r="G1" s="0" t="s">
        <v>322</v>
      </c>
      <c r="H1" s="0" t="s">
        <v>323</v>
      </c>
      <c r="I1" s="0" t="s">
        <v>324</v>
      </c>
      <c r="J1" s="0" t="s">
        <v>325</v>
      </c>
      <c r="K1" s="0" t="s">
        <v>326</v>
      </c>
      <c r="L1" s="0" t="s">
        <v>327</v>
      </c>
      <c r="M1" s="0" t="s">
        <v>328</v>
      </c>
      <c r="N1" s="0" t="s">
        <v>329</v>
      </c>
      <c r="O1" s="0" t="s">
        <v>330</v>
      </c>
    </row>
    <row r="2" customFormat="false" ht="12.75" hidden="false" customHeight="false" outlineLevel="0" collapsed="false">
      <c r="B2" s="118"/>
      <c r="C2" s="118" t="s">
        <v>331</v>
      </c>
      <c r="D2" s="118" t="n">
        <v>37147</v>
      </c>
      <c r="E2" s="118" t="s">
        <v>332</v>
      </c>
      <c r="F2" s="118" t="s">
        <v>333</v>
      </c>
      <c r="G2" s="118" t="s">
        <v>333</v>
      </c>
      <c r="H2" s="119" t="n">
        <v>35582</v>
      </c>
      <c r="I2" s="118" t="s">
        <v>333</v>
      </c>
      <c r="J2" s="118" t="s">
        <v>333</v>
      </c>
      <c r="K2" s="118" t="n">
        <v>0</v>
      </c>
      <c r="L2" s="118" t="n">
        <v>0</v>
      </c>
      <c r="M2" s="118" t="n">
        <v>0</v>
      </c>
      <c r="N2" s="118" t="n">
        <v>0</v>
      </c>
      <c r="O2" s="118" t="n">
        <v>0</v>
      </c>
      <c r="P2" s="118" t="n">
        <v>0</v>
      </c>
      <c r="Q2" s="118" t="s">
        <v>333</v>
      </c>
    </row>
    <row r="3" customFormat="false" ht="12.75" hidden="false" customHeight="false" outlineLevel="0" collapsed="false">
      <c r="B3" s="120"/>
      <c r="C3" s="120" t="s">
        <v>331</v>
      </c>
      <c r="D3" s="120" t="n">
        <v>39149</v>
      </c>
      <c r="E3" s="120" t="s">
        <v>296</v>
      </c>
      <c r="F3" s="120" t="s">
        <v>333</v>
      </c>
      <c r="G3" s="120" t="s">
        <v>333</v>
      </c>
      <c r="H3" s="121" t="n">
        <v>35582</v>
      </c>
      <c r="I3" s="120" t="s">
        <v>333</v>
      </c>
      <c r="J3" s="120" t="s">
        <v>333</v>
      </c>
      <c r="K3" s="122" t="n">
        <v>500000</v>
      </c>
      <c r="L3" s="120" t="n">
        <v>0</v>
      </c>
      <c r="M3" s="122" t="n">
        <v>500000</v>
      </c>
      <c r="N3" s="120" t="n">
        <v>0</v>
      </c>
      <c r="O3" s="120" t="n">
        <v>0</v>
      </c>
      <c r="P3" s="120" t="n">
        <v>0</v>
      </c>
      <c r="Q3" s="120" t="s">
        <v>333</v>
      </c>
    </row>
    <row r="4" customFormat="false" ht="12.75" hidden="false" customHeight="false" outlineLevel="0" collapsed="false">
      <c r="B4" s="118"/>
      <c r="C4" s="118" t="s">
        <v>331</v>
      </c>
      <c r="D4" s="118" t="n">
        <v>39607</v>
      </c>
      <c r="E4" s="118" t="s">
        <v>334</v>
      </c>
      <c r="F4" s="118" t="s">
        <v>333</v>
      </c>
      <c r="G4" s="118" t="s">
        <v>333</v>
      </c>
      <c r="H4" s="119" t="n">
        <v>35582</v>
      </c>
      <c r="I4" s="118" t="s">
        <v>333</v>
      </c>
      <c r="J4" s="118" t="s">
        <v>333</v>
      </c>
      <c r="K4" s="123" t="n">
        <v>10000000</v>
      </c>
      <c r="L4" s="118" t="n">
        <v>0</v>
      </c>
      <c r="M4" s="123" t="n">
        <v>10000000</v>
      </c>
      <c r="N4" s="118" t="n">
        <v>0</v>
      </c>
      <c r="O4" s="118" t="n">
        <v>0</v>
      </c>
      <c r="P4" s="118" t="n">
        <v>0</v>
      </c>
      <c r="Q4" s="118" t="s">
        <v>333</v>
      </c>
    </row>
    <row r="5" customFormat="false" ht="12.75" hidden="false" customHeight="false" outlineLevel="0" collapsed="false">
      <c r="B5" s="120"/>
      <c r="C5" s="120" t="s">
        <v>331</v>
      </c>
      <c r="D5" s="120" t="n">
        <v>39764</v>
      </c>
      <c r="E5" s="120" t="s">
        <v>335</v>
      </c>
      <c r="F5" s="120" t="s">
        <v>333</v>
      </c>
      <c r="G5" s="120" t="s">
        <v>333</v>
      </c>
      <c r="H5" s="121" t="n">
        <v>35582</v>
      </c>
      <c r="I5" s="120" t="s">
        <v>333</v>
      </c>
      <c r="J5" s="120" t="s">
        <v>333</v>
      </c>
      <c r="K5" s="122" t="n">
        <v>60000</v>
      </c>
      <c r="L5" s="120" t="n">
        <v>0</v>
      </c>
      <c r="M5" s="122" t="n">
        <v>60000</v>
      </c>
      <c r="N5" s="120" t="n">
        <v>0</v>
      </c>
      <c r="O5" s="120" t="n">
        <v>0</v>
      </c>
      <c r="P5" s="120" t="n">
        <v>0</v>
      </c>
      <c r="Q5" s="120" t="s">
        <v>333</v>
      </c>
    </row>
    <row r="6" customFormat="false" ht="12.75" hidden="false" customHeight="false" outlineLevel="0" collapsed="false">
      <c r="B6" s="118"/>
      <c r="C6" s="118" t="s">
        <v>331</v>
      </c>
      <c r="D6" s="118" t="n">
        <v>40998</v>
      </c>
      <c r="E6" s="118" t="s">
        <v>336</v>
      </c>
      <c r="F6" s="118" t="s">
        <v>333</v>
      </c>
      <c r="G6" s="118" t="s">
        <v>333</v>
      </c>
      <c r="H6" s="119" t="n">
        <v>34393</v>
      </c>
      <c r="I6" s="118" t="s">
        <v>333</v>
      </c>
      <c r="J6" s="118" t="s">
        <v>333</v>
      </c>
      <c r="K6" s="123" t="n">
        <v>250000</v>
      </c>
      <c r="L6" s="118" t="n">
        <v>0</v>
      </c>
      <c r="M6" s="123" t="n">
        <v>250000</v>
      </c>
      <c r="N6" s="118" t="n">
        <v>0</v>
      </c>
      <c r="O6" s="118" t="n">
        <v>0</v>
      </c>
      <c r="P6" s="118" t="n">
        <v>0</v>
      </c>
      <c r="Q6" s="118" t="s">
        <v>333</v>
      </c>
    </row>
    <row r="7" customFormat="false" ht="12.75" hidden="false" customHeight="false" outlineLevel="0" collapsed="false">
      <c r="B7" s="120"/>
      <c r="C7" s="120" t="s">
        <v>331</v>
      </c>
      <c r="D7" s="120" t="n">
        <v>60094</v>
      </c>
      <c r="E7" s="120" t="s">
        <v>337</v>
      </c>
      <c r="F7" s="120" t="s">
        <v>333</v>
      </c>
      <c r="G7" s="120" t="s">
        <v>333</v>
      </c>
      <c r="H7" s="121" t="n">
        <v>35916</v>
      </c>
      <c r="I7" s="120" t="s">
        <v>333</v>
      </c>
      <c r="J7" s="120" t="s">
        <v>333</v>
      </c>
      <c r="K7" s="120" t="n">
        <v>0</v>
      </c>
      <c r="L7" s="120" t="n">
        <v>0</v>
      </c>
      <c r="M7" s="120" t="n">
        <v>0</v>
      </c>
      <c r="N7" s="120" t="n">
        <v>0</v>
      </c>
      <c r="O7" s="120" t="n">
        <v>0</v>
      </c>
      <c r="P7" s="120" t="n">
        <v>0</v>
      </c>
      <c r="Q7" s="120" t="s">
        <v>333</v>
      </c>
    </row>
    <row r="8" customFormat="false" ht="12.75" hidden="false" customHeight="false" outlineLevel="0" collapsed="false">
      <c r="B8" s="118"/>
      <c r="C8" s="118" t="s">
        <v>331</v>
      </c>
      <c r="D8" s="118" t="n">
        <v>61822</v>
      </c>
      <c r="E8" s="118" t="s">
        <v>106</v>
      </c>
      <c r="F8" s="118" t="s">
        <v>333</v>
      </c>
      <c r="G8" s="118" t="s">
        <v>333</v>
      </c>
      <c r="H8" s="119" t="n">
        <v>36557</v>
      </c>
      <c r="I8" s="118" t="s">
        <v>333</v>
      </c>
      <c r="J8" s="118" t="n">
        <v>22429</v>
      </c>
      <c r="K8" s="123" t="n">
        <v>4000</v>
      </c>
      <c r="L8" s="118" t="n">
        <v>0</v>
      </c>
      <c r="M8" s="123" t="n">
        <v>4000</v>
      </c>
      <c r="N8" s="118" t="n">
        <v>0</v>
      </c>
      <c r="O8" s="118" t="n">
        <v>0</v>
      </c>
      <c r="P8" s="118" t="n">
        <v>0</v>
      </c>
      <c r="Q8" s="118" t="s">
        <v>333</v>
      </c>
    </row>
    <row r="9" customFormat="false" ht="12.75" hidden="false" customHeight="false" outlineLevel="0" collapsed="false">
      <c r="B9" s="120"/>
      <c r="C9" s="120" t="s">
        <v>331</v>
      </c>
      <c r="D9" s="120" t="n">
        <v>61825</v>
      </c>
      <c r="E9" s="120" t="s">
        <v>106</v>
      </c>
      <c r="F9" s="120" t="s">
        <v>333</v>
      </c>
      <c r="G9" s="120" t="s">
        <v>333</v>
      </c>
      <c r="H9" s="121" t="n">
        <v>36557</v>
      </c>
      <c r="I9" s="121" t="n">
        <v>36830</v>
      </c>
      <c r="J9" s="120" t="n">
        <v>22428</v>
      </c>
      <c r="K9" s="122" t="n">
        <v>8000</v>
      </c>
      <c r="L9" s="120" t="n">
        <v>0</v>
      </c>
      <c r="M9" s="122" t="n">
        <v>8000</v>
      </c>
      <c r="N9" s="120" t="n">
        <v>0</v>
      </c>
      <c r="O9" s="120" t="n">
        <v>0</v>
      </c>
      <c r="P9" s="120" t="n">
        <v>0</v>
      </c>
      <c r="Q9" s="120" t="s">
        <v>333</v>
      </c>
    </row>
    <row r="10" customFormat="false" ht="12.75" hidden="false" customHeight="false" outlineLevel="0" collapsed="false">
      <c r="B10" s="118"/>
      <c r="C10" s="118" t="s">
        <v>331</v>
      </c>
      <c r="D10" s="118" t="n">
        <v>61838</v>
      </c>
      <c r="E10" s="118" t="s">
        <v>106</v>
      </c>
      <c r="F10" s="118" t="s">
        <v>333</v>
      </c>
      <c r="G10" s="118" t="s">
        <v>333</v>
      </c>
      <c r="H10" s="119" t="n">
        <v>36557</v>
      </c>
      <c r="I10" s="118" t="s">
        <v>333</v>
      </c>
      <c r="J10" s="118" t="n">
        <v>22422</v>
      </c>
      <c r="K10" s="123" t="n">
        <v>1000</v>
      </c>
      <c r="L10" s="118" t="n">
        <v>0</v>
      </c>
      <c r="M10" s="123" t="n">
        <v>1000</v>
      </c>
      <c r="N10" s="118" t="n">
        <v>0</v>
      </c>
      <c r="O10" s="118" t="n">
        <v>0</v>
      </c>
      <c r="P10" s="118" t="n">
        <v>0</v>
      </c>
      <c r="Q10" s="118" t="s">
        <v>333</v>
      </c>
    </row>
    <row r="11" customFormat="false" ht="12.75" hidden="false" customHeight="false" outlineLevel="0" collapsed="false">
      <c r="B11" s="120"/>
      <c r="C11" s="120" t="s">
        <v>331</v>
      </c>
      <c r="D11" s="120" t="n">
        <v>61990</v>
      </c>
      <c r="E11" s="120" t="s">
        <v>106</v>
      </c>
      <c r="F11" s="120" t="s">
        <v>333</v>
      </c>
      <c r="G11" s="120" t="s">
        <v>333</v>
      </c>
      <c r="H11" s="121" t="n">
        <v>36557</v>
      </c>
      <c r="I11" s="120" t="s">
        <v>333</v>
      </c>
      <c r="J11" s="120" t="n">
        <v>22747</v>
      </c>
      <c r="K11" s="122" t="n">
        <v>2000</v>
      </c>
      <c r="L11" s="120" t="n">
        <v>0</v>
      </c>
      <c r="M11" s="122" t="n">
        <v>2000</v>
      </c>
      <c r="N11" s="120" t="n">
        <v>0</v>
      </c>
      <c r="O11" s="120" t="n">
        <v>0</v>
      </c>
      <c r="P11" s="120" t="n">
        <v>0</v>
      </c>
      <c r="Q11" s="120" t="s">
        <v>333</v>
      </c>
    </row>
    <row r="12" customFormat="false" ht="12.75" hidden="false" customHeight="false" outlineLevel="0" collapsed="false">
      <c r="B12" s="118"/>
      <c r="C12" s="118" t="s">
        <v>331</v>
      </c>
      <c r="D12" s="118" t="n">
        <v>62164</v>
      </c>
      <c r="E12" s="118" t="s">
        <v>106</v>
      </c>
      <c r="F12" s="118" t="s">
        <v>333</v>
      </c>
      <c r="G12" s="118" t="s">
        <v>333</v>
      </c>
      <c r="H12" s="119" t="n">
        <v>36557</v>
      </c>
      <c r="I12" s="119" t="n">
        <v>36891</v>
      </c>
      <c r="J12" s="118" t="n">
        <v>23652</v>
      </c>
      <c r="K12" s="123" t="n">
        <v>2000</v>
      </c>
      <c r="L12" s="118" t="n">
        <v>0</v>
      </c>
      <c r="M12" s="123" t="n">
        <v>2000</v>
      </c>
      <c r="N12" s="118" t="n">
        <v>0</v>
      </c>
      <c r="O12" s="118" t="n">
        <v>0</v>
      </c>
      <c r="P12" s="118" t="n">
        <v>0</v>
      </c>
      <c r="Q12" s="118" t="s">
        <v>333</v>
      </c>
    </row>
    <row r="13" customFormat="false" ht="12.75" hidden="false" customHeight="false" outlineLevel="0" collapsed="false">
      <c r="B13" s="120"/>
      <c r="C13" s="120" t="s">
        <v>331</v>
      </c>
      <c r="D13" s="120" t="n">
        <v>64034</v>
      </c>
      <c r="E13" s="120" t="s">
        <v>106</v>
      </c>
      <c r="F13" s="120" t="s">
        <v>333</v>
      </c>
      <c r="G13" s="120" t="s">
        <v>333</v>
      </c>
      <c r="H13" s="121" t="n">
        <v>36557</v>
      </c>
      <c r="I13" s="121" t="n">
        <v>36707</v>
      </c>
      <c r="J13" s="120" t="n">
        <v>25699</v>
      </c>
      <c r="K13" s="120" t="n">
        <v>911</v>
      </c>
      <c r="L13" s="120" t="n">
        <v>0</v>
      </c>
      <c r="M13" s="120" t="n">
        <v>911</v>
      </c>
      <c r="N13" s="120" t="n">
        <v>0</v>
      </c>
      <c r="O13" s="120" t="n">
        <v>0</v>
      </c>
      <c r="P13" s="120" t="n">
        <v>0</v>
      </c>
      <c r="Q13" s="120" t="s">
        <v>333</v>
      </c>
    </row>
    <row r="14" customFormat="false" ht="12.75" hidden="false" customHeight="false" outlineLevel="0" collapsed="false">
      <c r="B14" s="118"/>
      <c r="C14" s="118" t="s">
        <v>331</v>
      </c>
      <c r="D14" s="118" t="n">
        <v>64036</v>
      </c>
      <c r="E14" s="118" t="s">
        <v>106</v>
      </c>
      <c r="F14" s="118" t="s">
        <v>333</v>
      </c>
      <c r="G14" s="118" t="s">
        <v>333</v>
      </c>
      <c r="H14" s="119" t="n">
        <v>36557</v>
      </c>
      <c r="I14" s="119" t="n">
        <v>36707</v>
      </c>
      <c r="J14" s="118" t="n">
        <v>25712</v>
      </c>
      <c r="K14" s="118" t="n">
        <v>1</v>
      </c>
      <c r="L14" s="118" t="n">
        <v>0</v>
      </c>
      <c r="M14" s="118" t="n">
        <v>1</v>
      </c>
      <c r="N14" s="118" t="n">
        <v>0</v>
      </c>
      <c r="O14" s="118" t="n">
        <v>0</v>
      </c>
      <c r="P14" s="118" t="n">
        <v>0</v>
      </c>
      <c r="Q14" s="118" t="s">
        <v>333</v>
      </c>
    </row>
    <row r="15" customFormat="false" ht="12.75" hidden="false" customHeight="false" outlineLevel="0" collapsed="false">
      <c r="B15" s="120"/>
      <c r="C15" s="120" t="s">
        <v>331</v>
      </c>
      <c r="D15" s="120" t="n">
        <v>64328</v>
      </c>
      <c r="E15" s="120" t="s">
        <v>106</v>
      </c>
      <c r="F15" s="120" t="s">
        <v>333</v>
      </c>
      <c r="G15" s="120" t="s">
        <v>333</v>
      </c>
      <c r="H15" s="121" t="n">
        <v>36557</v>
      </c>
      <c r="I15" s="121" t="n">
        <v>36738</v>
      </c>
      <c r="J15" s="120" t="n">
        <v>25955</v>
      </c>
      <c r="K15" s="120" t="n">
        <v>51</v>
      </c>
      <c r="L15" s="120" t="n">
        <v>0</v>
      </c>
      <c r="M15" s="120" t="n">
        <v>51</v>
      </c>
      <c r="N15" s="120" t="n">
        <v>0</v>
      </c>
      <c r="O15" s="120" t="n">
        <v>0</v>
      </c>
      <c r="P15" s="120" t="n">
        <v>0</v>
      </c>
      <c r="Q15" s="120" t="s">
        <v>333</v>
      </c>
    </row>
    <row r="16" customFormat="false" ht="12.75" hidden="false" customHeight="false" outlineLevel="0" collapsed="false">
      <c r="B16" s="118"/>
      <c r="C16" s="118" t="s">
        <v>331</v>
      </c>
      <c r="D16" s="118" t="n">
        <v>64329</v>
      </c>
      <c r="E16" s="118" t="s">
        <v>106</v>
      </c>
      <c r="F16" s="118" t="s">
        <v>333</v>
      </c>
      <c r="G16" s="118" t="s">
        <v>333</v>
      </c>
      <c r="H16" s="119" t="n">
        <v>36557</v>
      </c>
      <c r="I16" s="119" t="n">
        <v>36738</v>
      </c>
      <c r="J16" s="118" t="n">
        <v>25965</v>
      </c>
      <c r="K16" s="118" t="n">
        <v>12</v>
      </c>
      <c r="L16" s="118" t="n">
        <v>0</v>
      </c>
      <c r="M16" s="118" t="n">
        <v>12</v>
      </c>
      <c r="N16" s="118" t="n">
        <v>0</v>
      </c>
      <c r="O16" s="118" t="n">
        <v>0</v>
      </c>
      <c r="P16" s="118" t="n">
        <v>0</v>
      </c>
      <c r="Q16" s="118" t="s">
        <v>333</v>
      </c>
    </row>
    <row r="17" customFormat="false" ht="12.75" hidden="false" customHeight="false" outlineLevel="0" collapsed="false">
      <c r="B17" s="120"/>
      <c r="C17" s="120" t="s">
        <v>331</v>
      </c>
      <c r="D17" s="120" t="n">
        <v>64356</v>
      </c>
      <c r="E17" s="120" t="s">
        <v>338</v>
      </c>
      <c r="F17" s="120" t="s">
        <v>339</v>
      </c>
      <c r="G17" s="120" t="s">
        <v>333</v>
      </c>
      <c r="H17" s="121" t="n">
        <v>36526</v>
      </c>
      <c r="I17" s="121" t="n">
        <v>36707</v>
      </c>
      <c r="J17" s="120" t="s">
        <v>333</v>
      </c>
      <c r="K17" s="122" t="n">
        <v>310000</v>
      </c>
      <c r="L17" s="120" t="n">
        <v>0</v>
      </c>
      <c r="M17" s="122" t="n">
        <v>310000</v>
      </c>
      <c r="N17" s="120" t="n">
        <v>0</v>
      </c>
      <c r="O17" s="120" t="n">
        <v>0</v>
      </c>
      <c r="P17" s="120" t="n">
        <v>0</v>
      </c>
      <c r="Q17" s="120"/>
    </row>
    <row r="18" customFormat="false" ht="12.75" hidden="false" customHeight="false" outlineLevel="0" collapsed="false">
      <c r="B18" s="118"/>
      <c r="C18" s="118" t="s">
        <v>331</v>
      </c>
      <c r="D18" s="118" t="n">
        <v>64651</v>
      </c>
      <c r="E18" s="118" t="s">
        <v>106</v>
      </c>
      <c r="F18" s="118" t="s">
        <v>333</v>
      </c>
      <c r="G18" s="118" t="s">
        <v>333</v>
      </c>
      <c r="H18" s="119" t="n">
        <v>36557</v>
      </c>
      <c r="I18" s="119" t="n">
        <v>36769</v>
      </c>
      <c r="J18" s="118" t="n">
        <v>26150</v>
      </c>
      <c r="K18" s="118" t="n">
        <v>64</v>
      </c>
      <c r="L18" s="118" t="n">
        <v>0</v>
      </c>
      <c r="M18" s="118" t="n">
        <v>64</v>
      </c>
      <c r="N18" s="118" t="n">
        <v>0</v>
      </c>
      <c r="O18" s="118" t="n">
        <v>0</v>
      </c>
      <c r="P18" s="118" t="n">
        <v>0</v>
      </c>
      <c r="Q18" s="118" t="s">
        <v>333</v>
      </c>
    </row>
    <row r="19" customFormat="false" ht="12.75" hidden="false" customHeight="false" outlineLevel="0" collapsed="false">
      <c r="B19" s="120"/>
      <c r="C19" s="120" t="s">
        <v>331</v>
      </c>
      <c r="D19" s="120" t="n">
        <v>64862</v>
      </c>
      <c r="E19" s="120" t="s">
        <v>106</v>
      </c>
      <c r="F19" s="120" t="s">
        <v>333</v>
      </c>
      <c r="G19" s="120" t="s">
        <v>333</v>
      </c>
      <c r="H19" s="121" t="n">
        <v>36557</v>
      </c>
      <c r="I19" s="121" t="n">
        <v>36799</v>
      </c>
      <c r="J19" s="120" t="n">
        <v>26503</v>
      </c>
      <c r="K19" s="120" t="n">
        <v>13</v>
      </c>
      <c r="L19" s="120" t="n">
        <v>0</v>
      </c>
      <c r="M19" s="120" t="n">
        <v>13</v>
      </c>
      <c r="N19" s="120" t="n">
        <v>0</v>
      </c>
      <c r="O19" s="120" t="n">
        <v>0</v>
      </c>
      <c r="P19" s="120" t="n">
        <v>0</v>
      </c>
      <c r="Q19" s="120" t="s">
        <v>333</v>
      </c>
    </row>
    <row r="20" customFormat="false" ht="12.75" hidden="false" customHeight="false" outlineLevel="0" collapsed="false">
      <c r="B20" s="118"/>
      <c r="C20" s="118" t="s">
        <v>331</v>
      </c>
      <c r="D20" s="118" t="n">
        <v>64939</v>
      </c>
      <c r="E20" s="118" t="s">
        <v>106</v>
      </c>
      <c r="F20" s="118" t="s">
        <v>333</v>
      </c>
      <c r="G20" s="118" t="s">
        <v>333</v>
      </c>
      <c r="H20" s="119" t="n">
        <v>36557</v>
      </c>
      <c r="I20" s="119" t="n">
        <v>36799</v>
      </c>
      <c r="J20" s="118" t="n">
        <v>26577</v>
      </c>
      <c r="K20" s="123" t="n">
        <v>2300</v>
      </c>
      <c r="L20" s="118" t="n">
        <v>0</v>
      </c>
      <c r="M20" s="123" t="n">
        <v>2300</v>
      </c>
      <c r="N20" s="118" t="n">
        <v>0</v>
      </c>
      <c r="O20" s="118" t="n">
        <v>0</v>
      </c>
      <c r="P20" s="118" t="n">
        <v>0</v>
      </c>
      <c r="Q20" s="118" t="s">
        <v>333</v>
      </c>
    </row>
    <row r="21" customFormat="false" ht="12.75" hidden="false" customHeight="false" outlineLevel="0" collapsed="false">
      <c r="B21" s="120"/>
      <c r="C21" s="120" t="s">
        <v>331</v>
      </c>
      <c r="D21" s="120" t="n">
        <v>65026</v>
      </c>
      <c r="E21" s="120" t="s">
        <v>106</v>
      </c>
      <c r="F21" s="120" t="s">
        <v>333</v>
      </c>
      <c r="G21" s="120" t="s">
        <v>333</v>
      </c>
      <c r="H21" s="121" t="n">
        <v>36557</v>
      </c>
      <c r="I21" s="121" t="n">
        <v>36830</v>
      </c>
      <c r="J21" s="120" t="n">
        <v>26726</v>
      </c>
      <c r="K21" s="120" t="n">
        <v>128</v>
      </c>
      <c r="L21" s="120" t="n">
        <v>0</v>
      </c>
      <c r="M21" s="120" t="n">
        <v>128</v>
      </c>
      <c r="N21" s="120" t="n">
        <v>0</v>
      </c>
      <c r="O21" s="120" t="n">
        <v>0</v>
      </c>
      <c r="P21" s="120" t="n">
        <v>0</v>
      </c>
      <c r="Q21" s="120" t="s">
        <v>333</v>
      </c>
    </row>
    <row r="22" customFormat="false" ht="12.75" hidden="false" customHeight="false" outlineLevel="0" collapsed="false">
      <c r="B22" s="118"/>
      <c r="C22" s="118" t="s">
        <v>331</v>
      </c>
      <c r="D22" s="118" t="n">
        <v>65041</v>
      </c>
      <c r="E22" s="118" t="s">
        <v>106</v>
      </c>
      <c r="F22" s="118" t="s">
        <v>333</v>
      </c>
      <c r="G22" s="118" t="s">
        <v>333</v>
      </c>
      <c r="H22" s="119" t="n">
        <v>36557</v>
      </c>
      <c r="I22" s="119" t="n">
        <v>36830</v>
      </c>
      <c r="J22" s="118" t="n">
        <v>26754</v>
      </c>
      <c r="K22" s="123" t="n">
        <v>9619</v>
      </c>
      <c r="L22" s="118" t="n">
        <v>0</v>
      </c>
      <c r="M22" s="123" t="n">
        <v>9619</v>
      </c>
      <c r="N22" s="118" t="n">
        <v>0</v>
      </c>
      <c r="O22" s="118" t="n">
        <v>0</v>
      </c>
      <c r="P22" s="118" t="n">
        <v>0</v>
      </c>
      <c r="Q22" s="118" t="s">
        <v>333</v>
      </c>
    </row>
    <row r="23" customFormat="false" ht="12.75" hidden="false" customHeight="false" outlineLevel="0" collapsed="false">
      <c r="B23" s="120"/>
      <c r="C23" s="120" t="s">
        <v>331</v>
      </c>
      <c r="D23" s="120" t="n">
        <v>65042</v>
      </c>
      <c r="E23" s="120" t="s">
        <v>106</v>
      </c>
      <c r="F23" s="120" t="s">
        <v>333</v>
      </c>
      <c r="G23" s="120" t="s">
        <v>333</v>
      </c>
      <c r="H23" s="121" t="n">
        <v>36557</v>
      </c>
      <c r="I23" s="121" t="n">
        <v>36830</v>
      </c>
      <c r="J23" s="120" t="n">
        <v>26753</v>
      </c>
      <c r="K23" s="122" t="n">
        <v>4427</v>
      </c>
      <c r="L23" s="120" t="n">
        <v>0</v>
      </c>
      <c r="M23" s="122" t="n">
        <v>4427</v>
      </c>
      <c r="N23" s="120" t="n">
        <v>0</v>
      </c>
      <c r="O23" s="120" t="n">
        <v>0</v>
      </c>
      <c r="P23" s="120" t="n">
        <v>0</v>
      </c>
      <c r="Q23" s="120" t="s">
        <v>333</v>
      </c>
    </row>
    <row r="24" customFormat="false" ht="12.75" hidden="false" customHeight="false" outlineLevel="0" collapsed="false">
      <c r="B24" s="118"/>
      <c r="C24" s="118" t="s">
        <v>331</v>
      </c>
      <c r="D24" s="118" t="n">
        <v>65071</v>
      </c>
      <c r="E24" s="118" t="s">
        <v>106</v>
      </c>
      <c r="F24" s="118" t="s">
        <v>333</v>
      </c>
      <c r="G24" s="118" t="s">
        <v>333</v>
      </c>
      <c r="H24" s="119" t="n">
        <v>36557</v>
      </c>
      <c r="I24" s="119" t="n">
        <v>36830</v>
      </c>
      <c r="J24" s="118" t="n">
        <v>26782</v>
      </c>
      <c r="K24" s="123" t="n">
        <v>7429</v>
      </c>
      <c r="L24" s="118" t="n">
        <v>0</v>
      </c>
      <c r="M24" s="123" t="n">
        <v>7035</v>
      </c>
      <c r="N24" s="118" t="n">
        <v>394</v>
      </c>
      <c r="O24" s="118" t="n">
        <v>0</v>
      </c>
      <c r="P24" s="118" t="n">
        <v>0</v>
      </c>
      <c r="Q24" s="118" t="s">
        <v>333</v>
      </c>
    </row>
    <row r="25" customFormat="false" ht="12.75" hidden="false" customHeight="false" outlineLevel="0" collapsed="false">
      <c r="B25" s="120"/>
      <c r="C25" s="120" t="s">
        <v>331</v>
      </c>
      <c r="D25" s="120" t="n">
        <v>65108</v>
      </c>
      <c r="E25" s="120" t="s">
        <v>106</v>
      </c>
      <c r="F25" s="120" t="s">
        <v>333</v>
      </c>
      <c r="G25" s="120" t="s">
        <v>333</v>
      </c>
      <c r="H25" s="121" t="n">
        <v>36557</v>
      </c>
      <c r="I25" s="121" t="n">
        <v>37011</v>
      </c>
      <c r="J25" s="120" t="s">
        <v>333</v>
      </c>
      <c r="K25" s="122" t="n">
        <v>5000</v>
      </c>
      <c r="L25" s="120" t="n">
        <v>0</v>
      </c>
      <c r="M25" s="122" t="n">
        <v>5000</v>
      </c>
      <c r="N25" s="120" t="n">
        <v>0</v>
      </c>
      <c r="O25" s="120" t="n">
        <v>0</v>
      </c>
      <c r="P25" s="120" t="n">
        <v>0</v>
      </c>
      <c r="Q25" s="120" t="s">
        <v>333</v>
      </c>
    </row>
    <row r="26" customFormat="false" ht="12.75" hidden="false" customHeight="false" outlineLevel="0" collapsed="false">
      <c r="B26" s="118"/>
      <c r="C26" s="118" t="s">
        <v>331</v>
      </c>
      <c r="D26" s="118" t="n">
        <v>65402</v>
      </c>
      <c r="E26" s="118" t="s">
        <v>106</v>
      </c>
      <c r="F26" s="118" t="s">
        <v>333</v>
      </c>
      <c r="G26" s="118" t="s">
        <v>333</v>
      </c>
      <c r="H26" s="119" t="n">
        <v>36557</v>
      </c>
      <c r="I26" s="119" t="n">
        <v>36830</v>
      </c>
      <c r="J26" s="118" t="n">
        <v>26694</v>
      </c>
      <c r="K26" s="123" t="n">
        <v>20000</v>
      </c>
      <c r="L26" s="118" t="n">
        <v>0</v>
      </c>
      <c r="M26" s="118" t="n">
        <v>0</v>
      </c>
      <c r="N26" s="123" t="n">
        <v>20000</v>
      </c>
      <c r="O26" s="118" t="n">
        <v>0</v>
      </c>
      <c r="P26" s="118" t="n">
        <v>0</v>
      </c>
      <c r="Q26" s="118" t="s">
        <v>333</v>
      </c>
    </row>
    <row r="27" customFormat="false" ht="12.75" hidden="false" customHeight="false" outlineLevel="0" collapsed="false">
      <c r="B27" s="120"/>
      <c r="C27" s="120" t="s">
        <v>331</v>
      </c>
      <c r="D27" s="120" t="n">
        <v>65403</v>
      </c>
      <c r="E27" s="120" t="s">
        <v>106</v>
      </c>
      <c r="F27" s="120" t="s">
        <v>333</v>
      </c>
      <c r="G27" s="120" t="s">
        <v>333</v>
      </c>
      <c r="H27" s="121" t="n">
        <v>36557</v>
      </c>
      <c r="I27" s="121" t="n">
        <v>37011</v>
      </c>
      <c r="J27" s="120" t="n">
        <v>26714</v>
      </c>
      <c r="K27" s="122" t="n">
        <v>19293</v>
      </c>
      <c r="L27" s="120" t="n">
        <v>0</v>
      </c>
      <c r="M27" s="122" t="n">
        <v>19293</v>
      </c>
      <c r="N27" s="120" t="n">
        <v>0</v>
      </c>
      <c r="O27" s="120" t="n">
        <v>0</v>
      </c>
      <c r="P27" s="120" t="n">
        <v>0</v>
      </c>
      <c r="Q27" s="120" t="s">
        <v>333</v>
      </c>
    </row>
    <row r="28" customFormat="false" ht="12.75" hidden="false" customHeight="false" outlineLevel="0" collapsed="false">
      <c r="B28" s="118"/>
      <c r="C28" s="118" t="s">
        <v>331</v>
      </c>
      <c r="D28" s="118" t="n">
        <v>65418</v>
      </c>
      <c r="E28" s="118" t="s">
        <v>106</v>
      </c>
      <c r="F28" s="118" t="s">
        <v>333</v>
      </c>
      <c r="G28" s="118" t="s">
        <v>333</v>
      </c>
      <c r="H28" s="119" t="n">
        <v>36557</v>
      </c>
      <c r="I28" s="118" t="s">
        <v>333</v>
      </c>
      <c r="J28" s="118" t="n">
        <v>26722</v>
      </c>
      <c r="K28" s="118" t="n">
        <v>500</v>
      </c>
      <c r="L28" s="118" t="n">
        <v>0</v>
      </c>
      <c r="M28" s="118" t="n">
        <v>500</v>
      </c>
      <c r="N28" s="118" t="n">
        <v>0</v>
      </c>
      <c r="O28" s="118" t="n">
        <v>0</v>
      </c>
      <c r="P28" s="118" t="n">
        <v>0</v>
      </c>
      <c r="Q28" s="118" t="s">
        <v>333</v>
      </c>
    </row>
    <row r="29" customFormat="false" ht="12.75" hidden="false" customHeight="false" outlineLevel="0" collapsed="false">
      <c r="B29" s="120"/>
      <c r="C29" s="120" t="s">
        <v>331</v>
      </c>
      <c r="D29" s="120" t="n">
        <v>65556</v>
      </c>
      <c r="E29" s="120" t="s">
        <v>106</v>
      </c>
      <c r="F29" s="120" t="s">
        <v>333</v>
      </c>
      <c r="G29" s="120" t="s">
        <v>333</v>
      </c>
      <c r="H29" s="121" t="n">
        <v>36557</v>
      </c>
      <c r="I29" s="121" t="n">
        <v>36860</v>
      </c>
      <c r="J29" s="120" t="n">
        <v>27127</v>
      </c>
      <c r="K29" s="120" t="n">
        <v>3</v>
      </c>
      <c r="L29" s="120" t="n">
        <v>0</v>
      </c>
      <c r="M29" s="120" t="n">
        <v>3</v>
      </c>
      <c r="N29" s="120" t="n">
        <v>0</v>
      </c>
      <c r="O29" s="120" t="n">
        <v>0</v>
      </c>
      <c r="P29" s="120" t="n">
        <v>0</v>
      </c>
      <c r="Q29" s="120" t="s">
        <v>333</v>
      </c>
    </row>
    <row r="30" customFormat="false" ht="12.75" hidden="false" customHeight="false" outlineLevel="0" collapsed="false">
      <c r="B30" s="118"/>
      <c r="C30" s="118" t="s">
        <v>331</v>
      </c>
      <c r="D30" s="118" t="n">
        <v>66280</v>
      </c>
      <c r="E30" s="118" t="s">
        <v>106</v>
      </c>
      <c r="F30" s="118" t="s">
        <v>333</v>
      </c>
      <c r="G30" s="118" t="s">
        <v>333</v>
      </c>
      <c r="H30" s="119" t="n">
        <v>36557</v>
      </c>
      <c r="I30" s="119" t="n">
        <v>36922</v>
      </c>
      <c r="J30" s="118" t="n">
        <v>27772</v>
      </c>
      <c r="K30" s="118" t="n">
        <v>5</v>
      </c>
      <c r="L30" s="118" t="n">
        <v>0</v>
      </c>
      <c r="M30" s="118" t="n">
        <v>5</v>
      </c>
      <c r="N30" s="118" t="n">
        <v>0</v>
      </c>
      <c r="O30" s="118" t="n">
        <v>0</v>
      </c>
      <c r="P30" s="118" t="n">
        <v>0</v>
      </c>
      <c r="Q30" s="118" t="s">
        <v>333</v>
      </c>
    </row>
    <row r="31" customFormat="false" ht="12.75" hidden="false" customHeight="false" outlineLevel="0" collapsed="false">
      <c r="B31" s="120"/>
      <c r="C31" s="120" t="s">
        <v>331</v>
      </c>
      <c r="D31" s="120" t="n">
        <v>66917</v>
      </c>
      <c r="E31" s="120" t="s">
        <v>296</v>
      </c>
      <c r="F31" s="120" t="s">
        <v>333</v>
      </c>
      <c r="G31" s="120" t="s">
        <v>333</v>
      </c>
      <c r="H31" s="121" t="n">
        <v>36617</v>
      </c>
      <c r="I31" s="120" t="s">
        <v>333</v>
      </c>
      <c r="J31" s="120" t="s">
        <v>333</v>
      </c>
      <c r="K31" s="122" t="n">
        <v>50000</v>
      </c>
      <c r="L31" s="120" t="n">
        <v>0</v>
      </c>
      <c r="M31" s="122" t="n">
        <v>50000</v>
      </c>
      <c r="N31" s="120" t="n">
        <v>0</v>
      </c>
      <c r="O31" s="120" t="n">
        <v>0</v>
      </c>
      <c r="P31" s="120" t="n">
        <v>0</v>
      </c>
      <c r="Q31" s="120" t="s">
        <v>333</v>
      </c>
    </row>
    <row r="32" customFormat="false" ht="12.75" hidden="false" customHeight="false" outlineLevel="0" collapsed="false">
      <c r="B32" s="118"/>
      <c r="C32" s="118" t="s">
        <v>331</v>
      </c>
      <c r="D32" s="118" t="n">
        <v>66930</v>
      </c>
      <c r="E32" s="118" t="s">
        <v>106</v>
      </c>
      <c r="F32" s="118" t="s">
        <v>333</v>
      </c>
      <c r="G32" s="118" t="s">
        <v>333</v>
      </c>
      <c r="H32" s="119" t="n">
        <v>36617</v>
      </c>
      <c r="I32" s="119" t="n">
        <v>36981</v>
      </c>
      <c r="J32" s="118" t="n">
        <v>28188</v>
      </c>
      <c r="K32" s="123" t="n">
        <v>4000</v>
      </c>
      <c r="L32" s="118" t="n">
        <v>0</v>
      </c>
      <c r="M32" s="123" t="n">
        <v>4000</v>
      </c>
      <c r="N32" s="118" t="n">
        <v>0</v>
      </c>
      <c r="O32" s="118" t="n">
        <v>0</v>
      </c>
      <c r="P32" s="118" t="n">
        <v>0</v>
      </c>
      <c r="Q32" s="118" t="s">
        <v>333</v>
      </c>
    </row>
    <row r="33" customFormat="false" ht="12.75" hidden="false" customHeight="false" outlineLevel="0" collapsed="false">
      <c r="B33" s="120"/>
      <c r="C33" s="120" t="s">
        <v>331</v>
      </c>
      <c r="D33" s="120" t="n">
        <v>66931</v>
      </c>
      <c r="E33" s="120" t="s">
        <v>106</v>
      </c>
      <c r="F33" s="120" t="s">
        <v>333</v>
      </c>
      <c r="G33" s="120" t="s">
        <v>333</v>
      </c>
      <c r="H33" s="121" t="n">
        <v>36617</v>
      </c>
      <c r="I33" s="121" t="n">
        <v>36981</v>
      </c>
      <c r="J33" s="120" t="n">
        <v>28189</v>
      </c>
      <c r="K33" s="122" t="n">
        <v>4000</v>
      </c>
      <c r="L33" s="120" t="n">
        <v>0</v>
      </c>
      <c r="M33" s="122" t="n">
        <v>4000</v>
      </c>
      <c r="N33" s="120" t="n">
        <v>0</v>
      </c>
      <c r="O33" s="120" t="n">
        <v>0</v>
      </c>
      <c r="P33" s="120" t="n">
        <v>0</v>
      </c>
      <c r="Q33" s="120" t="s">
        <v>333</v>
      </c>
    </row>
    <row r="34" customFormat="false" ht="12.75" hidden="false" customHeight="false" outlineLevel="0" collapsed="false">
      <c r="B34" s="118"/>
      <c r="C34" s="118" t="s">
        <v>331</v>
      </c>
      <c r="D34" s="118" t="n">
        <v>66932</v>
      </c>
      <c r="E34" s="118" t="s">
        <v>106</v>
      </c>
      <c r="F34" s="118" t="s">
        <v>333</v>
      </c>
      <c r="G34" s="118" t="s">
        <v>333</v>
      </c>
      <c r="H34" s="119" t="n">
        <v>36617</v>
      </c>
      <c r="I34" s="119" t="n">
        <v>36981</v>
      </c>
      <c r="J34" s="118" t="n">
        <v>28176</v>
      </c>
      <c r="K34" s="123" t="n">
        <v>4000</v>
      </c>
      <c r="L34" s="118" t="n">
        <v>0</v>
      </c>
      <c r="M34" s="123" t="n">
        <v>4000</v>
      </c>
      <c r="N34" s="118" t="n">
        <v>0</v>
      </c>
      <c r="O34" s="118" t="n">
        <v>0</v>
      </c>
      <c r="P34" s="118" t="n">
        <v>0</v>
      </c>
      <c r="Q34" s="118" t="s">
        <v>333</v>
      </c>
    </row>
    <row r="35" customFormat="false" ht="12.75" hidden="false" customHeight="false" outlineLevel="0" collapsed="false">
      <c r="B35" s="120"/>
      <c r="C35" s="120" t="s">
        <v>331</v>
      </c>
      <c r="D35" s="120" t="n">
        <v>66939</v>
      </c>
      <c r="E35" s="120" t="s">
        <v>106</v>
      </c>
      <c r="F35" s="120" t="s">
        <v>333</v>
      </c>
      <c r="G35" s="120" t="s">
        <v>333</v>
      </c>
      <c r="H35" s="121" t="n">
        <v>36617</v>
      </c>
      <c r="I35" s="121" t="n">
        <v>36981</v>
      </c>
      <c r="J35" s="120" t="n">
        <v>28332</v>
      </c>
      <c r="K35" s="120" t="n">
        <v>52</v>
      </c>
      <c r="L35" s="120" t="n">
        <v>0</v>
      </c>
      <c r="M35" s="120" t="n">
        <v>52</v>
      </c>
      <c r="N35" s="120" t="n">
        <v>0</v>
      </c>
      <c r="O35" s="120" t="n">
        <v>0</v>
      </c>
      <c r="P35" s="120" t="n">
        <v>0</v>
      </c>
      <c r="Q35" s="120" t="s">
        <v>333</v>
      </c>
    </row>
    <row r="36" customFormat="false" ht="12.75" hidden="false" customHeight="false" outlineLevel="0" collapsed="false">
      <c r="B36" s="118"/>
      <c r="C36" s="118" t="s">
        <v>331</v>
      </c>
      <c r="D36" s="118" t="n">
        <v>66940</v>
      </c>
      <c r="E36" s="118" t="s">
        <v>106</v>
      </c>
      <c r="F36" s="118" t="s">
        <v>333</v>
      </c>
      <c r="G36" s="118" t="s">
        <v>333</v>
      </c>
      <c r="H36" s="119" t="n">
        <v>36617</v>
      </c>
      <c r="I36" s="119" t="n">
        <v>36981</v>
      </c>
      <c r="J36" s="118" t="n">
        <v>28331</v>
      </c>
      <c r="K36" s="118" t="n">
        <v>2</v>
      </c>
      <c r="L36" s="118" t="n">
        <v>0</v>
      </c>
      <c r="M36" s="118" t="n">
        <v>2</v>
      </c>
      <c r="N36" s="118" t="n">
        <v>0</v>
      </c>
      <c r="O36" s="118" t="n">
        <v>0</v>
      </c>
      <c r="P36" s="118" t="n">
        <v>0</v>
      </c>
      <c r="Q36" s="118" t="s">
        <v>333</v>
      </c>
    </row>
    <row r="37" customFormat="false" ht="12.75" hidden="false" customHeight="false" outlineLevel="0" collapsed="false">
      <c r="B37" s="120"/>
      <c r="C37" s="120" t="s">
        <v>331</v>
      </c>
      <c r="D37" s="120" t="n">
        <v>66965</v>
      </c>
      <c r="E37" s="120" t="s">
        <v>253</v>
      </c>
      <c r="F37" s="120" t="s">
        <v>333</v>
      </c>
      <c r="G37" s="120" t="s">
        <v>333</v>
      </c>
      <c r="H37" s="121" t="n">
        <v>36617</v>
      </c>
      <c r="I37" s="121" t="n">
        <v>36830</v>
      </c>
      <c r="J37" s="120" t="n">
        <v>28226</v>
      </c>
      <c r="K37" s="122" t="n">
        <v>20000</v>
      </c>
      <c r="L37" s="120" t="n">
        <v>0</v>
      </c>
      <c r="M37" s="122" t="n">
        <v>20000</v>
      </c>
      <c r="N37" s="120" t="n">
        <v>0</v>
      </c>
      <c r="O37" s="120" t="n">
        <v>0</v>
      </c>
      <c r="P37" s="120" t="n">
        <v>0</v>
      </c>
      <c r="Q37" s="120" t="s">
        <v>333</v>
      </c>
    </row>
    <row r="38" customFormat="false" ht="12.75" hidden="false" customHeight="false" outlineLevel="0" collapsed="false">
      <c r="B38" s="118"/>
      <c r="C38" s="118" t="s">
        <v>331</v>
      </c>
      <c r="D38" s="118" t="n">
        <v>67693</v>
      </c>
      <c r="E38" s="118" t="s">
        <v>253</v>
      </c>
      <c r="F38" s="118" t="s">
        <v>333</v>
      </c>
      <c r="G38" s="118" t="s">
        <v>333</v>
      </c>
      <c r="H38" s="119" t="n">
        <v>36617</v>
      </c>
      <c r="I38" s="119" t="n">
        <v>36799</v>
      </c>
      <c r="J38" s="118" t="n">
        <v>28390</v>
      </c>
      <c r="K38" s="123" t="n">
        <v>54327</v>
      </c>
      <c r="L38" s="118" t="n">
        <v>0</v>
      </c>
      <c r="M38" s="123" t="n">
        <v>29827</v>
      </c>
      <c r="N38" s="123" t="n">
        <v>24500</v>
      </c>
      <c r="O38" s="118" t="n">
        <v>0</v>
      </c>
      <c r="P38" s="118" t="n">
        <v>0</v>
      </c>
      <c r="Q38" s="118" t="s">
        <v>333</v>
      </c>
    </row>
    <row r="39" customFormat="false" ht="12.75" hidden="false" customHeight="false" outlineLevel="0" collapsed="false">
      <c r="B39" s="120"/>
      <c r="C39" s="120" t="s">
        <v>331</v>
      </c>
      <c r="D39" s="120" t="n">
        <v>67712</v>
      </c>
      <c r="E39" s="120" t="s">
        <v>234</v>
      </c>
      <c r="F39" s="120" t="s">
        <v>333</v>
      </c>
      <c r="G39" s="120" t="s">
        <v>333</v>
      </c>
      <c r="H39" s="121" t="n">
        <v>36617</v>
      </c>
      <c r="I39" s="121" t="n">
        <v>36981</v>
      </c>
      <c r="J39" s="120" t="n">
        <v>28389</v>
      </c>
      <c r="K39" s="122" t="n">
        <v>108648</v>
      </c>
      <c r="L39" s="122" t="n">
        <v>6050607</v>
      </c>
      <c r="M39" s="122" t="n">
        <v>108648</v>
      </c>
      <c r="N39" s="120" t="n">
        <v>0</v>
      </c>
      <c r="O39" s="120" t="n">
        <v>0</v>
      </c>
      <c r="P39" s="120" t="n">
        <v>0</v>
      </c>
      <c r="Q39" s="120" t="n">
        <v>67713</v>
      </c>
    </row>
    <row r="40" customFormat="false" ht="12.75" hidden="false" customHeight="false" outlineLevel="0" collapsed="false">
      <c r="B40" s="118"/>
      <c r="C40" s="118" t="s">
        <v>331</v>
      </c>
      <c r="D40" s="118" t="n">
        <v>67713</v>
      </c>
      <c r="E40" s="118" t="s">
        <v>234</v>
      </c>
      <c r="F40" s="118" t="s">
        <v>333</v>
      </c>
      <c r="G40" s="118" t="s">
        <v>333</v>
      </c>
      <c r="H40" s="119" t="n">
        <v>36617</v>
      </c>
      <c r="I40" s="119" t="n">
        <v>36981</v>
      </c>
      <c r="J40" s="118" t="n">
        <v>28389</v>
      </c>
      <c r="K40" s="123" t="n">
        <v>108648</v>
      </c>
      <c r="L40" s="123" t="n">
        <v>6050607</v>
      </c>
      <c r="M40" s="123" t="n">
        <v>108648</v>
      </c>
      <c r="N40" s="118" t="n">
        <v>0</v>
      </c>
      <c r="O40" s="118" t="n">
        <v>0</v>
      </c>
      <c r="P40" s="118" t="n">
        <v>0</v>
      </c>
      <c r="Q40" s="118" t="n">
        <v>67713</v>
      </c>
    </row>
    <row r="41" customFormat="false" ht="12.75" hidden="false" customHeight="false" outlineLevel="0" collapsed="false">
      <c r="B41" s="120"/>
      <c r="C41" s="120" t="s">
        <v>331</v>
      </c>
      <c r="D41" s="120" t="n">
        <v>68188</v>
      </c>
      <c r="E41" s="120" t="s">
        <v>106</v>
      </c>
      <c r="F41" s="120" t="s">
        <v>333</v>
      </c>
      <c r="G41" s="120" t="s">
        <v>333</v>
      </c>
      <c r="H41" s="121" t="n">
        <v>36647</v>
      </c>
      <c r="I41" s="121" t="n">
        <v>37011</v>
      </c>
      <c r="J41" s="120" t="n">
        <v>28742</v>
      </c>
      <c r="K41" s="120" t="n">
        <v>1</v>
      </c>
      <c r="L41" s="120" t="n">
        <v>0</v>
      </c>
      <c r="M41" s="120" t="n">
        <v>1</v>
      </c>
      <c r="N41" s="120" t="n">
        <v>0</v>
      </c>
      <c r="O41" s="120" t="n">
        <v>0</v>
      </c>
      <c r="P41" s="120" t="n">
        <v>0</v>
      </c>
      <c r="Q41" s="120" t="s">
        <v>333</v>
      </c>
    </row>
    <row r="42" customFormat="false" ht="12.75" hidden="false" customHeight="false" outlineLevel="0" collapsed="false">
      <c r="B42" s="118"/>
      <c r="C42" s="118" t="s">
        <v>331</v>
      </c>
      <c r="D42" s="118" t="n">
        <v>68257</v>
      </c>
      <c r="E42" s="118" t="s">
        <v>106</v>
      </c>
      <c r="F42" s="118" t="s">
        <v>333</v>
      </c>
      <c r="G42" s="118" t="s">
        <v>333</v>
      </c>
      <c r="H42" s="119" t="n">
        <v>36647</v>
      </c>
      <c r="I42" s="119" t="n">
        <v>37011</v>
      </c>
      <c r="J42" s="118" t="n">
        <v>28631</v>
      </c>
      <c r="K42" s="118" t="n">
        <v>21</v>
      </c>
      <c r="L42" s="118" t="n">
        <v>0</v>
      </c>
      <c r="M42" s="118" t="n">
        <v>21</v>
      </c>
      <c r="N42" s="118" t="n">
        <v>0</v>
      </c>
      <c r="O42" s="118" t="n">
        <v>0</v>
      </c>
      <c r="P42" s="118" t="n">
        <v>0</v>
      </c>
      <c r="Q42" s="118"/>
    </row>
    <row r="43" customFormat="false" ht="12.75" hidden="false" customHeight="false" outlineLevel="0" collapsed="false">
      <c r="B43" s="120"/>
      <c r="C43" s="120" t="s">
        <v>331</v>
      </c>
      <c r="D43" s="120" t="n">
        <v>68308</v>
      </c>
      <c r="E43" s="120" t="s">
        <v>106</v>
      </c>
      <c r="F43" s="120" t="s">
        <v>333</v>
      </c>
      <c r="G43" s="120" t="s">
        <v>333</v>
      </c>
      <c r="H43" s="121" t="n">
        <v>36656</v>
      </c>
      <c r="I43" s="121" t="n">
        <v>36950</v>
      </c>
      <c r="J43" s="120" t="n">
        <v>28864</v>
      </c>
      <c r="K43" s="120" t="n">
        <v>9</v>
      </c>
      <c r="L43" s="120" t="n">
        <v>0</v>
      </c>
      <c r="M43" s="120" t="n">
        <v>9</v>
      </c>
      <c r="N43" s="120" t="n">
        <v>0</v>
      </c>
      <c r="O43" s="120" t="n">
        <v>0</v>
      </c>
      <c r="P43" s="120" t="n">
        <v>0</v>
      </c>
      <c r="Q43" s="120" t="s">
        <v>333</v>
      </c>
    </row>
    <row r="44" customFormat="false" ht="12.75" hidden="false" customHeight="false" outlineLevel="0" collapsed="false">
      <c r="B44" s="118"/>
      <c r="C44" s="118" t="s">
        <v>331</v>
      </c>
      <c r="D44" s="118" t="n">
        <v>68359</v>
      </c>
      <c r="E44" s="118" t="s">
        <v>106</v>
      </c>
      <c r="F44" s="118" t="s">
        <v>333</v>
      </c>
      <c r="G44" s="118" t="s">
        <v>333</v>
      </c>
      <c r="H44" s="119" t="n">
        <v>36678</v>
      </c>
      <c r="I44" s="119" t="n">
        <v>37042</v>
      </c>
      <c r="J44" s="118" t="n">
        <v>28933</v>
      </c>
      <c r="K44" s="118" t="n">
        <v>285</v>
      </c>
      <c r="L44" s="118" t="n">
        <v>0</v>
      </c>
      <c r="M44" s="118" t="n">
        <v>285</v>
      </c>
      <c r="N44" s="118" t="n">
        <v>0</v>
      </c>
      <c r="O44" s="118" t="n">
        <v>0</v>
      </c>
      <c r="P44" s="118" t="n">
        <v>0</v>
      </c>
      <c r="Q44" s="118" t="s">
        <v>333</v>
      </c>
    </row>
    <row r="45" customFormat="false" ht="12.75" hidden="false" customHeight="false" outlineLevel="0" collapsed="false">
      <c r="B45" s="120"/>
      <c r="C45" s="120" t="s">
        <v>331</v>
      </c>
      <c r="D45" s="120" t="n">
        <v>68384</v>
      </c>
      <c r="E45" s="120" t="s">
        <v>106</v>
      </c>
      <c r="F45" s="120" t="s">
        <v>333</v>
      </c>
      <c r="G45" s="120" t="s">
        <v>333</v>
      </c>
      <c r="H45" s="121" t="n">
        <v>36678</v>
      </c>
      <c r="I45" s="121" t="n">
        <v>37042</v>
      </c>
      <c r="J45" s="120" t="n">
        <v>28962</v>
      </c>
      <c r="K45" s="120" t="n">
        <v>218</v>
      </c>
      <c r="L45" s="120" t="n">
        <v>0</v>
      </c>
      <c r="M45" s="120" t="n">
        <v>218</v>
      </c>
      <c r="N45" s="120" t="n">
        <v>0</v>
      </c>
      <c r="O45" s="120" t="n">
        <v>0</v>
      </c>
      <c r="P45" s="120" t="n">
        <v>0</v>
      </c>
      <c r="Q45" s="120" t="s">
        <v>333</v>
      </c>
    </row>
    <row r="46" customFormat="false" ht="12.75" hidden="false" customHeight="false" outlineLevel="0" collapsed="false">
      <c r="B46" s="118"/>
      <c r="C46" s="118" t="s">
        <v>331</v>
      </c>
      <c r="D46" s="118" t="n">
        <v>68443</v>
      </c>
      <c r="E46" s="118" t="s">
        <v>253</v>
      </c>
      <c r="F46" s="118" t="s">
        <v>333</v>
      </c>
      <c r="G46" s="118" t="s">
        <v>333</v>
      </c>
      <c r="H46" s="119" t="n">
        <v>36678</v>
      </c>
      <c r="I46" s="119" t="n">
        <v>36707</v>
      </c>
      <c r="J46" s="118" t="n">
        <v>29005</v>
      </c>
      <c r="K46" s="123" t="n">
        <v>10000</v>
      </c>
      <c r="L46" s="118" t="n">
        <v>0</v>
      </c>
      <c r="M46" s="123" t="n">
        <v>10000</v>
      </c>
      <c r="N46" s="118" t="n">
        <v>0</v>
      </c>
      <c r="O46" s="118" t="n">
        <v>0</v>
      </c>
      <c r="P46" s="118" t="n">
        <v>0</v>
      </c>
      <c r="Q46" s="118" t="s">
        <v>333</v>
      </c>
    </row>
    <row r="47" customFormat="false" ht="12.75" hidden="false" customHeight="false" outlineLevel="0" collapsed="false">
      <c r="B47" s="120"/>
      <c r="C47" s="120" t="s">
        <v>331</v>
      </c>
      <c r="D47" s="120" t="n">
        <v>68447</v>
      </c>
      <c r="E47" s="120" t="s">
        <v>106</v>
      </c>
      <c r="F47" s="120" t="s">
        <v>333</v>
      </c>
      <c r="G47" s="120" t="s">
        <v>333</v>
      </c>
      <c r="H47" s="121" t="n">
        <v>36678</v>
      </c>
      <c r="I47" s="121" t="n">
        <v>36707</v>
      </c>
      <c r="J47" s="120" t="n">
        <v>29095</v>
      </c>
      <c r="K47" s="122" t="n">
        <v>7500</v>
      </c>
      <c r="L47" s="120" t="n">
        <v>0</v>
      </c>
      <c r="M47" s="122" t="n">
        <v>7500</v>
      </c>
      <c r="N47" s="120" t="n">
        <v>0</v>
      </c>
      <c r="O47" s="120" t="n">
        <v>0</v>
      </c>
      <c r="P47" s="120" t="n">
        <v>0</v>
      </c>
      <c r="Q47" s="120" t="s">
        <v>333</v>
      </c>
    </row>
    <row r="48" customFormat="false" ht="38.25" hidden="false" customHeight="false" outlineLevel="0" collapsed="false">
      <c r="B48" s="118"/>
      <c r="C48" s="118" t="s">
        <v>340</v>
      </c>
      <c r="D48" s="118" t="n">
        <v>37393</v>
      </c>
      <c r="E48" s="118" t="s">
        <v>341</v>
      </c>
      <c r="F48" s="118" t="s">
        <v>333</v>
      </c>
      <c r="G48" s="118" t="s">
        <v>333</v>
      </c>
      <c r="H48" s="119" t="n">
        <v>34274</v>
      </c>
      <c r="I48" s="118" t="s">
        <v>333</v>
      </c>
      <c r="J48" s="118" t="s">
        <v>333</v>
      </c>
      <c r="K48" s="123" t="n">
        <v>20000</v>
      </c>
      <c r="L48" s="118" t="n">
        <v>0</v>
      </c>
      <c r="M48" s="123" t="n">
        <v>20000</v>
      </c>
      <c r="N48" s="118" t="n">
        <v>0</v>
      </c>
      <c r="O48" s="118" t="n">
        <v>0</v>
      </c>
      <c r="P48" s="118" t="n">
        <v>0</v>
      </c>
      <c r="Q48" s="118" t="s">
        <v>333</v>
      </c>
    </row>
    <row r="49" customFormat="false" ht="38.25" hidden="false" customHeight="false" outlineLevel="0" collapsed="false">
      <c r="B49" s="120"/>
      <c r="C49" s="120" t="s">
        <v>340</v>
      </c>
      <c r="D49" s="120" t="n">
        <v>37556</v>
      </c>
      <c r="E49" s="120" t="s">
        <v>342</v>
      </c>
      <c r="F49" s="120" t="s">
        <v>333</v>
      </c>
      <c r="G49" s="120" t="s">
        <v>333</v>
      </c>
      <c r="H49" s="121" t="n">
        <v>34274</v>
      </c>
      <c r="I49" s="120" t="s">
        <v>333</v>
      </c>
      <c r="J49" s="120" t="s">
        <v>333</v>
      </c>
      <c r="K49" s="122" t="n">
        <v>300000</v>
      </c>
      <c r="L49" s="120" t="n">
        <v>0</v>
      </c>
      <c r="M49" s="122" t="n">
        <v>300000</v>
      </c>
      <c r="N49" s="120" t="n">
        <v>0</v>
      </c>
      <c r="O49" s="120" t="n">
        <v>0</v>
      </c>
      <c r="P49" s="120" t="n">
        <v>0</v>
      </c>
      <c r="Q49" s="120" t="s">
        <v>333</v>
      </c>
    </row>
    <row r="50" customFormat="false" ht="38.25" hidden="false" customHeight="false" outlineLevel="0" collapsed="false">
      <c r="B50" s="118"/>
      <c r="C50" s="118" t="s">
        <v>340</v>
      </c>
      <c r="D50" s="118" t="n">
        <v>37861</v>
      </c>
      <c r="E50" s="118" t="s">
        <v>343</v>
      </c>
      <c r="F50" s="118" t="s">
        <v>333</v>
      </c>
      <c r="G50" s="118" t="s">
        <v>333</v>
      </c>
      <c r="H50" s="119" t="n">
        <v>35582</v>
      </c>
      <c r="I50" s="118" t="s">
        <v>333</v>
      </c>
      <c r="J50" s="118" t="s">
        <v>333</v>
      </c>
      <c r="K50" s="123" t="n">
        <v>15000</v>
      </c>
      <c r="L50" s="118" t="n">
        <v>0</v>
      </c>
      <c r="M50" s="123" t="n">
        <v>15000</v>
      </c>
      <c r="N50" s="118" t="n">
        <v>0</v>
      </c>
      <c r="O50" s="118" t="n">
        <v>0</v>
      </c>
      <c r="P50" s="118" t="n">
        <v>0</v>
      </c>
      <c r="Q50" s="118" t="s">
        <v>333</v>
      </c>
    </row>
    <row r="51" customFormat="false" ht="38.25" hidden="false" customHeight="false" outlineLevel="0" collapsed="false">
      <c r="B51" s="120"/>
      <c r="C51" s="120" t="s">
        <v>340</v>
      </c>
      <c r="D51" s="120" t="n">
        <v>38641</v>
      </c>
      <c r="E51" s="120" t="s">
        <v>344</v>
      </c>
      <c r="F51" s="120" t="s">
        <v>333</v>
      </c>
      <c r="G51" s="120" t="s">
        <v>333</v>
      </c>
      <c r="H51" s="121" t="n">
        <v>34274</v>
      </c>
      <c r="I51" s="120" t="s">
        <v>333</v>
      </c>
      <c r="J51" s="120" t="s">
        <v>333</v>
      </c>
      <c r="K51" s="122" t="n">
        <v>450000</v>
      </c>
      <c r="L51" s="120" t="n">
        <v>0</v>
      </c>
      <c r="M51" s="122" t="n">
        <v>450000</v>
      </c>
      <c r="N51" s="120" t="n">
        <v>0</v>
      </c>
      <c r="O51" s="120" t="n">
        <v>0</v>
      </c>
      <c r="P51" s="120" t="n">
        <v>0</v>
      </c>
      <c r="Q51" s="120" t="s">
        <v>333</v>
      </c>
    </row>
    <row r="52" customFormat="false" ht="38.25" hidden="false" customHeight="false" outlineLevel="0" collapsed="false">
      <c r="B52" s="118"/>
      <c r="C52" s="118" t="s">
        <v>340</v>
      </c>
      <c r="D52" s="118" t="n">
        <v>39229</v>
      </c>
      <c r="E52" s="118" t="s">
        <v>332</v>
      </c>
      <c r="F52" s="118" t="s">
        <v>333</v>
      </c>
      <c r="G52" s="118" t="s">
        <v>333</v>
      </c>
      <c r="H52" s="119" t="n">
        <v>34274</v>
      </c>
      <c r="I52" s="118" t="s">
        <v>333</v>
      </c>
      <c r="J52" s="118" t="s">
        <v>333</v>
      </c>
      <c r="K52" s="118" t="n">
        <v>0</v>
      </c>
      <c r="L52" s="118" t="n">
        <v>0</v>
      </c>
      <c r="M52" s="118" t="n">
        <v>0</v>
      </c>
      <c r="N52" s="118" t="n">
        <v>0</v>
      </c>
      <c r="O52" s="118" t="n">
        <v>0</v>
      </c>
      <c r="P52" s="118" t="n">
        <v>0</v>
      </c>
      <c r="Q52" s="118" t="s">
        <v>333</v>
      </c>
    </row>
    <row r="53" customFormat="false" ht="38.25" hidden="false" customHeight="false" outlineLevel="0" collapsed="false">
      <c r="B53" s="120"/>
      <c r="C53" s="120" t="s">
        <v>340</v>
      </c>
      <c r="D53" s="120" t="n">
        <v>39266</v>
      </c>
      <c r="E53" s="120" t="s">
        <v>296</v>
      </c>
      <c r="F53" s="120" t="s">
        <v>333</v>
      </c>
      <c r="G53" s="120" t="s">
        <v>333</v>
      </c>
      <c r="H53" s="121" t="n">
        <v>34274</v>
      </c>
      <c r="I53" s="120" t="s">
        <v>333</v>
      </c>
      <c r="J53" s="120" t="s">
        <v>333</v>
      </c>
      <c r="K53" s="122" t="n">
        <v>300000</v>
      </c>
      <c r="L53" s="120" t="n">
        <v>0</v>
      </c>
      <c r="M53" s="122" t="n">
        <v>300000</v>
      </c>
      <c r="N53" s="120" t="n">
        <v>0</v>
      </c>
      <c r="O53" s="120" t="n">
        <v>0</v>
      </c>
      <c r="P53" s="120" t="n">
        <v>0</v>
      </c>
      <c r="Q53" s="120" t="s">
        <v>333</v>
      </c>
    </row>
    <row r="54" customFormat="false" ht="38.25" hidden="false" customHeight="false" outlineLevel="0" collapsed="false">
      <c r="B54" s="118"/>
      <c r="C54" s="118" t="s">
        <v>340</v>
      </c>
      <c r="D54" s="118" t="n">
        <v>42789</v>
      </c>
      <c r="E54" s="118" t="s">
        <v>341</v>
      </c>
      <c r="F54" s="118" t="s">
        <v>333</v>
      </c>
      <c r="G54" s="118" t="s">
        <v>333</v>
      </c>
      <c r="H54" s="119" t="n">
        <v>36557</v>
      </c>
      <c r="I54" s="118" t="s">
        <v>333</v>
      </c>
      <c r="J54" s="118" t="s">
        <v>333</v>
      </c>
      <c r="K54" s="123" t="n">
        <v>30000</v>
      </c>
      <c r="L54" s="118" t="n">
        <v>0</v>
      </c>
      <c r="M54" s="123" t="n">
        <v>30000</v>
      </c>
      <c r="N54" s="118" t="n">
        <v>0</v>
      </c>
      <c r="O54" s="118" t="n">
        <v>0</v>
      </c>
      <c r="P54" s="118" t="n">
        <v>0</v>
      </c>
      <c r="Q54" s="118" t="s">
        <v>333</v>
      </c>
    </row>
    <row r="55" customFormat="false" ht="38.25" hidden="false" customHeight="false" outlineLevel="0" collapsed="false">
      <c r="B55" s="120"/>
      <c r="C55" s="120" t="s">
        <v>340</v>
      </c>
      <c r="D55" s="120" t="n">
        <v>50250</v>
      </c>
      <c r="E55" s="120" t="s">
        <v>341</v>
      </c>
      <c r="F55" s="120" t="s">
        <v>333</v>
      </c>
      <c r="G55" s="120" t="s">
        <v>333</v>
      </c>
      <c r="H55" s="121" t="n">
        <v>36557</v>
      </c>
      <c r="I55" s="120" t="s">
        <v>333</v>
      </c>
      <c r="J55" s="120" t="s">
        <v>333</v>
      </c>
      <c r="K55" s="122" t="n">
        <v>20000</v>
      </c>
      <c r="L55" s="120" t="n">
        <v>0</v>
      </c>
      <c r="M55" s="122" t="n">
        <v>20000</v>
      </c>
      <c r="N55" s="120" t="n">
        <v>0</v>
      </c>
      <c r="O55" s="120" t="n">
        <v>0</v>
      </c>
      <c r="P55" s="120" t="n">
        <v>0</v>
      </c>
      <c r="Q55" s="120" t="s">
        <v>333</v>
      </c>
    </row>
    <row r="56" customFormat="false" ht="38.25" hidden="false" customHeight="false" outlineLevel="0" collapsed="false">
      <c r="B56" s="118"/>
      <c r="C56" s="118" t="s">
        <v>340</v>
      </c>
      <c r="D56" s="118" t="n">
        <v>58654</v>
      </c>
      <c r="E56" s="118" t="s">
        <v>343</v>
      </c>
      <c r="F56" s="118" t="s">
        <v>333</v>
      </c>
      <c r="G56" s="118" t="s">
        <v>333</v>
      </c>
      <c r="H56" s="119" t="n">
        <v>36557</v>
      </c>
      <c r="I56" s="118" t="s">
        <v>333</v>
      </c>
      <c r="J56" s="118" t="s">
        <v>333</v>
      </c>
      <c r="K56" s="123" t="n">
        <v>15000</v>
      </c>
      <c r="L56" s="118" t="n">
        <v>0</v>
      </c>
      <c r="M56" s="123" t="n">
        <v>15000</v>
      </c>
      <c r="N56" s="118" t="n">
        <v>0</v>
      </c>
      <c r="O56" s="118" t="n">
        <v>0</v>
      </c>
      <c r="P56" s="118" t="n">
        <v>0</v>
      </c>
      <c r="Q56" s="118" t="s">
        <v>333</v>
      </c>
    </row>
    <row r="57" customFormat="false" ht="38.25" hidden="false" customHeight="false" outlineLevel="0" collapsed="false">
      <c r="B57" s="120"/>
      <c r="C57" s="120" t="s">
        <v>340</v>
      </c>
      <c r="D57" s="120" t="n">
        <v>62408</v>
      </c>
      <c r="E57" s="120" t="s">
        <v>341</v>
      </c>
      <c r="F57" s="120" t="s">
        <v>333</v>
      </c>
      <c r="G57" s="120" t="s">
        <v>333</v>
      </c>
      <c r="H57" s="121" t="n">
        <v>36557</v>
      </c>
      <c r="I57" s="120" t="s">
        <v>333</v>
      </c>
      <c r="J57" s="120" t="s">
        <v>333</v>
      </c>
      <c r="K57" s="122" t="n">
        <v>40000</v>
      </c>
      <c r="L57" s="120" t="n">
        <v>0</v>
      </c>
      <c r="M57" s="122" t="n">
        <v>40000</v>
      </c>
      <c r="N57" s="120" t="n">
        <v>0</v>
      </c>
      <c r="O57" s="120" t="n">
        <v>0</v>
      </c>
      <c r="P57" s="120" t="n">
        <v>0</v>
      </c>
      <c r="Q57" s="120" t="s">
        <v>333</v>
      </c>
    </row>
    <row r="58" customFormat="false" ht="38.25" hidden="false" customHeight="false" outlineLevel="0" collapsed="false">
      <c r="B58" s="118"/>
      <c r="C58" s="118" t="s">
        <v>340</v>
      </c>
      <c r="D58" s="118" t="n">
        <v>63115</v>
      </c>
      <c r="E58" s="118" t="s">
        <v>343</v>
      </c>
      <c r="F58" s="118" t="s">
        <v>333</v>
      </c>
      <c r="G58" s="118" t="s">
        <v>333</v>
      </c>
      <c r="H58" s="119" t="n">
        <v>36557</v>
      </c>
      <c r="I58" s="119" t="n">
        <v>37346</v>
      </c>
      <c r="J58" s="118" t="n">
        <v>24770</v>
      </c>
      <c r="K58" s="123" t="n">
        <v>30000</v>
      </c>
      <c r="L58" s="118" t="n">
        <v>0</v>
      </c>
      <c r="M58" s="123" t="n">
        <v>30000</v>
      </c>
      <c r="N58" s="118" t="n">
        <v>0</v>
      </c>
      <c r="O58" s="118" t="n">
        <v>0</v>
      </c>
      <c r="P58" s="118" t="n">
        <v>0</v>
      </c>
      <c r="Q58" s="118" t="s">
        <v>333</v>
      </c>
    </row>
    <row r="59" customFormat="false" ht="38.25" hidden="false" customHeight="false" outlineLevel="0" collapsed="false">
      <c r="B59" s="120"/>
      <c r="C59" s="120" t="s">
        <v>340</v>
      </c>
      <c r="D59" s="120" t="n">
        <v>63922</v>
      </c>
      <c r="E59" s="120" t="s">
        <v>341</v>
      </c>
      <c r="F59" s="120" t="s">
        <v>333</v>
      </c>
      <c r="G59" s="120" t="s">
        <v>333</v>
      </c>
      <c r="H59" s="121" t="n">
        <v>36557</v>
      </c>
      <c r="I59" s="121" t="n">
        <v>38291</v>
      </c>
      <c r="J59" s="120" t="n">
        <v>25471</v>
      </c>
      <c r="K59" s="122" t="n">
        <v>25654</v>
      </c>
      <c r="L59" s="120" t="n">
        <v>0</v>
      </c>
      <c r="M59" s="122" t="n">
        <v>25654</v>
      </c>
      <c r="N59" s="120" t="n">
        <v>0</v>
      </c>
      <c r="O59" s="120" t="n">
        <v>0</v>
      </c>
      <c r="P59" s="120" t="n">
        <v>0</v>
      </c>
      <c r="Q59" s="120" t="s">
        <v>333</v>
      </c>
    </row>
    <row r="60" customFormat="false" ht="38.25" hidden="false" customHeight="false" outlineLevel="0" collapsed="false">
      <c r="B60" s="118"/>
      <c r="C60" s="118" t="s">
        <v>340</v>
      </c>
      <c r="D60" s="118" t="n">
        <v>64033</v>
      </c>
      <c r="E60" s="118" t="s">
        <v>343</v>
      </c>
      <c r="F60" s="118" t="s">
        <v>333</v>
      </c>
      <c r="G60" s="118" t="s">
        <v>333</v>
      </c>
      <c r="H60" s="119" t="n">
        <v>36557</v>
      </c>
      <c r="I60" s="119" t="n">
        <v>36707</v>
      </c>
      <c r="J60" s="118" t="n">
        <v>25713</v>
      </c>
      <c r="K60" s="118" t="n">
        <v>1</v>
      </c>
      <c r="L60" s="118" t="n">
        <v>0</v>
      </c>
      <c r="M60" s="118" t="n">
        <v>1</v>
      </c>
      <c r="N60" s="118" t="n">
        <v>0</v>
      </c>
      <c r="O60" s="118" t="n">
        <v>0</v>
      </c>
      <c r="P60" s="118" t="n">
        <v>0</v>
      </c>
      <c r="Q60" s="118" t="s">
        <v>333</v>
      </c>
    </row>
    <row r="61" customFormat="false" ht="38.25" hidden="false" customHeight="false" outlineLevel="0" collapsed="false">
      <c r="B61" s="120"/>
      <c r="C61" s="120" t="s">
        <v>340</v>
      </c>
      <c r="D61" s="120" t="n">
        <v>64035</v>
      </c>
      <c r="E61" s="120" t="s">
        <v>343</v>
      </c>
      <c r="F61" s="120" t="s">
        <v>333</v>
      </c>
      <c r="G61" s="120" t="s">
        <v>333</v>
      </c>
      <c r="H61" s="121" t="n">
        <v>36557</v>
      </c>
      <c r="I61" s="121" t="n">
        <v>36707</v>
      </c>
      <c r="J61" s="120" t="n">
        <v>25700</v>
      </c>
      <c r="K61" s="120" t="n">
        <v>931</v>
      </c>
      <c r="L61" s="120" t="n">
        <v>0</v>
      </c>
      <c r="M61" s="120" t="n">
        <v>931</v>
      </c>
      <c r="N61" s="120" t="n">
        <v>0</v>
      </c>
      <c r="O61" s="120" t="n">
        <v>0</v>
      </c>
      <c r="P61" s="120" t="n">
        <v>0</v>
      </c>
      <c r="Q61" s="120" t="s">
        <v>333</v>
      </c>
    </row>
    <row r="62" customFormat="false" ht="38.25" hidden="false" customHeight="false" outlineLevel="0" collapsed="false">
      <c r="B62" s="118"/>
      <c r="C62" s="118" t="s">
        <v>340</v>
      </c>
      <c r="D62" s="118" t="n">
        <v>64332</v>
      </c>
      <c r="E62" s="118" t="s">
        <v>343</v>
      </c>
      <c r="F62" s="118" t="s">
        <v>333</v>
      </c>
      <c r="G62" s="118" t="s">
        <v>333</v>
      </c>
      <c r="H62" s="119" t="n">
        <v>36557</v>
      </c>
      <c r="I62" s="119" t="n">
        <v>36738</v>
      </c>
      <c r="J62" s="118" t="n">
        <v>25966</v>
      </c>
      <c r="K62" s="118" t="n">
        <v>12</v>
      </c>
      <c r="L62" s="118" t="n">
        <v>0</v>
      </c>
      <c r="M62" s="118" t="n">
        <v>12</v>
      </c>
      <c r="N62" s="118" t="n">
        <v>0</v>
      </c>
      <c r="O62" s="118" t="n">
        <v>0</v>
      </c>
      <c r="P62" s="118" t="n">
        <v>0</v>
      </c>
      <c r="Q62" s="118" t="s">
        <v>333</v>
      </c>
    </row>
    <row r="63" customFormat="false" ht="38.25" hidden="false" customHeight="false" outlineLevel="0" collapsed="false">
      <c r="B63" s="120"/>
      <c r="C63" s="120" t="s">
        <v>340</v>
      </c>
      <c r="D63" s="120" t="n">
        <v>64334</v>
      </c>
      <c r="E63" s="120" t="s">
        <v>343</v>
      </c>
      <c r="F63" s="120" t="s">
        <v>333</v>
      </c>
      <c r="G63" s="120" t="s">
        <v>333</v>
      </c>
      <c r="H63" s="121" t="n">
        <v>36557</v>
      </c>
      <c r="I63" s="121" t="n">
        <v>36738</v>
      </c>
      <c r="J63" s="120" t="n">
        <v>25956</v>
      </c>
      <c r="K63" s="120" t="n">
        <v>52</v>
      </c>
      <c r="L63" s="120" t="n">
        <v>0</v>
      </c>
      <c r="M63" s="120" t="n">
        <v>52</v>
      </c>
      <c r="N63" s="120" t="n">
        <v>0</v>
      </c>
      <c r="O63" s="120" t="n">
        <v>0</v>
      </c>
      <c r="P63" s="120" t="n">
        <v>0</v>
      </c>
      <c r="Q63" s="120" t="s">
        <v>333</v>
      </c>
    </row>
    <row r="64" customFormat="false" ht="38.25" hidden="false" customHeight="false" outlineLevel="0" collapsed="false">
      <c r="B64" s="118"/>
      <c r="C64" s="118" t="s">
        <v>340</v>
      </c>
      <c r="D64" s="118" t="n">
        <v>64446</v>
      </c>
      <c r="E64" s="118" t="s">
        <v>343</v>
      </c>
      <c r="F64" s="118" t="s">
        <v>333</v>
      </c>
      <c r="G64" s="118" t="s">
        <v>333</v>
      </c>
      <c r="H64" s="119" t="n">
        <v>36557</v>
      </c>
      <c r="I64" s="119" t="n">
        <v>36738</v>
      </c>
      <c r="J64" s="118" t="n">
        <v>26081</v>
      </c>
      <c r="K64" s="118" t="n">
        <v>142</v>
      </c>
      <c r="L64" s="118" t="n">
        <v>0</v>
      </c>
      <c r="M64" s="118" t="n">
        <v>142</v>
      </c>
      <c r="N64" s="118" t="n">
        <v>0</v>
      </c>
      <c r="O64" s="118" t="n">
        <v>0</v>
      </c>
      <c r="P64" s="118" t="n">
        <v>0</v>
      </c>
      <c r="Q64" s="118" t="s">
        <v>333</v>
      </c>
    </row>
    <row r="65" customFormat="false" ht="38.25" hidden="false" customHeight="false" outlineLevel="0" collapsed="false">
      <c r="B65" s="120"/>
      <c r="C65" s="120" t="s">
        <v>340</v>
      </c>
      <c r="D65" s="120" t="n">
        <v>64502</v>
      </c>
      <c r="E65" s="120" t="s">
        <v>341</v>
      </c>
      <c r="F65" s="120" t="s">
        <v>333</v>
      </c>
      <c r="G65" s="120" t="s">
        <v>333</v>
      </c>
      <c r="H65" s="121" t="n">
        <v>36557</v>
      </c>
      <c r="I65" s="120" t="s">
        <v>333</v>
      </c>
      <c r="J65" s="120" t="s">
        <v>333</v>
      </c>
      <c r="K65" s="122" t="n">
        <v>29000</v>
      </c>
      <c r="L65" s="120" t="n">
        <v>0</v>
      </c>
      <c r="M65" s="122" t="n">
        <v>29000</v>
      </c>
      <c r="N65" s="120" t="n">
        <v>0</v>
      </c>
      <c r="O65" s="120" t="n">
        <v>0</v>
      </c>
      <c r="P65" s="120" t="n">
        <v>0</v>
      </c>
      <c r="Q65" s="120"/>
    </row>
    <row r="66" customFormat="false" ht="38.25" hidden="false" customHeight="false" outlineLevel="0" collapsed="false">
      <c r="B66" s="118"/>
      <c r="C66" s="118" t="s">
        <v>340</v>
      </c>
      <c r="D66" s="118" t="n">
        <v>64652</v>
      </c>
      <c r="E66" s="118" t="s">
        <v>343</v>
      </c>
      <c r="F66" s="118" t="s">
        <v>333</v>
      </c>
      <c r="G66" s="118" t="s">
        <v>333</v>
      </c>
      <c r="H66" s="119" t="n">
        <v>36557</v>
      </c>
      <c r="I66" s="119" t="n">
        <v>36769</v>
      </c>
      <c r="J66" s="118" t="n">
        <v>26151</v>
      </c>
      <c r="K66" s="118" t="n">
        <v>65</v>
      </c>
      <c r="L66" s="118" t="n">
        <v>0</v>
      </c>
      <c r="M66" s="118" t="n">
        <v>65</v>
      </c>
      <c r="N66" s="118" t="n">
        <v>0</v>
      </c>
      <c r="O66" s="118" t="n">
        <v>0</v>
      </c>
      <c r="P66" s="118" t="n">
        <v>0</v>
      </c>
      <c r="Q66" s="118" t="s">
        <v>333</v>
      </c>
    </row>
    <row r="67" customFormat="false" ht="38.25" hidden="false" customHeight="false" outlineLevel="0" collapsed="false">
      <c r="B67" s="120"/>
      <c r="C67" s="120" t="s">
        <v>340</v>
      </c>
      <c r="D67" s="120" t="n">
        <v>64863</v>
      </c>
      <c r="E67" s="120" t="s">
        <v>343</v>
      </c>
      <c r="F67" s="120" t="s">
        <v>333</v>
      </c>
      <c r="G67" s="120" t="s">
        <v>333</v>
      </c>
      <c r="H67" s="121" t="n">
        <v>36557</v>
      </c>
      <c r="I67" s="121" t="n">
        <v>36799</v>
      </c>
      <c r="J67" s="120" t="n">
        <v>26504</v>
      </c>
      <c r="K67" s="120" t="n">
        <v>13</v>
      </c>
      <c r="L67" s="120" t="n">
        <v>0</v>
      </c>
      <c r="M67" s="120" t="n">
        <v>13</v>
      </c>
      <c r="N67" s="120" t="n">
        <v>0</v>
      </c>
      <c r="O67" s="120" t="n">
        <v>0</v>
      </c>
      <c r="P67" s="120" t="n">
        <v>0</v>
      </c>
      <c r="Q67" s="120" t="s">
        <v>333</v>
      </c>
    </row>
    <row r="68" customFormat="false" ht="38.25" hidden="false" customHeight="false" outlineLevel="0" collapsed="false">
      <c r="B68" s="118"/>
      <c r="C68" s="118" t="s">
        <v>340</v>
      </c>
      <c r="D68" s="118" t="n">
        <v>64937</v>
      </c>
      <c r="E68" s="118" t="s">
        <v>341</v>
      </c>
      <c r="F68" s="118" t="s">
        <v>333</v>
      </c>
      <c r="G68" s="118" t="s">
        <v>333</v>
      </c>
      <c r="H68" s="119" t="n">
        <v>36434</v>
      </c>
      <c r="I68" s="118" t="s">
        <v>333</v>
      </c>
      <c r="J68" s="118" t="s">
        <v>333</v>
      </c>
      <c r="K68" s="123" t="n">
        <v>10000</v>
      </c>
      <c r="L68" s="118" t="n">
        <v>0</v>
      </c>
      <c r="M68" s="123" t="n">
        <v>10000</v>
      </c>
      <c r="N68" s="118" t="n">
        <v>0</v>
      </c>
      <c r="O68" s="118" t="n">
        <v>0</v>
      </c>
      <c r="P68" s="118" t="n">
        <v>0</v>
      </c>
      <c r="Q68" s="118" t="s">
        <v>333</v>
      </c>
    </row>
    <row r="69" customFormat="false" ht="38.25" hidden="false" customHeight="false" outlineLevel="0" collapsed="false">
      <c r="B69" s="120"/>
      <c r="C69" s="120" t="s">
        <v>340</v>
      </c>
      <c r="D69" s="120" t="n">
        <v>65027</v>
      </c>
      <c r="E69" s="120" t="s">
        <v>343</v>
      </c>
      <c r="F69" s="120" t="s">
        <v>333</v>
      </c>
      <c r="G69" s="120" t="s">
        <v>333</v>
      </c>
      <c r="H69" s="121" t="n">
        <v>36557</v>
      </c>
      <c r="I69" s="121" t="n">
        <v>36830</v>
      </c>
      <c r="J69" s="120" t="n">
        <v>26727</v>
      </c>
      <c r="K69" s="120" t="n">
        <v>131</v>
      </c>
      <c r="L69" s="120" t="n">
        <v>0</v>
      </c>
      <c r="M69" s="120" t="n">
        <v>131</v>
      </c>
      <c r="N69" s="120" t="n">
        <v>0</v>
      </c>
      <c r="O69" s="120" t="n">
        <v>0</v>
      </c>
      <c r="P69" s="120" t="n">
        <v>0</v>
      </c>
      <c r="Q69" s="120" t="s">
        <v>333</v>
      </c>
    </row>
    <row r="70" customFormat="false" ht="38.25" hidden="false" customHeight="false" outlineLevel="0" collapsed="false">
      <c r="B70" s="118"/>
      <c r="C70" s="118" t="s">
        <v>340</v>
      </c>
      <c r="D70" s="118" t="n">
        <v>65072</v>
      </c>
      <c r="E70" s="118" t="s">
        <v>343</v>
      </c>
      <c r="F70" s="118" t="s">
        <v>333</v>
      </c>
      <c r="G70" s="118" t="s">
        <v>333</v>
      </c>
      <c r="H70" s="119" t="n">
        <v>36617</v>
      </c>
      <c r="I70" s="119" t="n">
        <v>36830</v>
      </c>
      <c r="J70" s="118" t="n">
        <v>26785</v>
      </c>
      <c r="K70" s="123" t="n">
        <v>7391</v>
      </c>
      <c r="L70" s="118" t="n">
        <v>0</v>
      </c>
      <c r="M70" s="123" t="n">
        <v>6987</v>
      </c>
      <c r="N70" s="118" t="n">
        <v>404</v>
      </c>
      <c r="O70" s="118" t="n">
        <v>0</v>
      </c>
      <c r="P70" s="118" t="n">
        <v>0</v>
      </c>
      <c r="Q70" s="118" t="s">
        <v>333</v>
      </c>
    </row>
    <row r="71" customFormat="false" ht="38.25" hidden="false" customHeight="false" outlineLevel="0" collapsed="false">
      <c r="B71" s="120"/>
      <c r="C71" s="120" t="s">
        <v>340</v>
      </c>
      <c r="D71" s="120" t="n">
        <v>65557</v>
      </c>
      <c r="E71" s="120" t="s">
        <v>343</v>
      </c>
      <c r="F71" s="120" t="s">
        <v>333</v>
      </c>
      <c r="G71" s="120" t="s">
        <v>333</v>
      </c>
      <c r="H71" s="121" t="n">
        <v>36557</v>
      </c>
      <c r="I71" s="121" t="n">
        <v>36860</v>
      </c>
      <c r="J71" s="120" t="n">
        <v>27128</v>
      </c>
      <c r="K71" s="120" t="n">
        <v>3</v>
      </c>
      <c r="L71" s="120" t="n">
        <v>0</v>
      </c>
      <c r="M71" s="120" t="n">
        <v>3</v>
      </c>
      <c r="N71" s="120" t="n">
        <v>0</v>
      </c>
      <c r="O71" s="120" t="n">
        <v>0</v>
      </c>
      <c r="P71" s="120" t="n">
        <v>0</v>
      </c>
      <c r="Q71" s="120" t="s">
        <v>333</v>
      </c>
    </row>
    <row r="72" customFormat="false" ht="38.25" hidden="false" customHeight="false" outlineLevel="0" collapsed="false">
      <c r="B72" s="118"/>
      <c r="C72" s="118" t="s">
        <v>340</v>
      </c>
      <c r="D72" s="118" t="n">
        <v>66283</v>
      </c>
      <c r="E72" s="118" t="s">
        <v>343</v>
      </c>
      <c r="F72" s="118" t="s">
        <v>333</v>
      </c>
      <c r="G72" s="118" t="s">
        <v>333</v>
      </c>
      <c r="H72" s="119" t="n">
        <v>36557</v>
      </c>
      <c r="I72" s="119" t="n">
        <v>36922</v>
      </c>
      <c r="J72" s="118" t="n">
        <v>27775</v>
      </c>
      <c r="K72" s="118" t="n">
        <v>5</v>
      </c>
      <c r="L72" s="118" t="n">
        <v>0</v>
      </c>
      <c r="M72" s="118" t="n">
        <v>5</v>
      </c>
      <c r="N72" s="118" t="n">
        <v>0</v>
      </c>
      <c r="O72" s="118" t="n">
        <v>0</v>
      </c>
      <c r="P72" s="118" t="n">
        <v>0</v>
      </c>
      <c r="Q72" s="118" t="s">
        <v>333</v>
      </c>
    </row>
    <row r="73" customFormat="false" ht="38.25" hidden="false" customHeight="false" outlineLevel="0" collapsed="false">
      <c r="B73" s="120"/>
      <c r="C73" s="120" t="s">
        <v>340</v>
      </c>
      <c r="D73" s="120" t="n">
        <v>66941</v>
      </c>
      <c r="E73" s="120" t="s">
        <v>343</v>
      </c>
      <c r="F73" s="120" t="s">
        <v>333</v>
      </c>
      <c r="G73" s="120" t="s">
        <v>333</v>
      </c>
      <c r="H73" s="121" t="n">
        <v>36617</v>
      </c>
      <c r="I73" s="121" t="n">
        <v>36981</v>
      </c>
      <c r="J73" s="120" t="n">
        <v>28330</v>
      </c>
      <c r="K73" s="120" t="n">
        <v>53</v>
      </c>
      <c r="L73" s="120" t="n">
        <v>0</v>
      </c>
      <c r="M73" s="120" t="n">
        <v>53</v>
      </c>
      <c r="N73" s="120" t="n">
        <v>0</v>
      </c>
      <c r="O73" s="120" t="n">
        <v>0</v>
      </c>
      <c r="P73" s="120" t="n">
        <v>0</v>
      </c>
      <c r="Q73" s="120" t="s">
        <v>333</v>
      </c>
    </row>
    <row r="74" customFormat="false" ht="38.25" hidden="false" customHeight="false" outlineLevel="0" collapsed="false">
      <c r="B74" s="118"/>
      <c r="C74" s="118" t="s">
        <v>340</v>
      </c>
      <c r="D74" s="118" t="n">
        <v>66973</v>
      </c>
      <c r="E74" s="118" t="s">
        <v>341</v>
      </c>
      <c r="F74" s="118" t="s">
        <v>333</v>
      </c>
      <c r="G74" s="118" t="s">
        <v>333</v>
      </c>
      <c r="H74" s="119" t="n">
        <v>36678</v>
      </c>
      <c r="I74" s="119" t="n">
        <v>36981</v>
      </c>
      <c r="J74" s="118" t="s">
        <v>333</v>
      </c>
      <c r="K74" s="123" t="n">
        <v>10000</v>
      </c>
      <c r="L74" s="118" t="n">
        <v>0</v>
      </c>
      <c r="M74" s="123" t="n">
        <v>10000</v>
      </c>
      <c r="N74" s="118" t="n">
        <v>0</v>
      </c>
      <c r="O74" s="118" t="n">
        <v>0</v>
      </c>
      <c r="P74" s="118" t="n">
        <v>0</v>
      </c>
      <c r="Q74" s="118" t="s">
        <v>333</v>
      </c>
    </row>
    <row r="75" customFormat="false" ht="38.25" hidden="false" customHeight="false" outlineLevel="0" collapsed="false">
      <c r="B75" s="120"/>
      <c r="C75" s="120" t="s">
        <v>340</v>
      </c>
      <c r="D75" s="120" t="n">
        <v>68281</v>
      </c>
      <c r="E75" s="120" t="s">
        <v>343</v>
      </c>
      <c r="F75" s="120" t="s">
        <v>333</v>
      </c>
      <c r="G75" s="120" t="s">
        <v>333</v>
      </c>
      <c r="H75" s="121" t="n">
        <v>36647</v>
      </c>
      <c r="I75" s="121" t="n">
        <v>37011</v>
      </c>
      <c r="J75" s="120" t="n">
        <v>28632</v>
      </c>
      <c r="K75" s="120" t="n">
        <v>21</v>
      </c>
      <c r="L75" s="120" t="n">
        <v>0</v>
      </c>
      <c r="M75" s="120" t="n">
        <v>21</v>
      </c>
      <c r="N75" s="120" t="n">
        <v>0</v>
      </c>
      <c r="O75" s="120" t="n">
        <v>0</v>
      </c>
      <c r="P75" s="120" t="n">
        <v>0</v>
      </c>
      <c r="Q75" s="120"/>
    </row>
    <row r="76" customFormat="false" ht="38.25" hidden="false" customHeight="false" outlineLevel="0" collapsed="false">
      <c r="B76" s="118"/>
      <c r="C76" s="118" t="s">
        <v>340</v>
      </c>
      <c r="D76" s="118" t="n">
        <v>68309</v>
      </c>
      <c r="E76" s="118" t="s">
        <v>343</v>
      </c>
      <c r="F76" s="118" t="s">
        <v>333</v>
      </c>
      <c r="G76" s="118" t="s">
        <v>333</v>
      </c>
      <c r="H76" s="119" t="n">
        <v>36656</v>
      </c>
      <c r="I76" s="119" t="n">
        <v>36950</v>
      </c>
      <c r="J76" s="118" t="n">
        <v>28865</v>
      </c>
      <c r="K76" s="118" t="n">
        <v>9</v>
      </c>
      <c r="L76" s="118" t="n">
        <v>0</v>
      </c>
      <c r="M76" s="118" t="n">
        <v>9</v>
      </c>
      <c r="N76" s="118" t="n">
        <v>0</v>
      </c>
      <c r="O76" s="118" t="n">
        <v>0</v>
      </c>
      <c r="P76" s="118" t="n">
        <v>0</v>
      </c>
      <c r="Q76" s="118" t="s">
        <v>333</v>
      </c>
    </row>
    <row r="77" customFormat="false" ht="38.25" hidden="false" customHeight="false" outlineLevel="0" collapsed="false">
      <c r="B77" s="120"/>
      <c r="C77" s="120" t="s">
        <v>340</v>
      </c>
      <c r="D77" s="120" t="n">
        <v>68360</v>
      </c>
      <c r="E77" s="120" t="s">
        <v>343</v>
      </c>
      <c r="F77" s="120" t="s">
        <v>333</v>
      </c>
      <c r="G77" s="120" t="s">
        <v>333</v>
      </c>
      <c r="H77" s="121" t="n">
        <v>36678</v>
      </c>
      <c r="I77" s="121" t="n">
        <v>37042</v>
      </c>
      <c r="J77" s="120" t="n">
        <v>28934</v>
      </c>
      <c r="K77" s="120" t="n">
        <v>291</v>
      </c>
      <c r="L77" s="120" t="n">
        <v>0</v>
      </c>
      <c r="M77" s="120" t="n">
        <v>291</v>
      </c>
      <c r="N77" s="120" t="n">
        <v>0</v>
      </c>
      <c r="O77" s="120" t="n">
        <v>0</v>
      </c>
      <c r="P77" s="120" t="n">
        <v>0</v>
      </c>
      <c r="Q77" s="120" t="s">
        <v>333</v>
      </c>
    </row>
    <row r="78" customFormat="false" ht="38.25" hidden="false" customHeight="false" outlineLevel="0" collapsed="false">
      <c r="B78" s="118"/>
      <c r="C78" s="118" t="s">
        <v>340</v>
      </c>
      <c r="D78" s="118" t="n">
        <v>68385</v>
      </c>
      <c r="E78" s="118" t="s">
        <v>343</v>
      </c>
      <c r="F78" s="118" t="s">
        <v>333</v>
      </c>
      <c r="G78" s="118" t="s">
        <v>333</v>
      </c>
      <c r="H78" s="119" t="n">
        <v>36678</v>
      </c>
      <c r="I78" s="119" t="n">
        <v>37042</v>
      </c>
      <c r="J78" s="118" t="n">
        <v>28963</v>
      </c>
      <c r="K78" s="118" t="n">
        <v>223</v>
      </c>
      <c r="L78" s="118" t="n">
        <v>0</v>
      </c>
      <c r="M78" s="118" t="n">
        <v>223</v>
      </c>
      <c r="N78" s="118" t="n">
        <v>0</v>
      </c>
      <c r="O78" s="118" t="n">
        <v>0</v>
      </c>
      <c r="P78" s="118" t="n">
        <v>0</v>
      </c>
      <c r="Q78" s="118" t="s">
        <v>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Steve Gillespie</cp:lastModifiedBy>
  <cp:lastPrinted>2000-07-10T16:05:53Z</cp:lastPrinted>
  <cp:revision>0</cp:revision>
  <dc:subject/>
  <dc:title/>
</cp:coreProperties>
</file>