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s Retail" sheetId="1" state="visible" r:id="rId3"/>
    <sheet name="IT &amp; Pooling" sheetId="2" state="visible" r:id="rId4"/>
    <sheet name="Ces Wholesale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<sst xmlns="http://schemas.openxmlformats.org/spreadsheetml/2006/main" count="1615" uniqueCount="333">
  <si>
    <t xml:space="preserve">CES East Desk Transportation Capacity for Jan,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</si>
  <si>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</si>
  <si>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</si>
  <si>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</si>
  <si>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</si>
  <si>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</si>
  <si>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 </t>
  </si>
  <si>
    <t xml:space="preserve">Comments:</t>
  </si>
  <si>
    <t xml:space="preserve">buy/sell</t>
  </si>
  <si>
    <t xml:space="preserve">pipe</t>
  </si>
  <si>
    <t xml:space="preserve">Cust / LDC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</si>
  <si>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</si>
  <si>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</si>
  <si>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</si>
  <si>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</si>
  <si>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</si>
  <si>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</si>
  <si>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</si>
  <si>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</si>
  <si>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</si>
  <si>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</si>
  <si>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</si>
  <si>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K#</t>
  </si>
  <si>
    <t xml:space="preserve">vol</t>
  </si>
  <si>
    <t xml:space="preserve">comment</t>
  </si>
  <si>
    <t xml:space="preserve">Est Demand</t>
  </si>
  <si>
    <t xml:space="preserve">Act Demand</t>
  </si>
  <si>
    <t xml:space="preserve">Sitara</t>
  </si>
  <si>
    <t xml:space="preserve">Questions</t>
  </si>
  <si>
    <t xml:space="preserve">CES/Agency</t>
  </si>
  <si>
    <t xml:space="preserve">Algonquin</t>
  </si>
  <si>
    <t xml:space="preserve">Boston Gas</t>
  </si>
  <si>
    <t xml:space="preserve">021 Lambertville</t>
  </si>
  <si>
    <t xml:space="preserve">0027 Everett</t>
  </si>
  <si>
    <t xml:space="preserve">AFT-1B</t>
  </si>
  <si>
    <t xml:space="preserve">00210 Norwood</t>
  </si>
  <si>
    <t xml:space="preserve">AFT-13</t>
  </si>
  <si>
    <t xml:space="preserve">00205 Mendon</t>
  </si>
  <si>
    <t xml:space="preserve">AFT-1 FT-2</t>
  </si>
  <si>
    <t xml:space="preserve">00023 East Braintree</t>
  </si>
  <si>
    <t xml:space="preserve">00052 Ponkapoag</t>
  </si>
  <si>
    <t xml:space="preserve">AFT-1</t>
  </si>
  <si>
    <t xml:space="preserve">00089 Medford</t>
  </si>
  <si>
    <t xml:space="preserve">00211 Hanover</t>
  </si>
  <si>
    <t xml:space="preserve">00032 Waltham</t>
  </si>
  <si>
    <t xml:space="preserve">NYSEG</t>
  </si>
  <si>
    <t xml:space="preserve">00251 Brookfield</t>
  </si>
  <si>
    <t xml:space="preserve">00084 NYSEG-Southeast</t>
  </si>
  <si>
    <t xml:space="preserve">CNG</t>
  </si>
  <si>
    <t xml:space="preserve">NIMO</t>
  </si>
  <si>
    <t xml:space="preserve">40208 Oakford</t>
  </si>
  <si>
    <t xml:space="preserve">20500 NIMO</t>
  </si>
  <si>
    <t xml:space="preserve">FTNN</t>
  </si>
  <si>
    <t xml:space="preserve">5A2181</t>
  </si>
  <si>
    <t xml:space="preserve">#12744, Nimo East</t>
  </si>
  <si>
    <t xml:space="preserve">5A2182</t>
  </si>
  <si>
    <t xml:space="preserve">#12743, Nimo West</t>
  </si>
  <si>
    <t xml:space="preserve">60003 Cornwell</t>
  </si>
  <si>
    <t xml:space="preserve">60002 Leidy</t>
  </si>
  <si>
    <t xml:space="preserve">5a1015</t>
  </si>
  <si>
    <t xml:space="preserve">#10403</t>
  </si>
  <si>
    <t xml:space="preserve">60001 Lebanon</t>
  </si>
  <si>
    <t xml:space="preserve">Storage Demand</t>
  </si>
  <si>
    <t xml:space="preserve">GSSTE</t>
  </si>
  <si>
    <t xml:space="preserve">#10410</t>
  </si>
  <si>
    <t xml:space="preserve">Storage Capacity</t>
  </si>
  <si>
    <t xml:space="preserve">CEM/Agency</t>
  </si>
  <si>
    <t xml:space="preserve">20700 NYSEG</t>
  </si>
  <si>
    <t xml:space="preserve">5A1982</t>
  </si>
  <si>
    <t xml:space="preserve">#12372</t>
  </si>
  <si>
    <t xml:space="preserve">5A2083</t>
  </si>
  <si>
    <t xml:space="preserve">#12599</t>
  </si>
  <si>
    <t xml:space="preserve">customer</t>
  </si>
  <si>
    <t xml:space="preserve">Col Gas</t>
  </si>
  <si>
    <t xml:space="preserve">CES</t>
  </si>
  <si>
    <t xml:space="preserve">B9 Broad run</t>
  </si>
  <si>
    <t xml:space="preserve">23N-7 Sandusky</t>
  </si>
  <si>
    <t xml:space="preserve">FTS</t>
  </si>
  <si>
    <t xml:space="preserve">Primary delivery to constrained area on TCO 5-7.  For Retail needs.</t>
  </si>
  <si>
    <t xml:space="preserve">Agency</t>
  </si>
  <si>
    <t xml:space="preserve">CES / COH</t>
  </si>
  <si>
    <t xml:space="preserve">STOW</t>
  </si>
  <si>
    <t xml:space="preserve">MSQ</t>
  </si>
  <si>
    <t xml:space="preserve">FSS</t>
  </si>
  <si>
    <t xml:space="preserve">#24854</t>
  </si>
  <si>
    <t xml:space="preserve">MDWQ</t>
  </si>
  <si>
    <t xml:space="preserve">734462 Cygnet</t>
  </si>
  <si>
    <t xml:space="preserve">#22429</t>
  </si>
  <si>
    <t xml:space="preserve">Toledo Agg</t>
  </si>
  <si>
    <t xml:space="preserve">COH</t>
  </si>
  <si>
    <t xml:space="preserve">Primary to Op 5, ROFR</t>
  </si>
  <si>
    <t xml:space="preserve">A3 Maumee</t>
  </si>
  <si>
    <t xml:space="preserve">23-4 COH-07 Alliance</t>
  </si>
  <si>
    <t xml:space="preserve">#22422</t>
  </si>
  <si>
    <t xml:space="preserve">Maumee</t>
  </si>
  <si>
    <t xml:space="preserve">Primary to contrained Op 7, ROFR</t>
  </si>
  <si>
    <t xml:space="preserve">CES / CMD</t>
  </si>
  <si>
    <t xml:space="preserve">801 - Leach</t>
  </si>
  <si>
    <t xml:space="preserve">CMD-08</t>
  </si>
  <si>
    <t xml:space="preserve">#24364, 1dt to 19-26, 1dt to 19-27</t>
  </si>
  <si>
    <t xml:space="preserve">McClelland Aggregate</t>
  </si>
  <si>
    <t xml:space="preserve">CPA</t>
  </si>
  <si>
    <t xml:space="preserve">Delivery to CPA Op. Area 8</t>
  </si>
  <si>
    <t xml:space="preserve">CES / CVA</t>
  </si>
  <si>
    <t xml:space="preserve">CGV-30</t>
  </si>
  <si>
    <t xml:space="preserve">#24579</t>
  </si>
  <si>
    <t xml:space="preserve">#24603, 1dt to 19-26, 1dt to 19-27</t>
  </si>
  <si>
    <t xml:space="preserve">COH-03, COH-07, COH-05, COH-08</t>
  </si>
  <si>
    <t xml:space="preserve">SST</t>
  </si>
  <si>
    <t xml:space="preserve">#24857</t>
  </si>
  <si>
    <t xml:space="preserve">#24886</t>
  </si>
  <si>
    <t xml:space="preserve">CMD-08, CMD-04</t>
  </si>
  <si>
    <t xml:space="preserve">#24891</t>
  </si>
  <si>
    <t xml:space="preserve">#25201</t>
  </si>
  <si>
    <t xml:space="preserve">Delivery to CPA Op. Area 9</t>
  </si>
  <si>
    <t xml:space="preserve">#25501</t>
  </si>
  <si>
    <t xml:space="preserve">#25527</t>
  </si>
  <si>
    <t xml:space="preserve">#25699</t>
  </si>
  <si>
    <t xml:space="preserve">#25712</t>
  </si>
  <si>
    <t xml:space="preserve">#25955</t>
  </si>
  <si>
    <t xml:space="preserve">#25965</t>
  </si>
  <si>
    <t xml:space="preserve">#26150</t>
  </si>
  <si>
    <t xml:space="preserve">#26503</t>
  </si>
  <si>
    <t xml:space="preserve">COH-08</t>
  </si>
  <si>
    <t xml:space="preserve">#26577</t>
  </si>
  <si>
    <t xml:space="preserve">#26726</t>
  </si>
  <si>
    <t xml:space="preserve">Killed 141160.  See deal 140436.</t>
  </si>
  <si>
    <t xml:space="preserve">CES / CPA</t>
  </si>
  <si>
    <t xml:space="preserve">CPA-08</t>
  </si>
  <si>
    <t xml:space="preserve">#26754</t>
  </si>
  <si>
    <t xml:space="preserve">Killed 141165.  See deal 140435</t>
  </si>
  <si>
    <t xml:space="preserve">CPA-04</t>
  </si>
  <si>
    <t xml:space="preserve">#26753</t>
  </si>
  <si>
    <t xml:space="preserve">See deal 140434.</t>
  </si>
  <si>
    <t xml:space="preserve">CES / BG&amp;E</t>
  </si>
  <si>
    <t xml:space="preserve">BG&amp;E-10</t>
  </si>
  <si>
    <t xml:space="preserve">See deal 140433</t>
  </si>
  <si>
    <t xml:space="preserve">Primary receipt Toledo agg., ROFR, total MDQ is 20,000 day, contract will be split between retail and wholesale with 15,000/day going to Retail-Mass Markets.  Old contract was 62039.</t>
  </si>
  <si>
    <t xml:space="preserve">COH-07</t>
  </si>
  <si>
    <t xml:space="preserve">#26694</t>
  </si>
  <si>
    <t xml:space="preserve">C-16 Delmont</t>
  </si>
  <si>
    <t xml:space="preserve">21 NYSEG-02</t>
  </si>
  <si>
    <t xml:space="preserve">#26995</t>
  </si>
  <si>
    <t xml:space="preserve">F4 Monclova</t>
  </si>
  <si>
    <t xml:space="preserve">#26722</t>
  </si>
  <si>
    <t xml:space="preserve">COH-03</t>
  </si>
  <si>
    <t xml:space="preserve">#26984</t>
  </si>
  <si>
    <t xml:space="preserve">#27127</t>
  </si>
  <si>
    <t xml:space="preserve">#27252</t>
  </si>
  <si>
    <t xml:space="preserve">Eagle Point COG</t>
  </si>
  <si>
    <t xml:space="preserve">F1 Paulding</t>
  </si>
  <si>
    <t xml:space="preserve">91A West Deptford</t>
  </si>
  <si>
    <t xml:space="preserve">Col Gulf</t>
  </si>
  <si>
    <t xml:space="preserve">CMD</t>
  </si>
  <si>
    <t xml:space="preserve">Rayne</t>
  </si>
  <si>
    <t xml:space="preserve">Leach</t>
  </si>
  <si>
    <t xml:space="preserve">FTS-1</t>
  </si>
  <si>
    <t xml:space="preserve">CVA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</si>
  <si>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</si>
  <si>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</si>
  <si>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O&amp;R</t>
  </si>
  <si>
    <t xml:space="preserve">FTS-2</t>
  </si>
  <si>
    <t xml:space="preserve">Tenn</t>
  </si>
  <si>
    <t xml:space="preserve">011306 Channel Agua Dulco</t>
  </si>
  <si>
    <t xml:space="preserve">020293 O&amp;R</t>
  </si>
  <si>
    <t xml:space="preserve">FT-A</t>
  </si>
  <si>
    <t xml:space="preserve">max demand</t>
  </si>
  <si>
    <t xml:space="preserve">001366 UTOS Exchange</t>
  </si>
  <si>
    <t xml:space="preserve">020221 NYSEG</t>
  </si>
  <si>
    <t xml:space="preserve">Atlanta</t>
  </si>
  <si>
    <t xml:space="preserve">Various</t>
  </si>
  <si>
    <t xml:space="preserve">020042 East Lobelville</t>
  </si>
  <si>
    <t xml:space="preserve">Released month to month</t>
  </si>
  <si>
    <t xml:space="preserve">011717 Chalkley</t>
  </si>
  <si>
    <t xml:space="preserve">020852 Portland</t>
  </si>
  <si>
    <t xml:space="preserve">???</t>
  </si>
  <si>
    <t xml:space="preserve">East Tenn</t>
  </si>
  <si>
    <t xml:space="preserve">Lobelville</t>
  </si>
  <si>
    <t xml:space="preserve">Nipsco</t>
  </si>
  <si>
    <t xml:space="preserve">Portland</t>
  </si>
  <si>
    <t xml:space="preserve">Nipcso</t>
  </si>
  <si>
    <t xml:space="preserve">TETCO</t>
  </si>
  <si>
    <t xml:space="preserve">Boston</t>
  </si>
  <si>
    <t xml:space="preserve">Leidy</t>
  </si>
  <si>
    <t xml:space="preserve">Perulack</t>
  </si>
  <si>
    <t xml:space="preserve">FT-1</t>
  </si>
  <si>
    <t xml:space="preserve">Bechtelsville</t>
  </si>
  <si>
    <t xml:space="preserve">Access</t>
  </si>
  <si>
    <t xml:space="preserve">M3</t>
  </si>
  <si>
    <t xml:space="preserve">M2</t>
  </si>
  <si>
    <t xml:space="preserve">CDS</t>
  </si>
  <si>
    <t xml:space="preserve">SS-1</t>
  </si>
  <si>
    <t xml:space="preserve">Demand</t>
  </si>
  <si>
    <t xml:space="preserve">MDIQ=63, MDWQ=170</t>
  </si>
  <si>
    <t xml:space="preserve">Capacity</t>
  </si>
  <si>
    <t xml:space="preserve">BUG</t>
  </si>
  <si>
    <t xml:space="preserve">Texas Gas</t>
  </si>
  <si>
    <t xml:space="preserve">Zone SL</t>
  </si>
  <si>
    <t xml:space="preserve">1247 Lebanon CNG</t>
  </si>
  <si>
    <t xml:space="preserve">FT </t>
  </si>
  <si>
    <t xml:space="preserve">T013445</t>
  </si>
  <si>
    <t xml:space="preserve">Zone 1</t>
  </si>
  <si>
    <t xml:space="preserve">FT</t>
  </si>
  <si>
    <t xml:space="preserve">T014311</t>
  </si>
  <si>
    <t xml:space="preserve">T014571</t>
  </si>
  <si>
    <t xml:space="preserve">T015904</t>
  </si>
  <si>
    <t xml:space="preserve">Transco</t>
  </si>
  <si>
    <t xml:space="preserve">Lilco</t>
  </si>
  <si>
    <t xml:space="preserve">St 30</t>
  </si>
  <si>
    <t xml:space="preserve">FT -R</t>
  </si>
  <si>
    <t xml:space="preserve">3.3014 / 1.1703</t>
  </si>
  <si>
    <t xml:space="preserve">#17800; Lilco bills CES the demand charge</t>
  </si>
  <si>
    <t xml:space="preserve">143914 / 143913</t>
  </si>
  <si>
    <t xml:space="preserve">St 45</t>
  </si>
  <si>
    <t xml:space="preserve">Z3</t>
  </si>
  <si>
    <t xml:space="preserve">6484 Atlanta</t>
  </si>
  <si>
    <t xml:space="preserve">3.3053 / 1.1703</t>
  </si>
  <si>
    <t xml:space="preserve">#17815</t>
  </si>
  <si>
    <t xml:space="preserve">143915 / 143913</t>
  </si>
  <si>
    <t xml:space="preserve">3.3096 / 1.1703</t>
  </si>
  <si>
    <t xml:space="preserve">#17860</t>
  </si>
  <si>
    <t xml:space="preserve">143916 / 143913</t>
  </si>
  <si>
    <t xml:space="preserve">3.3039 / 1.1703</t>
  </si>
  <si>
    <t xml:space="preserve">#17829</t>
  </si>
  <si>
    <t xml:space="preserve">143917 / 143913</t>
  </si>
  <si>
    <t xml:space="preserve">6971 St 85</t>
  </si>
  <si>
    <t xml:space="preserve">FTSR</t>
  </si>
  <si>
    <t xml:space="preserve">3.3109 / 2.7425</t>
  </si>
  <si>
    <t xml:space="preserve">#17847, Sheet no 37F, Southern Expansion 7C converted to 284 FT.</t>
  </si>
  <si>
    <t xml:space="preserve">143918 / 143919</t>
  </si>
  <si>
    <t xml:space="preserve">FTCHR</t>
  </si>
  <si>
    <t xml:space="preserve">3.3085 / 2.7423</t>
  </si>
  <si>
    <t xml:space="preserve">#17871, Sheet no 37M - Cherokee Expansion</t>
  </si>
  <si>
    <t xml:space="preserve">143921 / 143920</t>
  </si>
  <si>
    <t xml:space="preserve">WSR Capacity</t>
  </si>
  <si>
    <t xml:space="preserve">WSR</t>
  </si>
  <si>
    <t xml:space="preserve">3.3115 / 2.7479</t>
  </si>
  <si>
    <t xml:space="preserve">#17886, sheet 27A</t>
  </si>
  <si>
    <t xml:space="preserve">143922 / 143925</t>
  </si>
  <si>
    <t xml:space="preserve">WSR Demand</t>
  </si>
  <si>
    <t xml:space="preserve">ESR Capacity</t>
  </si>
  <si>
    <t xml:space="preserve">ESR</t>
  </si>
  <si>
    <t xml:space="preserve">3.3114 / 2.7502</t>
  </si>
  <si>
    <t xml:space="preserve">#17885, sheet 27A</t>
  </si>
  <si>
    <t xml:space="preserve">143926 / 143927</t>
  </si>
  <si>
    <t xml:space="preserve">ESR Demand</t>
  </si>
  <si>
    <t xml:space="preserve">6325 Wharton Nat Fuel</t>
  </si>
  <si>
    <t xml:space="preserve">6561 Algon Centerville</t>
  </si>
  <si>
    <t xml:space="preserve">FTL-R</t>
  </si>
  <si>
    <t xml:space="preserve">2.4899 / 2.1439</t>
  </si>
  <si>
    <t xml:space="preserve">#10723</t>
  </si>
  <si>
    <t xml:space="preserve">143929 / 143928</t>
  </si>
  <si>
    <t xml:space="preserve">2.7160 / 2.1439</t>
  </si>
  <si>
    <t xml:space="preserve">#12633</t>
  </si>
  <si>
    <t xml:space="preserve">143930 / 143928</t>
  </si>
  <si>
    <t xml:space="preserve">2.8607 / 2.1439</t>
  </si>
  <si>
    <t xml:space="preserve">#13683</t>
  </si>
  <si>
    <t xml:space="preserve">143931 / 143928</t>
  </si>
  <si>
    <t xml:space="preserve">PSNC</t>
  </si>
  <si>
    <t xml:space="preserve">6608 PSNC</t>
  </si>
  <si>
    <t xml:space="preserve">FTR</t>
  </si>
  <si>
    <t xml:space="preserve">3.3190</t>
  </si>
  <si>
    <t xml:space="preserve">volumetric</t>
  </si>
  <si>
    <t xml:space="preserve">CES Wholesale East Desk Transportation Capacity for Jan, 2000</t>
  </si>
  <si>
    <t xml:space="preserve">Entered from Structuring's Worksheet.</t>
  </si>
  <si>
    <t xml:space="preserve">12/18/99 could not find contract 62039 in Navigator.</t>
  </si>
  <si>
    <t xml:space="preserve">2000 GRI Changes  $.0075 ==&gt; $.0072     and $.23 ==&gt; $.20</t>
  </si>
  <si>
    <t xml:space="preserve">Moved contract 65027 from Wholesale to Retail.</t>
  </si>
  <si>
    <t xml:space="preserve">recall</t>
  </si>
  <si>
    <t xml:space="preserve">12,000 - Erath, 12,000 - Henry, 6,000 - Venice</t>
  </si>
  <si>
    <t xml:space="preserve">Onshore capacity - 6,000 day Venice receipt, CES has exclusive right of termination.</t>
  </si>
  <si>
    <t xml:space="preserve">demand</t>
  </si>
  <si>
    <t xml:space="preserve">Evergreen</t>
  </si>
  <si>
    <t xml:space="preserve">P10</t>
  </si>
  <si>
    <t xml:space="preserve">Similar to ENA's k#37147</t>
  </si>
  <si>
    <t xml:space="preserve">CEM</t>
  </si>
  <si>
    <t xml:space="preserve">Similar to ENA's k#39149</t>
  </si>
  <si>
    <t xml:space="preserve">Equitrans</t>
  </si>
  <si>
    <t xml:space="preserve">all</t>
  </si>
  <si>
    <t xml:space="preserve">IT</t>
  </si>
  <si>
    <t xml:space="preserve">Used for Zone 2 PVR</t>
  </si>
  <si>
    <t xml:space="preserve">Asset Management Deals</t>
  </si>
  <si>
    <t xml:space="preserve">CALPS Exchange</t>
  </si>
  <si>
    <t xml:space="preserve">Buy</t>
  </si>
  <si>
    <t xml:space="preserve">Sell</t>
  </si>
  <si>
    <t xml:space="preserve">50004 Finnefrock</t>
  </si>
  <si>
    <t xml:space="preserve">5A1866</t>
  </si>
  <si>
    <t xml:space="preserve">#12154</t>
  </si>
  <si>
    <t xml:space="preserve">60004 Finnefrock</t>
  </si>
  <si>
    <t xml:space="preserve">MARQ</t>
  </si>
  <si>
    <t xml:space="preserve">Venice</t>
  </si>
  <si>
    <t xml:space="preserve">Onshore capacity - 20,000 day Venice receipt, CES has exclusive right of termination.</t>
  </si>
  <si>
    <t xml:space="preserve">Mainline capacity</t>
  </si>
  <si>
    <t xml:space="preserve">24,000 - NGPL Chalkely, 16,000 - Venice</t>
  </si>
  <si>
    <t xml:space="preserve">20,000 - Sonat Shadyside, 20,000 - FGT</t>
  </si>
  <si>
    <t xml:space="preserve">Onshore capacity - 16,000 of Venice capacity.</t>
  </si>
  <si>
    <t xml:space="preserve">8,285 - Mobil Lowry, 8,774 - Erath, 3,200 - Henry, 5,395 - Venice</t>
  </si>
  <si>
    <t xml:space="preserve">Onshore capacity - 5,395 venice capacity.</t>
  </si>
  <si>
    <t xml:space="preserve">WC560</t>
  </si>
  <si>
    <t xml:space="preserve">WC537</t>
  </si>
  <si>
    <t xml:space="preserve">WC537/560 Discounted offshore FT transortation, reimbursed full IT rate by Pennzoil, volumetric demand charge.  CES pays $.0648 for all Pennzoil production from this block.</t>
  </si>
  <si>
    <t xml:space="preserve">Penn Fuel</t>
  </si>
  <si>
    <t xml:space="preserve">270010 Rayne</t>
  </si>
  <si>
    <t xml:space="preserve">801 Leach</t>
  </si>
  <si>
    <t xml:space="preserve">#26785, Penn Fuel</t>
  </si>
  <si>
    <t xml:space="preserve">Release to Delmarva</t>
  </si>
  <si>
    <t xml:space="preserve">Release to NUI Energy Brokers</t>
  </si>
  <si>
    <t xml:space="preserve">Release to UGI Energy Services</t>
  </si>
  <si>
    <t xml:space="preserve">56-25 PFG-04 Lancaster</t>
  </si>
  <si>
    <t xml:space="preserve">#26782, Penn Fuel asset management capacity</t>
  </si>
  <si>
    <t xml:space="preserve">56-29 PFG-04 Downington</t>
  </si>
  <si>
    <t xml:space="preserve">56W PFG-08 Olean</t>
  </si>
  <si>
    <t xml:space="preserve">Delmarva</t>
  </si>
  <si>
    <t xml:space="preserve">NUI Energy Brokers</t>
  </si>
  <si>
    <t xml:space="preserve">UGI Energy Services</t>
  </si>
  <si>
    <t xml:space="preserve">CES/CALP</t>
  </si>
  <si>
    <t xml:space="preserve">Broad run</t>
  </si>
  <si>
    <t xml:space="preserve">CALP</t>
  </si>
  <si>
    <t xml:space="preserve">??</t>
  </si>
  <si>
    <t xml:space="preserve">Environgas</t>
  </si>
  <si>
    <t xml:space="preserve">Wholesale</t>
  </si>
  <si>
    <t xml:space="preserve">Tetco</t>
  </si>
  <si>
    <t xml:space="preserve">S Jersey</t>
  </si>
  <si>
    <t xml:space="preserve">St 65</t>
  </si>
  <si>
    <t xml:space="preserve">6583 S Jersey</t>
  </si>
  <si>
    <t xml:space="preserve">3.3022 / 2.1432</t>
  </si>
  <si>
    <t xml:space="preserve">#17792</t>
  </si>
  <si>
    <t xml:space="preserve">143933 / 143932</t>
  </si>
  <si>
    <t xml:space="preserve">1.1501</t>
  </si>
  <si>
    <t xml:space="preserve">CES IT Contract</t>
  </si>
  <si>
    <t xml:space="preserve">Total Demand</t>
  </si>
  <si>
    <t xml:space="preserve">Penn Fuel Reimbursements</t>
  </si>
  <si>
    <t xml:space="preserve">Net East Desk Demand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</si>
</sst>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0%"/>
    <numFmt numFmtId="166" formatCode="[$-409]#,##0_);[RED]\(#,##0\)"/>
    <numFmt numFmtId="167" formatCode="[$-409]m/d/yyyy"/>
    <numFmt numFmtId="168" formatCode="#,##0"/>
    <numFmt numFmtId="169" formatCode="\$#,##0.0000_);[RED]&quot;($&quot;#,##0.0000\)"/>
    <numFmt numFmtId="170" formatCode="0"/>
    <numFmt numFmtId="171" formatCode="#,##0.00000"/>
    <numFmt numFmtId="172" formatCode="@"/>
    <numFmt numFmtId="173" formatCode="[$-409]d\-mmm"/>
    <numFmt numFmtId="174" formatCode="[$-409]#,##0.00_);[RED]\(#,##0.00\)"/>
    <numFmt numFmtId="175" formatCode="_(\$* #,##0.00_);_(\$* \(#,##0.00\);_(\$* \-??_);_(@_)"/>
    <numFmt numFmtId="176" formatCode="_(\$* #,##0.000_);_(\$* \(#,##0.000\);_(\$* \-??_);_(@_)"/>
    <numFmt numFmtId="177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  <font>
      <sz val="8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FF99CC"/>
      </patternFill>
    </fill>
    <fill>
      <patternFill patternType="solid">
        <fgColor rgb="FFFF00FF"/>
        <bgColor rgb="FFFF00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99"/>
    <col collapsed="false" customWidth="false" hidden="false" outlineLevel="0" max="2" min="2" style="1" width="9.14"/>
    <col collapsed="false" customWidth="true" hidden="false" outlineLevel="0" max="3" min="3" style="1" width="10.56"/>
    <col collapsed="false" customWidth="true" hidden="false" outlineLevel="0" max="4" min="4" style="1" width="7.7"/>
    <col collapsed="false" customWidth="true" hidden="false" outlineLevel="0" max="5" min="5" style="1" width="9.56"/>
    <col collapsed="false" customWidth="true" hidden="false" outlineLevel="0" max="6" min="6" style="2" width="12.42"/>
    <col collapsed="false" customWidth="true" hidden="false" outlineLevel="0" max="7" min="7" style="2" width="10.71"/>
    <col collapsed="false" customWidth="true" hidden="false" outlineLevel="0" max="8" min="8" style="1" width="12.99"/>
    <col collapsed="false" customWidth="true" hidden="false" outlineLevel="0" max="9" min="9" style="1" width="7.7"/>
    <col collapsed="false" customWidth="false" hidden="false" outlineLevel="0" max="13" min="10" style="1" width="9.14"/>
    <col collapsed="false" customWidth="false" hidden="false" outlineLevel="0" max="14" min="14" style="3" width="9.14"/>
    <col collapsed="false" customWidth="false" hidden="false" outlineLevel="0" max="15" min="15" style="1" width="9.14"/>
    <col collapsed="false" customWidth="true" hidden="false" outlineLevel="0" max="16" min="16" style="1" width="12.7"/>
    <col collapsed="false" customWidth="true" hidden="false" outlineLevel="0" max="17" min="17" style="1" width="10.85"/>
    <col collapsed="false" customWidth="true" hidden="false" outlineLevel="0" max="18" min="18" style="1" width="10.13"/>
    <col collapsed="false" customWidth="false" hidden="false" outlineLevel="0" max="20" min="19" style="1" width="9.14"/>
    <col collapsed="false" customWidth="true" hidden="false" outlineLevel="0" max="21" min="21" style="4" width="15.28"/>
    <col collapsed="false" customWidth="true" hidden="false" outlineLevel="0" max="22" min="22" style="2" width="42.28"/>
    <col collapsed="false" customWidth="false" hidden="false" outlineLevel="0" max="24" min="23" style="4" width="9.14"/>
    <col collapsed="false" customWidth="true" hidden="false" outlineLevel="0" max="25" min="25" style="1" width="12.42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5" t="s">
        <v>0</v>
      </c>
      <c r="B1" s="6"/>
      <c r="C1" s="6"/>
      <c r="D1" s="7"/>
      <c r="E1" s="7"/>
      <c r="F1" s="8"/>
      <c r="G1" s="8"/>
      <c r="H1" s="6" t="s">
        <v>1</v>
      </c>
      <c r="I1" s="9" t="n">
        <v>31</v>
      </c>
      <c r="J1" s="10" t="s">
        <v>2</v>
      </c>
      <c r="K1" s="11"/>
      <c r="L1" s="11"/>
      <c r="M1" s="11"/>
      <c r="N1" s="12"/>
      <c r="O1" s="11"/>
      <c r="P1" s="13"/>
      <c r="Q1" s="14"/>
      <c r="R1" s="15"/>
      <c r="S1" s="15"/>
      <c r="T1" s="15"/>
      <c r="U1" s="16"/>
      <c r="V1" s="17"/>
      <c r="W1" s="18"/>
      <c r="X1" s="18"/>
    </row>
    <row r="2" customFormat="false" ht="12.75" hidden="false" customHeight="false" outlineLevel="0" collapsed="false">
      <c r="A2" s="19" t="s">
        <v>3</v>
      </c>
      <c r="B2" s="19"/>
      <c r="C2" s="19"/>
      <c r="D2" s="7"/>
      <c r="E2" s="7"/>
      <c r="F2" s="8"/>
      <c r="G2" s="8"/>
      <c r="H2" s="6"/>
      <c r="I2" s="9"/>
      <c r="J2" s="10" t="s">
        <v>4</v>
      </c>
      <c r="K2" s="11"/>
      <c r="L2" s="11"/>
      <c r="M2" s="11"/>
      <c r="N2" s="12"/>
      <c r="O2" s="11"/>
      <c r="P2" s="13"/>
      <c r="Q2" s="14"/>
      <c r="R2" s="15"/>
      <c r="S2" s="15"/>
      <c r="T2" s="15"/>
      <c r="U2" s="16"/>
      <c r="V2" s="17"/>
      <c r="W2" s="18"/>
      <c r="X2" s="18"/>
    </row>
    <row r="3" customFormat="false" ht="12.75" hidden="false" customHeight="false" outlineLevel="0" collapsed="false">
      <c r="A3" s="20" t="s">
        <v>5</v>
      </c>
      <c r="B3" s="20"/>
      <c r="C3" s="20"/>
      <c r="D3" s="7"/>
      <c r="E3" s="7"/>
      <c r="F3" s="21" t="s">
        <v>6</v>
      </c>
      <c r="G3" s="8" t="s">
        <v>6</v>
      </c>
      <c r="H3" s="14" t="s">
        <v>6</v>
      </c>
      <c r="I3" s="22"/>
      <c r="J3" s="23" t="s">
        <v>6</v>
      </c>
      <c r="K3" s="11"/>
      <c r="L3" s="23" t="s">
        <v>6</v>
      </c>
      <c r="M3" s="11"/>
      <c r="N3" s="12"/>
      <c r="O3" s="23" t="s">
        <v>6</v>
      </c>
      <c r="P3" s="13"/>
      <c r="Q3" s="14"/>
      <c r="R3" s="15"/>
      <c r="S3" s="15"/>
      <c r="T3" s="15"/>
      <c r="U3" s="16"/>
      <c r="V3" s="17"/>
      <c r="W3" s="18"/>
      <c r="X3" s="18"/>
    </row>
    <row r="4" customFormat="false" ht="12.75" hidden="false" customHeight="false" outlineLevel="0" collapsed="false">
      <c r="A4" s="24"/>
      <c r="B4" s="25"/>
      <c r="C4" s="25"/>
      <c r="D4" s="7"/>
      <c r="E4" s="7"/>
      <c r="F4" s="26"/>
      <c r="G4" s="8"/>
      <c r="H4" s="26"/>
      <c r="I4" s="22"/>
      <c r="J4" s="26"/>
      <c r="K4" s="11"/>
      <c r="L4" s="26"/>
      <c r="M4" s="14"/>
      <c r="N4" s="12"/>
      <c r="O4" s="14"/>
      <c r="P4" s="13"/>
      <c r="Q4" s="14"/>
      <c r="R4" s="15"/>
      <c r="S4" s="27"/>
      <c r="T4" s="27"/>
      <c r="U4" s="28"/>
      <c r="V4" s="17"/>
      <c r="W4" s="18"/>
      <c r="X4" s="18"/>
    </row>
    <row r="5" customFormat="false" ht="12.75" hidden="false" customHeight="false" outlineLevel="0" collapsed="false">
      <c r="A5" s="8" t="s">
        <v>7</v>
      </c>
      <c r="B5" s="6"/>
      <c r="C5" s="8"/>
      <c r="D5" s="7"/>
      <c r="E5" s="7"/>
      <c r="F5" s="26"/>
      <c r="G5" s="8"/>
      <c r="H5" s="26"/>
      <c r="I5" s="22"/>
      <c r="J5" s="26"/>
      <c r="K5" s="11"/>
      <c r="L5" s="26"/>
      <c r="M5" s="14"/>
      <c r="N5" s="12"/>
      <c r="O5" s="14"/>
      <c r="P5" s="13"/>
      <c r="Q5" s="14"/>
      <c r="R5" s="15"/>
      <c r="S5" s="27"/>
      <c r="T5" s="27"/>
      <c r="U5" s="28"/>
      <c r="V5" s="17"/>
      <c r="W5" s="18"/>
      <c r="X5" s="18"/>
    </row>
    <row r="6" customFormat="false" ht="12.75" hidden="false" customHeight="false" outlineLevel="0" collapsed="false">
      <c r="A6" s="8"/>
      <c r="B6" s="6"/>
      <c r="C6" s="6"/>
      <c r="D6" s="7"/>
      <c r="E6" s="7"/>
      <c r="F6" s="26"/>
      <c r="G6" s="8"/>
      <c r="H6" s="26"/>
      <c r="I6" s="22"/>
      <c r="J6" s="26"/>
      <c r="K6" s="11"/>
      <c r="L6" s="26"/>
      <c r="M6" s="14"/>
      <c r="N6" s="12"/>
      <c r="O6" s="14"/>
      <c r="P6" s="13"/>
      <c r="Q6" s="14"/>
      <c r="R6" s="15"/>
      <c r="S6" s="27"/>
      <c r="T6" s="27"/>
      <c r="U6" s="28"/>
      <c r="V6" s="17"/>
      <c r="W6" s="18"/>
      <c r="X6" s="18"/>
    </row>
    <row r="7" customFormat="false" ht="12.75" hidden="false" customHeight="false" outlineLevel="0" collapsed="false">
      <c r="A7" s="8"/>
      <c r="B7" s="6"/>
      <c r="C7" s="6"/>
      <c r="D7" s="7"/>
      <c r="E7" s="7"/>
      <c r="F7" s="26"/>
      <c r="G7" s="8"/>
      <c r="H7" s="26"/>
      <c r="I7" s="22"/>
      <c r="J7" s="26"/>
      <c r="K7" s="11"/>
      <c r="L7" s="26"/>
      <c r="M7" s="14"/>
      <c r="N7" s="12"/>
      <c r="O7" s="14"/>
      <c r="P7" s="13"/>
      <c r="Q7" s="14"/>
      <c r="R7" s="15"/>
      <c r="S7" s="27"/>
      <c r="T7" s="27"/>
      <c r="U7" s="28"/>
      <c r="V7" s="17"/>
      <c r="W7" s="18"/>
      <c r="X7" s="18"/>
    </row>
    <row r="8" customFormat="false" ht="12.75" hidden="false" customHeight="false" outlineLevel="0" collapsed="false">
      <c r="A8" s="8"/>
      <c r="B8" s="6"/>
      <c r="C8" s="6"/>
      <c r="D8" s="7"/>
      <c r="E8" s="7"/>
      <c r="F8" s="26"/>
      <c r="G8" s="8"/>
      <c r="H8" s="26"/>
      <c r="I8" s="22"/>
      <c r="J8" s="26"/>
      <c r="K8" s="11"/>
      <c r="L8" s="26"/>
      <c r="M8" s="14"/>
      <c r="N8" s="12"/>
      <c r="O8" s="14"/>
      <c r="P8" s="13"/>
      <c r="Q8" s="14"/>
      <c r="R8" s="15"/>
      <c r="S8" s="27"/>
      <c r="T8" s="27"/>
      <c r="U8" s="28"/>
      <c r="V8" s="17"/>
      <c r="W8" s="18"/>
      <c r="X8" s="18"/>
    </row>
    <row r="9" customFormat="false" ht="12.75" hidden="false" customHeight="false" outlineLevel="0" collapsed="false">
      <c r="A9" s="8"/>
      <c r="B9" s="6"/>
      <c r="C9" s="6"/>
      <c r="D9" s="7"/>
      <c r="E9" s="7"/>
      <c r="F9" s="26"/>
      <c r="G9" s="8"/>
      <c r="H9" s="26"/>
      <c r="I9" s="22"/>
      <c r="J9" s="26"/>
      <c r="K9" s="11"/>
      <c r="L9" s="26"/>
      <c r="M9" s="14"/>
      <c r="N9" s="12"/>
      <c r="O9" s="14"/>
      <c r="P9" s="13"/>
      <c r="Q9" s="14"/>
      <c r="R9" s="15"/>
      <c r="S9" s="27"/>
      <c r="T9" s="27"/>
      <c r="U9" s="28"/>
      <c r="V9" s="17"/>
      <c r="W9" s="18"/>
      <c r="X9" s="18"/>
    </row>
    <row r="10" customFormat="false" ht="12.75" hidden="false" customHeight="false" outlineLevel="0" collapsed="false">
      <c r="A10" s="8"/>
      <c r="B10" s="6"/>
      <c r="C10" s="6"/>
      <c r="D10" s="7"/>
      <c r="E10" s="7"/>
      <c r="F10" s="26"/>
      <c r="G10" s="8"/>
      <c r="H10" s="26"/>
      <c r="I10" s="22"/>
      <c r="J10" s="26"/>
      <c r="K10" s="11"/>
      <c r="L10" s="26"/>
      <c r="M10" s="14"/>
      <c r="N10" s="12"/>
      <c r="O10" s="14"/>
      <c r="P10" s="13"/>
      <c r="Q10" s="14"/>
      <c r="R10" s="15"/>
      <c r="S10" s="27"/>
      <c r="T10" s="27"/>
      <c r="U10" s="28"/>
      <c r="V10" s="17"/>
      <c r="W10" s="18"/>
      <c r="X10" s="18"/>
    </row>
    <row r="11" customFormat="false" ht="12.75" hidden="false" customHeight="false" outlineLevel="0" collapsed="false">
      <c r="A11" s="29" t="s">
        <v>8</v>
      </c>
      <c r="B11" s="30" t="s">
        <v>9</v>
      </c>
      <c r="C11" s="30" t="s">
        <v>10</v>
      </c>
      <c r="D11" s="31" t="s">
        <v>11</v>
      </c>
      <c r="E11" s="31"/>
      <c r="F11" s="29" t="s">
        <v>12</v>
      </c>
      <c r="G11" s="29" t="s">
        <v>13</v>
      </c>
      <c r="H11" s="30" t="s">
        <v>14</v>
      </c>
      <c r="I11" s="32" t="s">
        <v>15</v>
      </c>
      <c r="J11" s="30" t="s">
        <v>16</v>
      </c>
      <c r="K11" s="30" t="s">
        <v>17</v>
      </c>
      <c r="L11" s="30" t="s">
        <v>18</v>
      </c>
      <c r="M11" s="30" t="s">
        <v>19</v>
      </c>
      <c r="N11" s="33" t="s">
        <v>20</v>
      </c>
      <c r="O11" s="30" t="s">
        <v>21</v>
      </c>
      <c r="P11" s="34" t="s">
        <v>22</v>
      </c>
      <c r="Q11" s="30" t="s">
        <v>23</v>
      </c>
      <c r="R11" s="29" t="s">
        <v>24</v>
      </c>
      <c r="S11" s="35" t="s">
        <v>25</v>
      </c>
      <c r="T11" s="35" t="s">
        <v>26</v>
      </c>
      <c r="U11" s="36" t="s">
        <v>27</v>
      </c>
      <c r="V11" s="37" t="s">
        <v>28</v>
      </c>
      <c r="W11" s="38"/>
      <c r="X11" s="38"/>
    </row>
    <row r="12" customFormat="false" ht="12.75" hidden="false" customHeight="false" outlineLevel="0" collapsed="false">
      <c r="A12" s="19" t="s">
        <v>29</v>
      </c>
      <c r="B12" s="39" t="s">
        <v>30</v>
      </c>
      <c r="C12" s="39" t="s">
        <v>31</v>
      </c>
      <c r="D12" s="40" t="n">
        <v>35977</v>
      </c>
      <c r="E12" s="40" t="n">
        <v>36830</v>
      </c>
      <c r="F12" s="19" t="s">
        <v>32</v>
      </c>
      <c r="G12" s="19" t="s">
        <v>33</v>
      </c>
      <c r="H12" s="39" t="s">
        <v>34</v>
      </c>
      <c r="I12" s="41" t="n">
        <f aca="false">6.7854/I$1</f>
        <v>0.218883870967742</v>
      </c>
      <c r="J12" s="42" t="n">
        <v>0.0112</v>
      </c>
      <c r="K12" s="42" t="n">
        <v>0.0022</v>
      </c>
      <c r="L12" s="42" t="n">
        <v>0.0072</v>
      </c>
      <c r="M12" s="42" t="n">
        <v>0</v>
      </c>
      <c r="N12" s="43" t="n">
        <v>0.0111</v>
      </c>
      <c r="O12" s="42" t="n">
        <f aca="false">SUM(I12:M12)</f>
        <v>0.239483870967742</v>
      </c>
      <c r="P12" s="44" t="n">
        <v>770407</v>
      </c>
      <c r="Q12" s="39" t="n">
        <v>69</v>
      </c>
      <c r="R12" s="19"/>
      <c r="S12" s="45" t="n">
        <f aca="false">I12*I$1*Q12</f>
        <v>468.1926</v>
      </c>
      <c r="T12" s="45"/>
      <c r="U12" s="46" t="n">
        <v>142005</v>
      </c>
      <c r="V12" s="19"/>
      <c r="W12" s="47"/>
      <c r="X12" s="47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  <c r="IW12" s="48"/>
    </row>
    <row r="13" customFormat="false" ht="12.75" hidden="false" customHeight="false" outlineLevel="0" collapsed="false">
      <c r="A13" s="19" t="s">
        <v>29</v>
      </c>
      <c r="B13" s="39" t="s">
        <v>30</v>
      </c>
      <c r="C13" s="39" t="s">
        <v>31</v>
      </c>
      <c r="D13" s="40" t="n">
        <v>35977</v>
      </c>
      <c r="E13" s="40" t="n">
        <v>40117</v>
      </c>
      <c r="F13" s="19" t="s">
        <v>32</v>
      </c>
      <c r="G13" s="19" t="s">
        <v>35</v>
      </c>
      <c r="H13" s="39" t="s">
        <v>36</v>
      </c>
      <c r="I13" s="41" t="n">
        <f aca="false">6.7854/I$1</f>
        <v>0.218883870967742</v>
      </c>
      <c r="J13" s="42" t="n">
        <v>0.0112</v>
      </c>
      <c r="K13" s="42" t="n">
        <v>0.0022</v>
      </c>
      <c r="L13" s="42" t="n">
        <v>0.0072</v>
      </c>
      <c r="M13" s="42" t="n">
        <v>0</v>
      </c>
      <c r="N13" s="43" t="n">
        <v>0.0111</v>
      </c>
      <c r="O13" s="42" t="n">
        <f aca="false">SUM(I13:M13)</f>
        <v>0.239483870967742</v>
      </c>
      <c r="P13" s="44" t="n">
        <v>770409</v>
      </c>
      <c r="Q13" s="39" t="n">
        <v>64</v>
      </c>
      <c r="R13" s="19"/>
      <c r="S13" s="45" t="n">
        <f aca="false">I13*I$1*Q13</f>
        <v>434.2656</v>
      </c>
      <c r="T13" s="45"/>
      <c r="U13" s="46" t="n">
        <v>142007</v>
      </c>
      <c r="V13" s="19"/>
      <c r="W13" s="47"/>
      <c r="X13" s="47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  <c r="IW13" s="48"/>
    </row>
    <row r="14" customFormat="false" ht="12.75" hidden="false" customHeight="false" outlineLevel="0" collapsed="false">
      <c r="A14" s="19" t="s">
        <v>29</v>
      </c>
      <c r="B14" s="39" t="s">
        <v>30</v>
      </c>
      <c r="C14" s="39" t="s">
        <v>31</v>
      </c>
      <c r="D14" s="40" t="n">
        <v>35977</v>
      </c>
      <c r="E14" s="40" t="n">
        <v>41213</v>
      </c>
      <c r="F14" s="19" t="s">
        <v>37</v>
      </c>
      <c r="G14" s="19" t="s">
        <v>35</v>
      </c>
      <c r="H14" s="39" t="s">
        <v>38</v>
      </c>
      <c r="I14" s="41" t="n">
        <f aca="false">6.7854/I$1</f>
        <v>0.218883870967742</v>
      </c>
      <c r="J14" s="42" t="n">
        <v>0.0112</v>
      </c>
      <c r="K14" s="42" t="n">
        <v>0.0022</v>
      </c>
      <c r="L14" s="42" t="n">
        <v>0.0072</v>
      </c>
      <c r="M14" s="42" t="n">
        <v>0</v>
      </c>
      <c r="N14" s="43" t="n">
        <v>0.0111</v>
      </c>
      <c r="O14" s="42" t="n">
        <f aca="false">SUM(I14:M14)</f>
        <v>0.239483870967742</v>
      </c>
      <c r="P14" s="44" t="n">
        <v>770412</v>
      </c>
      <c r="Q14" s="39" t="n">
        <v>46</v>
      </c>
      <c r="R14" s="19"/>
      <c r="S14" s="45" t="n">
        <f aca="false">I14*I$1*Q14</f>
        <v>312.1284</v>
      </c>
      <c r="T14" s="45"/>
      <c r="U14" s="46" t="n">
        <v>142009</v>
      </c>
      <c r="V14" s="19"/>
      <c r="W14" s="47"/>
      <c r="X14" s="47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2.75" hidden="false" customHeight="false" outlineLevel="0" collapsed="false">
      <c r="A15" s="19" t="s">
        <v>29</v>
      </c>
      <c r="B15" s="39" t="s">
        <v>30</v>
      </c>
      <c r="C15" s="39" t="s">
        <v>31</v>
      </c>
      <c r="D15" s="40" t="n">
        <v>36130</v>
      </c>
      <c r="E15" s="40" t="n">
        <v>36830</v>
      </c>
      <c r="F15" s="19" t="s">
        <v>32</v>
      </c>
      <c r="G15" s="19" t="s">
        <v>39</v>
      </c>
      <c r="H15" s="39" t="s">
        <v>34</v>
      </c>
      <c r="I15" s="41" t="n">
        <f aca="false">6.7854/I$1</f>
        <v>0.218883870967742</v>
      </c>
      <c r="J15" s="42" t="n">
        <v>0.0112</v>
      </c>
      <c r="K15" s="42" t="n">
        <v>0.0022</v>
      </c>
      <c r="L15" s="42" t="n">
        <v>0.0072</v>
      </c>
      <c r="M15" s="42" t="n">
        <v>0</v>
      </c>
      <c r="N15" s="43" t="n">
        <v>0.0111</v>
      </c>
      <c r="O15" s="42" t="n">
        <f aca="false">SUM(I15:M15)</f>
        <v>0.239483870967742</v>
      </c>
      <c r="P15" s="44" t="n">
        <v>770612</v>
      </c>
      <c r="Q15" s="39" t="n">
        <v>12</v>
      </c>
      <c r="R15" s="19"/>
      <c r="S15" s="45" t="n">
        <f aca="false">I15*I$1*Q15</f>
        <v>81.4248</v>
      </c>
      <c r="T15" s="45"/>
      <c r="U15" s="46" t="n">
        <v>142010</v>
      </c>
      <c r="V15" s="19"/>
      <c r="W15" s="47"/>
      <c r="X15" s="47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  <c r="IW15" s="48"/>
    </row>
    <row r="16" customFormat="false" ht="12.75" hidden="false" customHeight="false" outlineLevel="0" collapsed="false">
      <c r="A16" s="19" t="s">
        <v>29</v>
      </c>
      <c r="B16" s="39" t="s">
        <v>30</v>
      </c>
      <c r="C16" s="39" t="s">
        <v>31</v>
      </c>
      <c r="D16" s="40" t="n">
        <v>36130</v>
      </c>
      <c r="E16" s="40" t="n">
        <v>40117</v>
      </c>
      <c r="F16" s="19" t="s">
        <v>32</v>
      </c>
      <c r="G16" s="19" t="s">
        <v>35</v>
      </c>
      <c r="H16" s="39" t="s">
        <v>36</v>
      </c>
      <c r="I16" s="41" t="n">
        <f aca="false">6.7854/I$1</f>
        <v>0.218883870967742</v>
      </c>
      <c r="J16" s="42" t="n">
        <v>0.0112</v>
      </c>
      <c r="K16" s="42" t="n">
        <v>0.0022</v>
      </c>
      <c r="L16" s="42" t="n">
        <v>0.0072</v>
      </c>
      <c r="M16" s="42" t="n">
        <v>0</v>
      </c>
      <c r="N16" s="43" t="n">
        <v>0.0111</v>
      </c>
      <c r="O16" s="42" t="n">
        <f aca="false">SUM(I16:M16)</f>
        <v>0.239483870967742</v>
      </c>
      <c r="P16" s="44" t="n">
        <v>770614</v>
      </c>
      <c r="Q16" s="39" t="n">
        <v>11</v>
      </c>
      <c r="R16" s="19"/>
      <c r="S16" s="45" t="n">
        <f aca="false">I16*I$1*Q16</f>
        <v>74.6394</v>
      </c>
      <c r="T16" s="45"/>
      <c r="U16" s="46" t="n">
        <v>142012</v>
      </c>
      <c r="V16" s="19"/>
      <c r="W16" s="47"/>
      <c r="X16" s="4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  <c r="IW16" s="48"/>
    </row>
    <row r="17" customFormat="false" ht="12.75" hidden="false" customHeight="false" outlineLevel="0" collapsed="false">
      <c r="A17" s="19" t="s">
        <v>29</v>
      </c>
      <c r="B17" s="39" t="s">
        <v>30</v>
      </c>
      <c r="C17" s="39" t="s">
        <v>31</v>
      </c>
      <c r="D17" s="40" t="n">
        <v>36130</v>
      </c>
      <c r="E17" s="40" t="n">
        <v>41213</v>
      </c>
      <c r="F17" s="19" t="s">
        <v>37</v>
      </c>
      <c r="G17" s="19" t="s">
        <v>35</v>
      </c>
      <c r="H17" s="39" t="s">
        <v>38</v>
      </c>
      <c r="I17" s="41" t="n">
        <f aca="false">6.7854/I$1</f>
        <v>0.218883870967742</v>
      </c>
      <c r="J17" s="42" t="n">
        <v>0.0112</v>
      </c>
      <c r="K17" s="42" t="n">
        <v>0.0022</v>
      </c>
      <c r="L17" s="42" t="n">
        <v>0.0072</v>
      </c>
      <c r="M17" s="42" t="n">
        <v>0</v>
      </c>
      <c r="N17" s="43" t="n">
        <v>0.0111</v>
      </c>
      <c r="O17" s="42" t="n">
        <f aca="false">SUM(I17:M17)</f>
        <v>0.239483870967742</v>
      </c>
      <c r="P17" s="44" t="n">
        <v>770617</v>
      </c>
      <c r="Q17" s="39" t="n">
        <v>8</v>
      </c>
      <c r="R17" s="19"/>
      <c r="S17" s="45" t="n">
        <f aca="false">I17*I$1*Q17</f>
        <v>54.2832</v>
      </c>
      <c r="T17" s="45"/>
      <c r="U17" s="46" t="n">
        <v>142013</v>
      </c>
      <c r="V17" s="19"/>
      <c r="W17" s="47"/>
      <c r="X17" s="47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2.75" hidden="false" customHeight="false" outlineLevel="0" collapsed="false">
      <c r="A18" s="19" t="s">
        <v>29</v>
      </c>
      <c r="B18" s="39" t="s">
        <v>30</v>
      </c>
      <c r="C18" s="39" t="s">
        <v>31</v>
      </c>
      <c r="D18" s="40" t="n">
        <v>35855</v>
      </c>
      <c r="E18" s="40" t="n">
        <v>41213</v>
      </c>
      <c r="F18" s="19" t="s">
        <v>37</v>
      </c>
      <c r="G18" s="19" t="s">
        <v>35</v>
      </c>
      <c r="H18" s="39" t="s">
        <v>38</v>
      </c>
      <c r="I18" s="41" t="n">
        <f aca="false">6.7854/I$1</f>
        <v>0.218883870967742</v>
      </c>
      <c r="J18" s="42" t="n">
        <v>0.0112</v>
      </c>
      <c r="K18" s="42" t="n">
        <v>0.0022</v>
      </c>
      <c r="L18" s="42" t="n">
        <v>0.0072</v>
      </c>
      <c r="M18" s="42" t="n">
        <v>0</v>
      </c>
      <c r="N18" s="43" t="n">
        <v>0.0111</v>
      </c>
      <c r="O18" s="42" t="n">
        <f aca="false">SUM(I18:M18)</f>
        <v>0.239483870967742</v>
      </c>
      <c r="P18" s="44" t="n">
        <v>770729</v>
      </c>
      <c r="Q18" s="39" t="n">
        <v>15</v>
      </c>
      <c r="R18" s="19"/>
      <c r="S18" s="45" t="n">
        <f aca="false">I18*I$1*Q18</f>
        <v>101.781</v>
      </c>
      <c r="T18" s="45"/>
      <c r="U18" s="46" t="n">
        <v>142015</v>
      </c>
      <c r="V18" s="19"/>
      <c r="W18" s="47"/>
      <c r="X18" s="4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  <c r="IW18" s="48"/>
    </row>
    <row r="19" customFormat="false" ht="12.75" hidden="false" customHeight="false" outlineLevel="0" collapsed="false">
      <c r="A19" s="19" t="s">
        <v>29</v>
      </c>
      <c r="B19" s="39" t="s">
        <v>30</v>
      </c>
      <c r="C19" s="39" t="s">
        <v>31</v>
      </c>
      <c r="D19" s="40" t="n">
        <v>35855</v>
      </c>
      <c r="E19" s="40" t="n">
        <v>40117</v>
      </c>
      <c r="F19" s="19" t="s">
        <v>32</v>
      </c>
      <c r="G19" s="19" t="s">
        <v>35</v>
      </c>
      <c r="H19" s="39" t="s">
        <v>36</v>
      </c>
      <c r="I19" s="41" t="n">
        <f aca="false">6.7854/I$1</f>
        <v>0.218883870967742</v>
      </c>
      <c r="J19" s="42" t="n">
        <v>0.0112</v>
      </c>
      <c r="K19" s="42" t="n">
        <v>0.0022</v>
      </c>
      <c r="L19" s="42" t="n">
        <v>0.0072</v>
      </c>
      <c r="M19" s="42" t="n">
        <v>0</v>
      </c>
      <c r="N19" s="43" t="n">
        <v>0.0111</v>
      </c>
      <c r="O19" s="42" t="n">
        <f aca="false">SUM(I19:M19)</f>
        <v>0.239483870967742</v>
      </c>
      <c r="P19" s="44" t="n">
        <v>770732</v>
      </c>
      <c r="Q19" s="39" t="n">
        <v>21</v>
      </c>
      <c r="R19" s="19"/>
      <c r="S19" s="45" t="n">
        <f aca="false">I19*I$1*Q19</f>
        <v>142.4934</v>
      </c>
      <c r="T19" s="45"/>
      <c r="U19" s="46" t="n">
        <v>142016</v>
      </c>
      <c r="V19" s="19"/>
      <c r="W19" s="47"/>
      <c r="X19" s="47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  <c r="IW19" s="48"/>
    </row>
    <row r="20" customFormat="false" ht="12.75" hidden="false" customHeight="false" outlineLevel="0" collapsed="false">
      <c r="A20" s="19" t="s">
        <v>29</v>
      </c>
      <c r="B20" s="39" t="s">
        <v>30</v>
      </c>
      <c r="C20" s="39" t="s">
        <v>31</v>
      </c>
      <c r="D20" s="40" t="n">
        <v>35855</v>
      </c>
      <c r="E20" s="40" t="n">
        <v>36830</v>
      </c>
      <c r="F20" s="19" t="s">
        <v>32</v>
      </c>
      <c r="G20" s="19" t="s">
        <v>33</v>
      </c>
      <c r="H20" s="39" t="s">
        <v>34</v>
      </c>
      <c r="I20" s="41" t="n">
        <f aca="false">6.7854/I$1</f>
        <v>0.218883870967742</v>
      </c>
      <c r="J20" s="42" t="n">
        <v>0.0112</v>
      </c>
      <c r="K20" s="42" t="n">
        <v>0.0022</v>
      </c>
      <c r="L20" s="42" t="n">
        <v>0.0072</v>
      </c>
      <c r="M20" s="42" t="n">
        <v>0</v>
      </c>
      <c r="N20" s="43" t="n">
        <v>0.0111</v>
      </c>
      <c r="O20" s="42" t="n">
        <f aca="false">SUM(I20:M20)</f>
        <v>0.239483870967742</v>
      </c>
      <c r="P20" s="44" t="n">
        <v>770734</v>
      </c>
      <c r="Q20" s="39" t="n">
        <v>23</v>
      </c>
      <c r="R20" s="19"/>
      <c r="S20" s="45" t="n">
        <f aca="false">I20*I$1*Q20</f>
        <v>156.0642</v>
      </c>
      <c r="T20" s="45"/>
      <c r="U20" s="46" t="n">
        <v>142018</v>
      </c>
      <c r="V20" s="19"/>
      <c r="W20" s="47"/>
      <c r="X20" s="47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12.75" hidden="false" customHeight="false" outlineLevel="0" collapsed="false">
      <c r="A21" s="19" t="s">
        <v>29</v>
      </c>
      <c r="B21" s="39" t="s">
        <v>30</v>
      </c>
      <c r="C21" s="39" t="s">
        <v>31</v>
      </c>
      <c r="D21" s="40" t="n">
        <v>36465</v>
      </c>
      <c r="E21" s="40" t="n">
        <v>36830</v>
      </c>
      <c r="F21" s="19" t="s">
        <v>32</v>
      </c>
      <c r="G21" s="19" t="s">
        <v>40</v>
      </c>
      <c r="H21" s="39" t="s">
        <v>41</v>
      </c>
      <c r="I21" s="41" t="n">
        <f aca="false">6.7854/I$1</f>
        <v>0.218883870967742</v>
      </c>
      <c r="J21" s="42" t="n">
        <v>0.0112</v>
      </c>
      <c r="K21" s="42" t="n">
        <v>0.0022</v>
      </c>
      <c r="L21" s="42" t="n">
        <v>0.0072</v>
      </c>
      <c r="M21" s="42" t="n">
        <v>0</v>
      </c>
      <c r="N21" s="43" t="n">
        <v>0.0111</v>
      </c>
      <c r="O21" s="42" t="n">
        <f aca="false">SUM(I21:M21)</f>
        <v>0.239483870967742</v>
      </c>
      <c r="P21" s="44" t="n">
        <v>770990</v>
      </c>
      <c r="Q21" s="39" t="n">
        <v>11</v>
      </c>
      <c r="R21" s="19"/>
      <c r="S21" s="45" t="n">
        <f aca="false">I21*I$1*Q21</f>
        <v>74.6394</v>
      </c>
      <c r="T21" s="45"/>
      <c r="U21" s="46" t="n">
        <v>142020</v>
      </c>
      <c r="V21" s="19"/>
      <c r="W21" s="47"/>
      <c r="X21" s="47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  <c r="IW21" s="48"/>
    </row>
    <row r="22" customFormat="false" ht="12.75" hidden="false" customHeight="false" outlineLevel="0" collapsed="false">
      <c r="A22" s="19" t="s">
        <v>29</v>
      </c>
      <c r="B22" s="39" t="s">
        <v>30</v>
      </c>
      <c r="C22" s="39" t="s">
        <v>31</v>
      </c>
      <c r="D22" s="40" t="n">
        <v>36465</v>
      </c>
      <c r="E22" s="40" t="n">
        <v>39021</v>
      </c>
      <c r="F22" s="19" t="s">
        <v>32</v>
      </c>
      <c r="G22" s="19" t="s">
        <v>42</v>
      </c>
      <c r="H22" s="39" t="s">
        <v>41</v>
      </c>
      <c r="I22" s="41" t="n">
        <f aca="false">6.7854/I$1</f>
        <v>0.218883870967742</v>
      </c>
      <c r="J22" s="42" t="n">
        <v>0.0112</v>
      </c>
      <c r="K22" s="42" t="n">
        <v>0.0022</v>
      </c>
      <c r="L22" s="42" t="n">
        <v>0.0072</v>
      </c>
      <c r="M22" s="42" t="n">
        <v>0</v>
      </c>
      <c r="N22" s="43" t="n">
        <v>0.0111</v>
      </c>
      <c r="O22" s="42" t="n">
        <f aca="false">SUM(I22:M22)</f>
        <v>0.239483870967742</v>
      </c>
      <c r="P22" s="44" t="n">
        <v>770991</v>
      </c>
      <c r="Q22" s="39" t="n">
        <v>73</v>
      </c>
      <c r="R22" s="19"/>
      <c r="S22" s="45" t="n">
        <f aca="false">I22*I$1*Q22</f>
        <v>495.3342</v>
      </c>
      <c r="T22" s="45"/>
      <c r="U22" s="46" t="n">
        <v>142022</v>
      </c>
      <c r="V22" s="19"/>
      <c r="W22" s="47"/>
      <c r="X22" s="47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  <c r="IW22" s="48"/>
    </row>
    <row r="23" customFormat="false" ht="12.75" hidden="false" customHeight="false" outlineLevel="0" collapsed="false">
      <c r="A23" s="19" t="s">
        <v>29</v>
      </c>
      <c r="B23" s="39" t="s">
        <v>30</v>
      </c>
      <c r="C23" s="39" t="s">
        <v>31</v>
      </c>
      <c r="D23" s="40" t="n">
        <v>36465</v>
      </c>
      <c r="E23" s="40" t="n">
        <v>38656</v>
      </c>
      <c r="F23" s="19" t="s">
        <v>43</v>
      </c>
      <c r="G23" s="19" t="s">
        <v>44</v>
      </c>
      <c r="H23" s="39" t="s">
        <v>41</v>
      </c>
      <c r="I23" s="41" t="n">
        <f aca="false">6.7854/I$1</f>
        <v>0.218883870967742</v>
      </c>
      <c r="J23" s="42" t="n">
        <v>0.0112</v>
      </c>
      <c r="K23" s="42" t="n">
        <v>0.0022</v>
      </c>
      <c r="L23" s="42" t="n">
        <v>0.0072</v>
      </c>
      <c r="M23" s="42" t="n">
        <v>0</v>
      </c>
      <c r="N23" s="43" t="n">
        <v>0.0111</v>
      </c>
      <c r="O23" s="42" t="n">
        <f aca="false">SUM(I23:M23)</f>
        <v>0.239483870967742</v>
      </c>
      <c r="P23" s="44" t="n">
        <v>770992</v>
      </c>
      <c r="Q23" s="39" t="n">
        <v>158</v>
      </c>
      <c r="R23" s="19"/>
      <c r="S23" s="45" t="n">
        <f aca="false">I23*I$1*Q23</f>
        <v>1072.0932</v>
      </c>
      <c r="T23" s="45"/>
      <c r="U23" s="46" t="n">
        <v>142024</v>
      </c>
      <c r="V23" s="19"/>
      <c r="W23" s="47"/>
      <c r="X23" s="47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  <c r="IW23" s="48"/>
    </row>
    <row r="24" customFormat="false" ht="12.75" hidden="false" customHeight="false" outlineLevel="0" collapsed="false">
      <c r="A24" s="19" t="s">
        <v>29</v>
      </c>
      <c r="B24" s="39" t="s">
        <v>30</v>
      </c>
      <c r="C24" s="39" t="s">
        <v>31</v>
      </c>
      <c r="D24" s="40" t="n">
        <v>36465</v>
      </c>
      <c r="E24" s="40" t="n">
        <v>38656</v>
      </c>
      <c r="F24" s="19" t="s">
        <v>32</v>
      </c>
      <c r="G24" s="19" t="s">
        <v>33</v>
      </c>
      <c r="H24" s="39" t="s">
        <v>41</v>
      </c>
      <c r="I24" s="41" t="n">
        <f aca="false">6.7854/I$1</f>
        <v>0.218883870967742</v>
      </c>
      <c r="J24" s="42" t="n">
        <v>0.0112</v>
      </c>
      <c r="K24" s="42" t="n">
        <v>0.0022</v>
      </c>
      <c r="L24" s="42" t="n">
        <v>0.0072</v>
      </c>
      <c r="M24" s="42" t="n">
        <v>0</v>
      </c>
      <c r="N24" s="43" t="n">
        <v>0.0111</v>
      </c>
      <c r="O24" s="42" t="n">
        <f aca="false">SUM(I24:M24)</f>
        <v>0.239483870967742</v>
      </c>
      <c r="P24" s="44" t="n">
        <v>770993</v>
      </c>
      <c r="Q24" s="39" t="n">
        <v>264</v>
      </c>
      <c r="R24" s="19"/>
      <c r="S24" s="45" t="n">
        <f aca="false">I24*I$1*Q24</f>
        <v>1791.3456</v>
      </c>
      <c r="T24" s="45"/>
      <c r="U24" s="46" t="n">
        <v>142025</v>
      </c>
      <c r="V24" s="19"/>
      <c r="W24" s="47"/>
      <c r="X24" s="47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  <c r="IW24" s="48"/>
    </row>
    <row r="25" customFormat="false" ht="12.75" hidden="false" customHeight="false" outlineLevel="0" collapsed="false">
      <c r="A25" s="19" t="s">
        <v>29</v>
      </c>
      <c r="B25" s="39" t="s">
        <v>30</v>
      </c>
      <c r="C25" s="39" t="s">
        <v>45</v>
      </c>
      <c r="D25" s="40" t="n">
        <v>36479</v>
      </c>
      <c r="E25" s="40" t="n">
        <v>36676</v>
      </c>
      <c r="F25" s="19" t="s">
        <v>46</v>
      </c>
      <c r="G25" s="19" t="s">
        <v>47</v>
      </c>
      <c r="H25" s="39" t="s">
        <v>38</v>
      </c>
      <c r="I25" s="41" t="n">
        <f aca="false">6.7854/I$1</f>
        <v>0.218883870967742</v>
      </c>
      <c r="J25" s="42" t="n">
        <v>0.0112</v>
      </c>
      <c r="K25" s="42" t="n">
        <v>0.0022</v>
      </c>
      <c r="L25" s="42" t="n">
        <v>0.0072</v>
      </c>
      <c r="M25" s="42" t="n">
        <v>0</v>
      </c>
      <c r="N25" s="43" t="n">
        <v>0.0111</v>
      </c>
      <c r="O25" s="42" t="n">
        <f aca="false">SUM(I25:M25)</f>
        <v>0.239483870967742</v>
      </c>
      <c r="P25" s="44" t="n">
        <v>771013</v>
      </c>
      <c r="Q25" s="39" t="n">
        <v>69</v>
      </c>
      <c r="R25" s="19"/>
      <c r="S25" s="45" t="n">
        <f aca="false">I25*I$1*Q25</f>
        <v>468.1926</v>
      </c>
      <c r="T25" s="45"/>
      <c r="U25" s="46" t="n">
        <v>142030</v>
      </c>
      <c r="V25" s="19"/>
      <c r="W25" s="47"/>
      <c r="X25" s="47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  <c r="IW25" s="48"/>
    </row>
    <row r="26" customFormat="false" ht="12.75" hidden="false" customHeight="false" outlineLevel="0" collapsed="false">
      <c r="A26" s="49" t="s">
        <v>6</v>
      </c>
      <c r="B26" s="50" t="s">
        <v>6</v>
      </c>
      <c r="C26" s="51" t="s">
        <v>6</v>
      </c>
      <c r="D26" s="52" t="s">
        <v>6</v>
      </c>
      <c r="E26" s="52"/>
      <c r="F26" s="49" t="s">
        <v>6</v>
      </c>
      <c r="G26" s="53" t="s">
        <v>6</v>
      </c>
      <c r="H26" s="50" t="s">
        <v>6</v>
      </c>
      <c r="I26" s="54"/>
      <c r="J26" s="55"/>
      <c r="K26" s="55"/>
      <c r="L26" s="55"/>
      <c r="M26" s="55"/>
      <c r="N26" s="56"/>
      <c r="O26" s="55"/>
      <c r="P26" s="57" t="s">
        <v>6</v>
      </c>
      <c r="Q26" s="50" t="n">
        <f aca="false">SUM(Q12:Q25)</f>
        <v>844</v>
      </c>
      <c r="R26" s="49" t="s">
        <v>6</v>
      </c>
      <c r="S26" s="58" t="n">
        <f aca="false">SUM(S12:S25)</f>
        <v>5726.8776</v>
      </c>
      <c r="T26" s="58" t="n">
        <f aca="false">SUM(T12:T25)</f>
        <v>0</v>
      </c>
      <c r="U26" s="59"/>
      <c r="V26" s="49"/>
      <c r="W26" s="38"/>
      <c r="X26" s="38"/>
    </row>
    <row r="27" customFormat="false" ht="12.75" hidden="false" customHeight="false" outlineLevel="0" collapsed="false">
      <c r="A27" s="29" t="s">
        <v>8</v>
      </c>
      <c r="B27" s="30" t="s">
        <v>9</v>
      </c>
      <c r="C27" s="30" t="s">
        <v>10</v>
      </c>
      <c r="D27" s="31" t="s">
        <v>11</v>
      </c>
      <c r="E27" s="31"/>
      <c r="F27" s="29" t="s">
        <v>12</v>
      </c>
      <c r="G27" s="29" t="s">
        <v>13</v>
      </c>
      <c r="H27" s="30" t="s">
        <v>14</v>
      </c>
      <c r="I27" s="32" t="s">
        <v>15</v>
      </c>
      <c r="J27" s="30" t="s">
        <v>16</v>
      </c>
      <c r="K27" s="30" t="s">
        <v>17</v>
      </c>
      <c r="L27" s="30" t="s">
        <v>18</v>
      </c>
      <c r="M27" s="30" t="s">
        <v>19</v>
      </c>
      <c r="N27" s="33" t="s">
        <v>20</v>
      </c>
      <c r="O27" s="30" t="s">
        <v>21</v>
      </c>
      <c r="P27" s="34" t="s">
        <v>22</v>
      </c>
      <c r="Q27" s="30" t="s">
        <v>23</v>
      </c>
      <c r="R27" s="29" t="s">
        <v>24</v>
      </c>
      <c r="S27" s="35" t="s">
        <v>25</v>
      </c>
      <c r="T27" s="35" t="s">
        <v>26</v>
      </c>
      <c r="U27" s="36" t="s">
        <v>27</v>
      </c>
      <c r="V27" s="37" t="s">
        <v>28</v>
      </c>
      <c r="W27" s="38"/>
      <c r="X27" s="38"/>
    </row>
    <row r="28" customFormat="false" ht="12.75" hidden="false" customHeight="false" outlineLevel="0" collapsed="false">
      <c r="A28" s="19" t="s">
        <v>29</v>
      </c>
      <c r="B28" s="39" t="s">
        <v>48</v>
      </c>
      <c r="C28" s="39" t="s">
        <v>49</v>
      </c>
      <c r="D28" s="40" t="n">
        <v>36526</v>
      </c>
      <c r="E28" s="40" t="n">
        <v>36556</v>
      </c>
      <c r="F28" s="19" t="s">
        <v>50</v>
      </c>
      <c r="G28" s="19" t="s">
        <v>51</v>
      </c>
      <c r="H28" s="39" t="s">
        <v>52</v>
      </c>
      <c r="I28" s="41" t="n">
        <f aca="false">5.769/I$1</f>
        <v>0.186096774193548</v>
      </c>
      <c r="J28" s="42" t="n">
        <v>0.0434</v>
      </c>
      <c r="K28" s="42" t="n">
        <v>0.0022</v>
      </c>
      <c r="L28" s="42" t="n">
        <v>0</v>
      </c>
      <c r="M28" s="42" t="n">
        <v>0</v>
      </c>
      <c r="N28" s="43" t="n">
        <v>0.0228</v>
      </c>
      <c r="O28" s="42" t="n">
        <f aca="false">SUM(I28:M28)</f>
        <v>0.231696774193548</v>
      </c>
      <c r="P28" s="44" t="s">
        <v>53</v>
      </c>
      <c r="Q28" s="39" t="n">
        <v>420</v>
      </c>
      <c r="R28" s="19" t="s">
        <v>54</v>
      </c>
      <c r="S28" s="45" t="n">
        <f aca="false">I28*I$1*Q28</f>
        <v>2422.98</v>
      </c>
      <c r="T28" s="45"/>
      <c r="U28" s="46" t="n">
        <v>144296</v>
      </c>
      <c r="V28" s="19"/>
      <c r="W28" s="47"/>
      <c r="X28" s="47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  <c r="IW28" s="48"/>
    </row>
    <row r="29" customFormat="false" ht="12.75" hidden="false" customHeight="false" outlineLevel="0" collapsed="false">
      <c r="A29" s="19" t="s">
        <v>29</v>
      </c>
      <c r="B29" s="39" t="s">
        <v>48</v>
      </c>
      <c r="C29" s="39" t="s">
        <v>49</v>
      </c>
      <c r="D29" s="40" t="n">
        <v>36526</v>
      </c>
      <c r="E29" s="40" t="n">
        <v>36556</v>
      </c>
      <c r="F29" s="19" t="s">
        <v>50</v>
      </c>
      <c r="G29" s="19" t="s">
        <v>51</v>
      </c>
      <c r="H29" s="39" t="s">
        <v>52</v>
      </c>
      <c r="I29" s="41" t="n">
        <f aca="false">5.769/I$1</f>
        <v>0.186096774193548</v>
      </c>
      <c r="J29" s="42" t="n">
        <v>0.0434</v>
      </c>
      <c r="K29" s="42" t="n">
        <v>0.0022</v>
      </c>
      <c r="L29" s="42" t="n">
        <v>0</v>
      </c>
      <c r="M29" s="42" t="n">
        <v>0</v>
      </c>
      <c r="N29" s="43" t="n">
        <v>0.0228</v>
      </c>
      <c r="O29" s="42" t="n">
        <f aca="false">SUM(I29:M29)</f>
        <v>0.231696774193548</v>
      </c>
      <c r="P29" s="44" t="s">
        <v>55</v>
      </c>
      <c r="Q29" s="39" t="n">
        <v>476</v>
      </c>
      <c r="R29" s="19" t="s">
        <v>56</v>
      </c>
      <c r="S29" s="45" t="n">
        <f aca="false">I29*I$1*Q29</f>
        <v>2746.044</v>
      </c>
      <c r="T29" s="45"/>
      <c r="U29" s="46" t="n">
        <v>144297</v>
      </c>
      <c r="V29" s="19"/>
      <c r="W29" s="47"/>
      <c r="X29" s="47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  <c r="IW29" s="48"/>
    </row>
    <row r="30" customFormat="false" ht="12.75" hidden="false" customHeight="false" outlineLevel="0" collapsed="false">
      <c r="A30" s="19" t="s">
        <v>29</v>
      </c>
      <c r="B30" s="39" t="s">
        <v>48</v>
      </c>
      <c r="C30" s="39" t="s">
        <v>31</v>
      </c>
      <c r="D30" s="40" t="n">
        <v>36220</v>
      </c>
      <c r="E30" s="40" t="n">
        <v>37711</v>
      </c>
      <c r="F30" s="19" t="s">
        <v>57</v>
      </c>
      <c r="G30" s="19" t="s">
        <v>58</v>
      </c>
      <c r="H30" s="39" t="s">
        <v>52</v>
      </c>
      <c r="I30" s="41" t="n">
        <f aca="false">5.627/I$1</f>
        <v>0.181516129032258</v>
      </c>
      <c r="J30" s="42" t="n">
        <v>0.0434</v>
      </c>
      <c r="K30" s="42" t="n">
        <v>0.0022</v>
      </c>
      <c r="L30" s="42" t="n">
        <v>0</v>
      </c>
      <c r="M30" s="42" t="n">
        <v>0</v>
      </c>
      <c r="N30" s="43" t="n">
        <v>0.0228</v>
      </c>
      <c r="O30" s="42" t="n">
        <f aca="false">SUM(I30:M30)</f>
        <v>0.227116129032258</v>
      </c>
      <c r="P30" s="44" t="s">
        <v>59</v>
      </c>
      <c r="Q30" s="39" t="n">
        <v>12</v>
      </c>
      <c r="R30" s="19" t="s">
        <v>60</v>
      </c>
      <c r="S30" s="45" t="n">
        <f aca="false">I30*I$1*Q30</f>
        <v>67.524</v>
      </c>
      <c r="T30" s="45"/>
      <c r="U30" s="46" t="n">
        <v>142039</v>
      </c>
      <c r="V30" s="19"/>
      <c r="W30" s="47"/>
      <c r="X30" s="47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  <c r="IW30" s="48"/>
    </row>
    <row r="31" customFormat="false" ht="12.75" hidden="false" customHeight="false" outlineLevel="0" collapsed="false">
      <c r="A31" s="19" t="s">
        <v>29</v>
      </c>
      <c r="B31" s="39" t="s">
        <v>48</v>
      </c>
      <c r="C31" s="39" t="s">
        <v>31</v>
      </c>
      <c r="D31" s="40" t="n">
        <v>36220</v>
      </c>
      <c r="E31" s="40" t="n">
        <v>37711</v>
      </c>
      <c r="F31" s="19" t="s">
        <v>61</v>
      </c>
      <c r="G31" s="19" t="s">
        <v>58</v>
      </c>
      <c r="H31" s="39" t="s">
        <v>52</v>
      </c>
      <c r="I31" s="41" t="n">
        <f aca="false">5.627/I$1</f>
        <v>0.181516129032258</v>
      </c>
      <c r="J31" s="42" t="n">
        <v>0.0434</v>
      </c>
      <c r="K31" s="42" t="n">
        <v>0.0022</v>
      </c>
      <c r="L31" s="42" t="n">
        <v>0</v>
      </c>
      <c r="M31" s="42" t="n">
        <v>0</v>
      </c>
      <c r="N31" s="43" t="n">
        <v>0.0228</v>
      </c>
      <c r="O31" s="42" t="n">
        <f aca="false">SUM(I31:M31)</f>
        <v>0.227116129032258</v>
      </c>
      <c r="P31" s="44" t="s">
        <v>59</v>
      </c>
      <c r="Q31" s="39" t="n">
        <v>16</v>
      </c>
      <c r="R31" s="19" t="s">
        <v>60</v>
      </c>
      <c r="S31" s="45" t="n">
        <f aca="false">I31*I$1*Q31</f>
        <v>90.032</v>
      </c>
      <c r="T31" s="45"/>
      <c r="U31" s="46" t="n">
        <v>142039</v>
      </c>
      <c r="V31" s="19"/>
      <c r="W31" s="47"/>
      <c r="X31" s="47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  <c r="IW31" s="48"/>
    </row>
    <row r="32" customFormat="false" ht="12.75" hidden="false" customHeight="false" outlineLevel="0" collapsed="false">
      <c r="A32" s="19" t="s">
        <v>29</v>
      </c>
      <c r="B32" s="39" t="s">
        <v>48</v>
      </c>
      <c r="C32" s="39" t="s">
        <v>31</v>
      </c>
      <c r="D32" s="40" t="n">
        <v>36220</v>
      </c>
      <c r="E32" s="40" t="n">
        <v>37711</v>
      </c>
      <c r="F32" s="19" t="s">
        <v>50</v>
      </c>
      <c r="G32" s="19" t="s">
        <v>58</v>
      </c>
      <c r="H32" s="39" t="s">
        <v>52</v>
      </c>
      <c r="I32" s="41" t="n">
        <f aca="false">5.627/I$1</f>
        <v>0.181516129032258</v>
      </c>
      <c r="J32" s="42" t="n">
        <v>0.0434</v>
      </c>
      <c r="K32" s="42" t="n">
        <v>0.0022</v>
      </c>
      <c r="L32" s="42" t="n">
        <v>0</v>
      </c>
      <c r="M32" s="42" t="n">
        <v>0</v>
      </c>
      <c r="N32" s="43" t="n">
        <v>0.0228</v>
      </c>
      <c r="O32" s="42" t="n">
        <f aca="false">SUM(I32:M32)</f>
        <v>0.227116129032258</v>
      </c>
      <c r="P32" s="44" t="s">
        <v>59</v>
      </c>
      <c r="Q32" s="39" t="n">
        <v>46</v>
      </c>
      <c r="R32" s="19" t="s">
        <v>60</v>
      </c>
      <c r="S32" s="45" t="n">
        <f aca="false">I32*I$1*Q32</f>
        <v>258.842</v>
      </c>
      <c r="T32" s="45"/>
      <c r="U32" s="46" t="n">
        <v>142039</v>
      </c>
      <c r="V32" s="19"/>
      <c r="W32" s="47"/>
      <c r="X32" s="47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  <c r="IW32" s="48"/>
    </row>
    <row r="33" customFormat="false" ht="12.75" hidden="false" customHeight="false" outlineLevel="0" collapsed="false">
      <c r="A33" s="19" t="s">
        <v>29</v>
      </c>
      <c r="B33" s="39" t="s">
        <v>48</v>
      </c>
      <c r="C33" s="39" t="s">
        <v>31</v>
      </c>
      <c r="D33" s="40" t="n">
        <v>36220</v>
      </c>
      <c r="E33" s="40" t="n">
        <v>38807</v>
      </c>
      <c r="F33" s="19" t="s">
        <v>62</v>
      </c>
      <c r="G33" s="19"/>
      <c r="H33" s="39" t="s">
        <v>63</v>
      </c>
      <c r="I33" s="41" t="n">
        <f aca="false">1.8533/I$1</f>
        <v>0.0597838709677419</v>
      </c>
      <c r="J33" s="42" t="n">
        <v>0</v>
      </c>
      <c r="K33" s="42" t="n">
        <v>0</v>
      </c>
      <c r="L33" s="42" t="n">
        <v>0</v>
      </c>
      <c r="M33" s="42" t="n">
        <v>0</v>
      </c>
      <c r="N33" s="43" t="n">
        <v>0</v>
      </c>
      <c r="O33" s="42" t="n">
        <f aca="false">SUM(I33:M33)</f>
        <v>0.0597838709677419</v>
      </c>
      <c r="P33" s="44" t="n">
        <v>560042</v>
      </c>
      <c r="Q33" s="39" t="n">
        <v>147</v>
      </c>
      <c r="R33" s="19" t="s">
        <v>64</v>
      </c>
      <c r="S33" s="60" t="n">
        <f aca="false">I33*I$1*Q33</f>
        <v>272.4351</v>
      </c>
      <c r="T33" s="45"/>
      <c r="U33" s="46" t="n">
        <v>142434</v>
      </c>
      <c r="V33" s="19"/>
      <c r="W33" s="47"/>
      <c r="X33" s="47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  <c r="IW33" s="48"/>
    </row>
    <row r="34" customFormat="false" ht="12.75" hidden="false" customHeight="false" outlineLevel="0" collapsed="false">
      <c r="A34" s="19" t="s">
        <v>29</v>
      </c>
      <c r="B34" s="39" t="s">
        <v>48</v>
      </c>
      <c r="C34" s="39" t="s">
        <v>31</v>
      </c>
      <c r="D34" s="40" t="n">
        <v>36220</v>
      </c>
      <c r="E34" s="40" t="n">
        <v>38807</v>
      </c>
      <c r="F34" s="19" t="s">
        <v>65</v>
      </c>
      <c r="G34" s="19"/>
      <c r="H34" s="39" t="s">
        <v>63</v>
      </c>
      <c r="I34" s="41" t="n">
        <v>0.0137</v>
      </c>
      <c r="J34" s="42" t="n">
        <v>0</v>
      </c>
      <c r="K34" s="42" t="n">
        <v>0</v>
      </c>
      <c r="L34" s="42" t="n">
        <v>0</v>
      </c>
      <c r="M34" s="42" t="n">
        <v>0</v>
      </c>
      <c r="N34" s="43" t="n">
        <v>0</v>
      </c>
      <c r="O34" s="42" t="n">
        <f aca="false">SUM(I34:M34)</f>
        <v>0.0137</v>
      </c>
      <c r="P34" s="44" t="n">
        <v>560042</v>
      </c>
      <c r="Q34" s="39" t="n">
        <v>16275</v>
      </c>
      <c r="R34" s="19" t="s">
        <v>64</v>
      </c>
      <c r="S34" s="60" t="n">
        <f aca="false">+Q34*I34</f>
        <v>222.9675</v>
      </c>
      <c r="T34" s="45"/>
      <c r="U34" s="46" t="n">
        <v>142434</v>
      </c>
      <c r="V34" s="19"/>
      <c r="W34" s="47"/>
      <c r="X34" s="47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  <c r="IW34" s="48"/>
    </row>
    <row r="35" customFormat="false" ht="12.75" hidden="false" customHeight="false" outlineLevel="0" collapsed="false">
      <c r="A35" s="19" t="s">
        <v>66</v>
      </c>
      <c r="B35" s="39" t="s">
        <v>48</v>
      </c>
      <c r="C35" s="39" t="s">
        <v>45</v>
      </c>
      <c r="D35" s="40" t="n">
        <v>36465</v>
      </c>
      <c r="E35" s="40" t="n">
        <v>36677</v>
      </c>
      <c r="F35" s="19" t="s">
        <v>50</v>
      </c>
      <c r="G35" s="19" t="s">
        <v>67</v>
      </c>
      <c r="H35" s="39" t="s">
        <v>52</v>
      </c>
      <c r="I35" s="41" t="n">
        <f aca="false">5.75/I$1</f>
        <v>0.185483870967742</v>
      </c>
      <c r="J35" s="42" t="n">
        <v>0.0434</v>
      </c>
      <c r="K35" s="42" t="n">
        <v>0.0022</v>
      </c>
      <c r="L35" s="42" t="n">
        <v>0</v>
      </c>
      <c r="M35" s="42" t="n">
        <v>0</v>
      </c>
      <c r="N35" s="43" t="n">
        <v>0.0228</v>
      </c>
      <c r="O35" s="42" t="n">
        <f aca="false">SUM(I35:M35)</f>
        <v>0.231083870967742</v>
      </c>
      <c r="P35" s="44" t="s">
        <v>68</v>
      </c>
      <c r="Q35" s="39" t="n">
        <v>186</v>
      </c>
      <c r="R35" s="19" t="s">
        <v>69</v>
      </c>
      <c r="S35" s="45" t="n">
        <f aca="false">I35*I$1*Q35</f>
        <v>1069.5</v>
      </c>
      <c r="T35" s="45"/>
      <c r="U35" s="46" t="n">
        <v>142040</v>
      </c>
      <c r="V35" s="19"/>
      <c r="W35" s="47"/>
      <c r="X35" s="47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  <c r="IW35" s="48"/>
    </row>
    <row r="36" customFormat="false" ht="12.75" hidden="false" customHeight="false" outlineLevel="0" collapsed="false">
      <c r="A36" s="19" t="s">
        <v>66</v>
      </c>
      <c r="B36" s="39" t="s">
        <v>48</v>
      </c>
      <c r="C36" s="39" t="s">
        <v>45</v>
      </c>
      <c r="D36" s="40" t="n">
        <v>36495</v>
      </c>
      <c r="E36" s="40" t="n">
        <v>36616</v>
      </c>
      <c r="F36" s="19" t="s">
        <v>50</v>
      </c>
      <c r="G36" s="19" t="s">
        <v>67</v>
      </c>
      <c r="H36" s="39" t="s">
        <v>52</v>
      </c>
      <c r="I36" s="41" t="n">
        <f aca="false">5.75/I$1</f>
        <v>0.185483870967742</v>
      </c>
      <c r="J36" s="42" t="n">
        <v>0.0434</v>
      </c>
      <c r="K36" s="42" t="n">
        <v>0.0022</v>
      </c>
      <c r="L36" s="42" t="n">
        <v>0</v>
      </c>
      <c r="M36" s="42" t="n">
        <v>0</v>
      </c>
      <c r="N36" s="43" t="n">
        <v>0.0228</v>
      </c>
      <c r="O36" s="42" t="n">
        <f aca="false">SUM(I36:M36)</f>
        <v>0.231083870967742</v>
      </c>
      <c r="P36" s="44" t="s">
        <v>70</v>
      </c>
      <c r="Q36" s="39" t="n">
        <v>11</v>
      </c>
      <c r="R36" s="19" t="s">
        <v>71</v>
      </c>
      <c r="S36" s="45" t="n">
        <f aca="false">I36*I$1*Q36</f>
        <v>63.25</v>
      </c>
      <c r="T36" s="45"/>
      <c r="U36" s="46" t="n">
        <v>142041</v>
      </c>
      <c r="V36" s="19"/>
      <c r="W36" s="47"/>
      <c r="X36" s="47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  <c r="IW36" s="48"/>
    </row>
    <row r="40" customFormat="false" ht="12.75" hidden="false" customHeight="false" outlineLevel="0" collapsed="false">
      <c r="A40" s="49" t="s">
        <v>6</v>
      </c>
      <c r="B40" s="50" t="s">
        <v>6</v>
      </c>
      <c r="C40" s="51" t="s">
        <v>6</v>
      </c>
      <c r="D40" s="52" t="s">
        <v>6</v>
      </c>
      <c r="E40" s="52"/>
      <c r="F40" s="49" t="s">
        <v>6</v>
      </c>
      <c r="G40" s="53" t="s">
        <v>6</v>
      </c>
      <c r="H40" s="50" t="s">
        <v>6</v>
      </c>
      <c r="I40" s="54"/>
      <c r="J40" s="55"/>
      <c r="K40" s="55"/>
      <c r="L40" s="55"/>
      <c r="M40" s="55"/>
      <c r="N40" s="56"/>
      <c r="O40" s="55"/>
      <c r="P40" s="57" t="s">
        <v>6</v>
      </c>
      <c r="Q40" s="50" t="n">
        <f aca="false">SUM(Q28:Q36)</f>
        <v>17589</v>
      </c>
      <c r="R40" s="49" t="s">
        <v>6</v>
      </c>
      <c r="S40" s="58" t="n">
        <f aca="false">SUM(S28:S36)</f>
        <v>7213.5746</v>
      </c>
      <c r="T40" s="58" t="n">
        <f aca="false">SUM(T28:T36)</f>
        <v>0</v>
      </c>
      <c r="U40" s="59"/>
      <c r="V40" s="49"/>
      <c r="W40" s="38"/>
      <c r="X40" s="38"/>
    </row>
    <row r="41" customFormat="false" ht="12.75" hidden="false" customHeight="false" outlineLevel="0" collapsed="false">
      <c r="A41" s="29" t="s">
        <v>8</v>
      </c>
      <c r="B41" s="30" t="s">
        <v>9</v>
      </c>
      <c r="C41" s="30" t="s">
        <v>72</v>
      </c>
      <c r="D41" s="31" t="s">
        <v>11</v>
      </c>
      <c r="E41" s="31"/>
      <c r="F41" s="29" t="s">
        <v>12</v>
      </c>
      <c r="G41" s="29" t="s">
        <v>13</v>
      </c>
      <c r="H41" s="30" t="s">
        <v>14</v>
      </c>
      <c r="I41" s="32" t="s">
        <v>15</v>
      </c>
      <c r="J41" s="30" t="s">
        <v>16</v>
      </c>
      <c r="K41" s="30" t="s">
        <v>17</v>
      </c>
      <c r="L41" s="30" t="s">
        <v>18</v>
      </c>
      <c r="M41" s="30" t="s">
        <v>19</v>
      </c>
      <c r="N41" s="33" t="s">
        <v>20</v>
      </c>
      <c r="O41" s="30" t="s">
        <v>21</v>
      </c>
      <c r="P41" s="34" t="s">
        <v>22</v>
      </c>
      <c r="Q41" s="30" t="s">
        <v>23</v>
      </c>
      <c r="R41" s="29" t="s">
        <v>24</v>
      </c>
      <c r="S41" s="35" t="s">
        <v>25</v>
      </c>
      <c r="T41" s="35" t="s">
        <v>26</v>
      </c>
      <c r="U41" s="36" t="s">
        <v>27</v>
      </c>
      <c r="V41" s="37" t="str">
        <f aca="false">+V27</f>
        <v>Questions</v>
      </c>
      <c r="W41" s="38"/>
      <c r="X41" s="38"/>
    </row>
    <row r="42" customFormat="false" ht="12.75" hidden="false" customHeight="false" outlineLevel="0" collapsed="false">
      <c r="A42" s="19" t="s">
        <v>29</v>
      </c>
      <c r="B42" s="39" t="s">
        <v>73</v>
      </c>
      <c r="C42" s="39" t="s">
        <v>74</v>
      </c>
      <c r="D42" s="40" t="n">
        <v>36526</v>
      </c>
      <c r="E42" s="40" t="n">
        <v>36646</v>
      </c>
      <c r="F42" s="24" t="s">
        <v>75</v>
      </c>
      <c r="G42" s="24" t="s">
        <v>76</v>
      </c>
      <c r="H42" s="39" t="s">
        <v>77</v>
      </c>
      <c r="I42" s="61" t="n">
        <f aca="false">6.53/'Ces Wholesale'!I$1</f>
        <v>0.210645161290323</v>
      </c>
      <c r="J42" s="42" t="n">
        <v>0.0132</v>
      </c>
      <c r="K42" s="42" t="n">
        <v>0.0022</v>
      </c>
      <c r="L42" s="42" t="n">
        <v>0.0075</v>
      </c>
      <c r="M42" s="42" t="n">
        <v>0</v>
      </c>
      <c r="N42" s="43" t="n">
        <v>0.02116</v>
      </c>
      <c r="O42" s="42" t="n">
        <f aca="false">SUM(I42:M42)</f>
        <v>0.233545161290323</v>
      </c>
      <c r="P42" s="44" t="n">
        <v>37956</v>
      </c>
      <c r="Q42" s="39" t="n">
        <v>600</v>
      </c>
      <c r="R42" s="19" t="s">
        <v>78</v>
      </c>
      <c r="S42" s="45" t="n">
        <f aca="false">I42*'Ces Wholesale'!I$1*Q42</f>
        <v>3918</v>
      </c>
      <c r="T42" s="45"/>
      <c r="U42" s="46" t="n">
        <v>140439</v>
      </c>
      <c r="V42" s="45"/>
      <c r="W42" s="47"/>
      <c r="X42" s="47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48"/>
      <c r="IF42" s="48"/>
      <c r="IG42" s="48"/>
      <c r="IH42" s="48"/>
      <c r="II42" s="48"/>
      <c r="IJ42" s="48"/>
      <c r="IK42" s="48"/>
      <c r="IL42" s="48"/>
      <c r="IM42" s="48"/>
      <c r="IN42" s="48"/>
      <c r="IO42" s="48"/>
      <c r="IP42" s="48"/>
      <c r="IQ42" s="48"/>
      <c r="IR42" s="48"/>
      <c r="IS42" s="48"/>
      <c r="IT42" s="48"/>
      <c r="IU42" s="48"/>
      <c r="IV42" s="48"/>
      <c r="IW42" s="48"/>
    </row>
    <row r="43" customFormat="false" ht="12.75" hidden="false" customHeight="false" outlineLevel="0" collapsed="false">
      <c r="A43" s="20" t="s">
        <v>79</v>
      </c>
      <c r="B43" s="62" t="s">
        <v>73</v>
      </c>
      <c r="C43" s="62" t="s">
        <v>80</v>
      </c>
      <c r="D43" s="63" t="n">
        <v>36251</v>
      </c>
      <c r="E43" s="63" t="n">
        <v>36616</v>
      </c>
      <c r="F43" s="20" t="s">
        <v>81</v>
      </c>
      <c r="G43" s="20" t="s">
        <v>82</v>
      </c>
      <c r="H43" s="62" t="s">
        <v>83</v>
      </c>
      <c r="I43" s="64" t="n">
        <f aca="false">2.91/I$1</f>
        <v>0.0938709677419355</v>
      </c>
      <c r="J43" s="65" t="n">
        <v>0</v>
      </c>
      <c r="K43" s="65" t="n">
        <v>0</v>
      </c>
      <c r="L43" s="65" t="n">
        <v>0</v>
      </c>
      <c r="M43" s="65" t="n">
        <v>0</v>
      </c>
      <c r="N43" s="66" t="n">
        <v>0</v>
      </c>
      <c r="O43" s="65" t="n">
        <f aca="false">SUM(I43:M43)</f>
        <v>0.0938709677419355</v>
      </c>
      <c r="P43" s="67" t="n">
        <v>51407</v>
      </c>
      <c r="Q43" s="62" t="n">
        <v>0</v>
      </c>
      <c r="R43" s="20" t="s">
        <v>84</v>
      </c>
      <c r="S43" s="68" t="n">
        <f aca="false">I43*Q43</f>
        <v>0</v>
      </c>
      <c r="T43" s="68"/>
      <c r="U43" s="69" t="n">
        <v>151880</v>
      </c>
      <c r="V43" s="20"/>
      <c r="W43" s="47"/>
      <c r="X43" s="47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  <c r="HK43" s="48"/>
      <c r="HL43" s="48"/>
      <c r="HM43" s="48"/>
      <c r="HN43" s="48"/>
      <c r="HO43" s="48"/>
      <c r="HP43" s="48"/>
      <c r="HQ43" s="48"/>
      <c r="HR43" s="48"/>
      <c r="HS43" s="48"/>
      <c r="HT43" s="48"/>
      <c r="HU43" s="48"/>
      <c r="HV43" s="48"/>
      <c r="HW43" s="48"/>
      <c r="HX43" s="48"/>
      <c r="HY43" s="48"/>
      <c r="HZ43" s="48"/>
      <c r="IA43" s="48"/>
      <c r="IB43" s="48"/>
      <c r="IC43" s="48"/>
      <c r="ID43" s="48"/>
      <c r="IE43" s="48"/>
      <c r="IF43" s="48"/>
      <c r="IG43" s="48"/>
      <c r="IH43" s="48"/>
      <c r="II43" s="48"/>
      <c r="IJ43" s="48"/>
      <c r="IK43" s="48"/>
      <c r="IL43" s="48"/>
      <c r="IM43" s="48"/>
      <c r="IN43" s="48"/>
      <c r="IO43" s="48"/>
      <c r="IP43" s="48"/>
      <c r="IQ43" s="48"/>
      <c r="IR43" s="48"/>
      <c r="IS43" s="48"/>
      <c r="IT43" s="48"/>
      <c r="IU43" s="48"/>
      <c r="IV43" s="48"/>
      <c r="IW43" s="48"/>
    </row>
    <row r="44" customFormat="false" ht="12.75" hidden="false" customHeight="false" outlineLevel="0" collapsed="false">
      <c r="A44" s="20" t="s">
        <v>79</v>
      </c>
      <c r="B44" s="62" t="s">
        <v>73</v>
      </c>
      <c r="C44" s="62" t="s">
        <v>80</v>
      </c>
      <c r="D44" s="63" t="n">
        <v>36251</v>
      </c>
      <c r="E44" s="63" t="n">
        <v>36616</v>
      </c>
      <c r="F44" s="20" t="s">
        <v>81</v>
      </c>
      <c r="G44" s="20" t="s">
        <v>85</v>
      </c>
      <c r="H44" s="62" t="s">
        <v>83</v>
      </c>
      <c r="I44" s="64" t="n">
        <v>0.0153</v>
      </c>
      <c r="J44" s="65" t="n">
        <v>0</v>
      </c>
      <c r="K44" s="65" t="n">
        <v>0</v>
      </c>
      <c r="L44" s="65" t="n">
        <v>0</v>
      </c>
      <c r="M44" s="65" t="n">
        <v>0</v>
      </c>
      <c r="N44" s="66" t="n">
        <v>0</v>
      </c>
      <c r="O44" s="65" t="n">
        <f aca="false">SUM(I44:M44)</f>
        <v>0.0153</v>
      </c>
      <c r="P44" s="67" t="n">
        <v>51407</v>
      </c>
      <c r="Q44" s="62" t="n">
        <v>0</v>
      </c>
      <c r="R44" s="20" t="s">
        <v>84</v>
      </c>
      <c r="S44" s="68" t="n">
        <f aca="false">I44*I$1*Q44</f>
        <v>0</v>
      </c>
      <c r="T44" s="68"/>
      <c r="U44" s="69" t="n">
        <v>151880</v>
      </c>
      <c r="V44" s="20"/>
      <c r="W44" s="47"/>
      <c r="X44" s="47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8"/>
      <c r="FX44" s="48"/>
      <c r="FY44" s="48"/>
      <c r="FZ44" s="48"/>
      <c r="GA44" s="48"/>
      <c r="GB44" s="48"/>
      <c r="GC44" s="48"/>
      <c r="GD44" s="48"/>
      <c r="GE44" s="48"/>
      <c r="GF44" s="48"/>
      <c r="GG44" s="48"/>
      <c r="GH44" s="48"/>
      <c r="GI44" s="48"/>
      <c r="GJ44" s="48"/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  <c r="HK44" s="48"/>
      <c r="HL44" s="48"/>
      <c r="HM44" s="48"/>
      <c r="HN44" s="48"/>
      <c r="HO44" s="48"/>
      <c r="HP44" s="48"/>
      <c r="HQ44" s="48"/>
      <c r="HR44" s="48"/>
      <c r="HS44" s="48"/>
      <c r="HT44" s="48"/>
      <c r="HU44" s="48"/>
      <c r="HV44" s="48"/>
      <c r="HW44" s="48"/>
      <c r="HX44" s="48"/>
      <c r="HY44" s="48"/>
      <c r="HZ44" s="48"/>
      <c r="IA44" s="48"/>
      <c r="IB44" s="48"/>
      <c r="IC44" s="48"/>
      <c r="ID44" s="48"/>
      <c r="IE44" s="48"/>
      <c r="IF44" s="48"/>
      <c r="IG44" s="48"/>
      <c r="IH44" s="48"/>
      <c r="II44" s="48"/>
      <c r="IJ44" s="48"/>
      <c r="IK44" s="48"/>
      <c r="IL44" s="48"/>
      <c r="IM44" s="48"/>
      <c r="IN44" s="48"/>
      <c r="IO44" s="48"/>
      <c r="IP44" s="48"/>
      <c r="IQ44" s="48"/>
      <c r="IR44" s="48"/>
      <c r="IS44" s="48"/>
      <c r="IT44" s="48"/>
      <c r="IU44" s="48"/>
      <c r="IV44" s="48"/>
      <c r="IW44" s="48"/>
    </row>
    <row r="45" customFormat="false" ht="12.75" hidden="false" customHeight="false" outlineLevel="0" collapsed="false">
      <c r="A45" s="19" t="s">
        <v>79</v>
      </c>
      <c r="B45" s="39" t="s">
        <v>73</v>
      </c>
      <c r="C45" s="39"/>
      <c r="D45" s="40" t="n">
        <v>36100</v>
      </c>
      <c r="E45" s="40" t="n">
        <v>36830</v>
      </c>
      <c r="F45" s="19" t="s">
        <v>86</v>
      </c>
      <c r="G45" s="19" t="s">
        <v>76</v>
      </c>
      <c r="H45" s="39" t="s">
        <v>77</v>
      </c>
      <c r="I45" s="41" t="n">
        <f aca="false">4.56/I$1</f>
        <v>0.147096774193548</v>
      </c>
      <c r="J45" s="42" t="n">
        <v>0.0132</v>
      </c>
      <c r="K45" s="42" t="n">
        <v>0.0022</v>
      </c>
      <c r="L45" s="42" t="n">
        <v>0.0072</v>
      </c>
      <c r="M45" s="42" t="n">
        <v>0</v>
      </c>
      <c r="N45" s="43" t="n">
        <v>0.02116</v>
      </c>
      <c r="O45" s="42" t="n">
        <f aca="false">SUM(I45:M45)</f>
        <v>0.169696774193548</v>
      </c>
      <c r="P45" s="44" t="n">
        <v>61822</v>
      </c>
      <c r="Q45" s="39" t="n">
        <v>4000</v>
      </c>
      <c r="R45" s="19" t="s">
        <v>87</v>
      </c>
      <c r="S45" s="45" t="n">
        <f aca="false">I45*I$1*Q45</f>
        <v>18240</v>
      </c>
      <c r="T45" s="45"/>
      <c r="U45" s="46" t="n">
        <v>142757</v>
      </c>
      <c r="V45" s="19"/>
      <c r="W45" s="47"/>
      <c r="X45" s="47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/>
      <c r="HP45" s="48"/>
      <c r="HQ45" s="48"/>
      <c r="HR45" s="48"/>
      <c r="HS45" s="48"/>
      <c r="HT45" s="48"/>
      <c r="HU45" s="48"/>
      <c r="HV45" s="48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  <c r="IH45" s="48"/>
      <c r="II45" s="48"/>
      <c r="IJ45" s="48"/>
      <c r="IK45" s="48"/>
      <c r="IL45" s="48"/>
      <c r="IM45" s="48"/>
      <c r="IN45" s="48"/>
      <c r="IO45" s="48"/>
      <c r="IP45" s="48"/>
      <c r="IQ45" s="48"/>
      <c r="IR45" s="48"/>
      <c r="IS45" s="48"/>
      <c r="IT45" s="48"/>
      <c r="IU45" s="48"/>
      <c r="IV45" s="48"/>
      <c r="IW45" s="48"/>
    </row>
    <row r="46" customFormat="false" ht="12.75" hidden="false" customHeight="false" outlineLevel="0" collapsed="false">
      <c r="A46" s="19" t="s">
        <v>29</v>
      </c>
      <c r="B46" s="39" t="s">
        <v>73</v>
      </c>
      <c r="C46" s="39" t="s">
        <v>74</v>
      </c>
      <c r="D46" s="40" t="n">
        <v>36526</v>
      </c>
      <c r="E46" s="40" t="n">
        <v>36830</v>
      </c>
      <c r="F46" s="24" t="s">
        <v>88</v>
      </c>
      <c r="G46" s="24" t="s">
        <v>89</v>
      </c>
      <c r="H46" s="39" t="s">
        <v>77</v>
      </c>
      <c r="I46" s="61" t="n">
        <v>0.15</v>
      </c>
      <c r="J46" s="42" t="n">
        <v>0.0132</v>
      </c>
      <c r="K46" s="42" t="n">
        <v>0.0022</v>
      </c>
      <c r="L46" s="42" t="n">
        <v>0.0075</v>
      </c>
      <c r="M46" s="42" t="n">
        <v>0</v>
      </c>
      <c r="N46" s="43" t="n">
        <v>0.02116</v>
      </c>
      <c r="O46" s="42" t="n">
        <f aca="false">SUM(I46:M46)</f>
        <v>0.1729</v>
      </c>
      <c r="P46" s="44" t="n">
        <v>61825</v>
      </c>
      <c r="Q46" s="39" t="n">
        <v>8000</v>
      </c>
      <c r="R46" s="19" t="s">
        <v>90</v>
      </c>
      <c r="S46" s="45" t="n">
        <f aca="false">I46*'Ces Wholesale'!I$1*Q46</f>
        <v>37200</v>
      </c>
      <c r="T46" s="45"/>
      <c r="U46" s="46" t="n">
        <v>140437</v>
      </c>
      <c r="V46" s="45"/>
      <c r="W46" s="47"/>
      <c r="X46" s="47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48"/>
      <c r="DL46" s="48"/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8"/>
      <c r="DX46" s="48"/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48"/>
      <c r="EL46" s="48"/>
      <c r="EM46" s="48"/>
      <c r="EN46" s="48"/>
      <c r="EO46" s="48"/>
      <c r="EP46" s="48"/>
      <c r="EQ46" s="48"/>
      <c r="ER46" s="48"/>
      <c r="ES46" s="48"/>
      <c r="ET46" s="48"/>
      <c r="EU46" s="48"/>
      <c r="EV46" s="48"/>
      <c r="EW46" s="48"/>
      <c r="EX46" s="48"/>
      <c r="EY46" s="48"/>
      <c r="EZ46" s="48"/>
      <c r="FA46" s="48"/>
      <c r="FB46" s="48"/>
      <c r="FC46" s="48"/>
      <c r="FD46" s="48"/>
      <c r="FE46" s="48"/>
      <c r="FF46" s="48"/>
      <c r="FG46" s="48"/>
      <c r="FH46" s="48"/>
      <c r="FI46" s="48"/>
      <c r="FJ46" s="48"/>
      <c r="FK46" s="48"/>
      <c r="FL46" s="48"/>
      <c r="FM46" s="48"/>
      <c r="FN46" s="48"/>
      <c r="FO46" s="48"/>
      <c r="FP46" s="48"/>
      <c r="FQ46" s="48"/>
      <c r="FR46" s="48"/>
      <c r="FS46" s="48"/>
      <c r="FT46" s="48"/>
      <c r="FU46" s="48"/>
      <c r="FV46" s="48"/>
      <c r="FW46" s="48"/>
      <c r="FX46" s="48"/>
      <c r="FY46" s="48"/>
      <c r="FZ46" s="48"/>
      <c r="GA46" s="48"/>
      <c r="GB46" s="48"/>
      <c r="GC46" s="48"/>
      <c r="GD46" s="48"/>
      <c r="GE46" s="48"/>
      <c r="GF46" s="48"/>
      <c r="GG46" s="48"/>
      <c r="GH46" s="48"/>
      <c r="GI46" s="48"/>
      <c r="GJ46" s="48"/>
      <c r="GK46" s="48"/>
      <c r="GL46" s="48"/>
      <c r="GM46" s="48"/>
      <c r="GN46" s="48"/>
      <c r="GO46" s="48"/>
      <c r="GP46" s="48"/>
      <c r="GQ46" s="48"/>
      <c r="GR46" s="48"/>
      <c r="GS46" s="48"/>
      <c r="GT46" s="48"/>
      <c r="GU46" s="48"/>
      <c r="GV46" s="48"/>
      <c r="GW46" s="48"/>
      <c r="GX46" s="48"/>
      <c r="GY46" s="48"/>
      <c r="GZ46" s="48"/>
      <c r="HA46" s="48"/>
      <c r="HB46" s="48"/>
      <c r="HC46" s="48"/>
      <c r="HD46" s="48"/>
      <c r="HE46" s="48"/>
      <c r="HF46" s="48"/>
      <c r="HG46" s="48"/>
      <c r="HH46" s="48"/>
      <c r="HI46" s="48"/>
      <c r="HJ46" s="48"/>
      <c r="HK46" s="48"/>
      <c r="HL46" s="48"/>
      <c r="HM46" s="48"/>
      <c r="HN46" s="48"/>
      <c r="HO46" s="48"/>
      <c r="HP46" s="48"/>
      <c r="HQ46" s="48"/>
      <c r="HR46" s="48"/>
      <c r="HS46" s="48"/>
      <c r="HT46" s="48"/>
      <c r="HU46" s="48"/>
      <c r="HV46" s="48"/>
      <c r="HW46" s="48"/>
      <c r="HX46" s="48"/>
      <c r="HY46" s="48"/>
      <c r="HZ46" s="48"/>
      <c r="IA46" s="48"/>
      <c r="IB46" s="48"/>
      <c r="IC46" s="48"/>
      <c r="ID46" s="48"/>
      <c r="IE46" s="48"/>
      <c r="IF46" s="48"/>
      <c r="IG46" s="48"/>
      <c r="IH46" s="48"/>
      <c r="II46" s="48"/>
      <c r="IJ46" s="48"/>
      <c r="IK46" s="48"/>
      <c r="IL46" s="48"/>
      <c r="IM46" s="48"/>
      <c r="IN46" s="48"/>
      <c r="IO46" s="48"/>
      <c r="IP46" s="48"/>
      <c r="IQ46" s="48"/>
      <c r="IR46" s="48"/>
      <c r="IS46" s="48"/>
      <c r="IT46" s="48"/>
      <c r="IU46" s="48"/>
      <c r="IV46" s="48"/>
      <c r="IW46" s="48"/>
    </row>
    <row r="47" customFormat="false" ht="12.75" hidden="false" customHeight="false" outlineLevel="0" collapsed="false">
      <c r="A47" s="19" t="s">
        <v>79</v>
      </c>
      <c r="B47" s="39" t="s">
        <v>73</v>
      </c>
      <c r="C47" s="39"/>
      <c r="D47" s="40" t="n">
        <v>36100</v>
      </c>
      <c r="E47" s="40" t="n">
        <v>36830</v>
      </c>
      <c r="F47" s="19" t="s">
        <v>91</v>
      </c>
      <c r="G47" s="19" t="s">
        <v>92</v>
      </c>
      <c r="H47" s="39" t="s">
        <v>77</v>
      </c>
      <c r="I47" s="41" t="n">
        <f aca="false">4.56/I$1</f>
        <v>0.147096774193548</v>
      </c>
      <c r="J47" s="42" t="n">
        <v>0.0132</v>
      </c>
      <c r="K47" s="42" t="n">
        <v>0.0022</v>
      </c>
      <c r="L47" s="42" t="n">
        <v>0.0072</v>
      </c>
      <c r="M47" s="42" t="n">
        <v>0</v>
      </c>
      <c r="N47" s="43" t="n">
        <v>0.02116</v>
      </c>
      <c r="O47" s="42" t="n">
        <f aca="false">SUM(I47:M47)</f>
        <v>0.169696774193548</v>
      </c>
      <c r="P47" s="44" t="n">
        <v>61838</v>
      </c>
      <c r="Q47" s="39" t="n">
        <v>1000</v>
      </c>
      <c r="R47" s="19" t="s">
        <v>93</v>
      </c>
      <c r="S47" s="45" t="n">
        <f aca="false">I47*I$1*Q47</f>
        <v>4560</v>
      </c>
      <c r="T47" s="45"/>
      <c r="U47" s="46" t="n">
        <v>142768</v>
      </c>
      <c r="V47" s="19"/>
      <c r="W47" s="47"/>
      <c r="X47" s="47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  <c r="HU47" s="48"/>
      <c r="HV47" s="48"/>
      <c r="HW47" s="48"/>
      <c r="HX47" s="48"/>
      <c r="HY47" s="48"/>
      <c r="HZ47" s="48"/>
      <c r="IA47" s="48"/>
      <c r="IB47" s="48"/>
      <c r="IC47" s="48"/>
      <c r="ID47" s="48"/>
      <c r="IE47" s="48"/>
      <c r="IF47" s="48"/>
      <c r="IG47" s="48"/>
      <c r="IH47" s="48"/>
      <c r="II47" s="48"/>
      <c r="IJ47" s="48"/>
      <c r="IK47" s="48"/>
      <c r="IL47" s="48"/>
      <c r="IM47" s="48"/>
      <c r="IN47" s="48"/>
      <c r="IO47" s="48"/>
      <c r="IP47" s="48"/>
      <c r="IQ47" s="48"/>
      <c r="IR47" s="48"/>
      <c r="IS47" s="48"/>
      <c r="IT47" s="48"/>
      <c r="IU47" s="48"/>
      <c r="IV47" s="48"/>
      <c r="IW47" s="48"/>
    </row>
    <row r="48" customFormat="false" ht="12.75" hidden="false" customHeight="false" outlineLevel="0" collapsed="false">
      <c r="A48" s="19" t="s">
        <v>29</v>
      </c>
      <c r="B48" s="39" t="s">
        <v>73</v>
      </c>
      <c r="C48" s="39" t="s">
        <v>74</v>
      </c>
      <c r="D48" s="40" t="n">
        <v>36526</v>
      </c>
      <c r="E48" s="40" t="n">
        <v>36830</v>
      </c>
      <c r="F48" s="24" t="s">
        <v>94</v>
      </c>
      <c r="G48" s="24" t="s">
        <v>89</v>
      </c>
      <c r="H48" s="39" t="s">
        <v>77</v>
      </c>
      <c r="I48" s="61" t="n">
        <v>0.15</v>
      </c>
      <c r="J48" s="42" t="n">
        <v>0.0132</v>
      </c>
      <c r="K48" s="42" t="n">
        <v>0.0022</v>
      </c>
      <c r="L48" s="42" t="n">
        <v>0.0075</v>
      </c>
      <c r="M48" s="42" t="n">
        <v>0</v>
      </c>
      <c r="N48" s="43" t="n">
        <v>0.02116</v>
      </c>
      <c r="O48" s="42" t="n">
        <f aca="false">SUM(I48:M48)</f>
        <v>0.1729</v>
      </c>
      <c r="P48" s="44" t="n">
        <v>61990</v>
      </c>
      <c r="Q48" s="39" t="n">
        <v>2000</v>
      </c>
      <c r="R48" s="19" t="s">
        <v>95</v>
      </c>
      <c r="S48" s="45" t="n">
        <f aca="false">I48*'Ces Wholesale'!I$1*Q48</f>
        <v>9300</v>
      </c>
      <c r="T48" s="45"/>
      <c r="U48" s="46" t="n">
        <v>140438</v>
      </c>
      <c r="V48" s="45"/>
      <c r="W48" s="47"/>
      <c r="X48" s="47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8"/>
      <c r="HZ48" s="48"/>
      <c r="IA48" s="48"/>
      <c r="IB48" s="48"/>
      <c r="IC48" s="48"/>
      <c r="ID48" s="48"/>
      <c r="IE48" s="48"/>
      <c r="IF48" s="48"/>
      <c r="IG48" s="48"/>
      <c r="IH48" s="48"/>
      <c r="II48" s="48"/>
      <c r="IJ48" s="48"/>
      <c r="IK48" s="48"/>
      <c r="IL48" s="48"/>
      <c r="IM48" s="48"/>
      <c r="IN48" s="48"/>
      <c r="IO48" s="48"/>
      <c r="IP48" s="48"/>
      <c r="IQ48" s="48"/>
      <c r="IR48" s="48"/>
      <c r="IS48" s="48"/>
      <c r="IT48" s="48"/>
      <c r="IU48" s="48"/>
      <c r="IV48" s="48"/>
      <c r="IW48" s="48"/>
    </row>
    <row r="49" customFormat="false" ht="12.75" hidden="false" customHeight="false" outlineLevel="0" collapsed="false">
      <c r="A49" s="19" t="s">
        <v>79</v>
      </c>
      <c r="B49" s="39" t="s">
        <v>73</v>
      </c>
      <c r="C49" s="39" t="s">
        <v>96</v>
      </c>
      <c r="D49" s="40" t="n">
        <v>36192</v>
      </c>
      <c r="E49" s="40" t="n">
        <v>36556</v>
      </c>
      <c r="F49" s="19" t="s">
        <v>97</v>
      </c>
      <c r="G49" s="19" t="s">
        <v>98</v>
      </c>
      <c r="H49" s="39" t="s">
        <v>77</v>
      </c>
      <c r="I49" s="41" t="n">
        <f aca="false">6.53/I$1</f>
        <v>0.210645161290323</v>
      </c>
      <c r="J49" s="42" t="n">
        <v>0.0132</v>
      </c>
      <c r="K49" s="42" t="n">
        <v>0.0022</v>
      </c>
      <c r="L49" s="42" t="n">
        <v>0.0072</v>
      </c>
      <c r="M49" s="42" t="n">
        <v>0</v>
      </c>
      <c r="N49" s="43" t="n">
        <v>0.02116</v>
      </c>
      <c r="O49" s="42" t="n">
        <f aca="false">SUM(I49:M49)</f>
        <v>0.233245161290323</v>
      </c>
      <c r="P49" s="44" t="n">
        <v>62740</v>
      </c>
      <c r="Q49" s="39" t="n">
        <v>2</v>
      </c>
      <c r="R49" s="19" t="s">
        <v>99</v>
      </c>
      <c r="S49" s="45" t="n">
        <f aca="false">I49*I$1*Q49</f>
        <v>13.06</v>
      </c>
      <c r="T49" s="45"/>
      <c r="U49" s="46" t="n">
        <v>140484</v>
      </c>
      <c r="V49" s="19"/>
      <c r="W49" s="47"/>
      <c r="X49" s="47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  <c r="HI49" s="48"/>
      <c r="HJ49" s="48"/>
      <c r="HK49" s="48"/>
      <c r="HL49" s="48"/>
      <c r="HM49" s="48"/>
      <c r="HN49" s="48"/>
      <c r="HO49" s="48"/>
      <c r="HP49" s="48"/>
      <c r="HQ49" s="48"/>
      <c r="HR49" s="48"/>
      <c r="HS49" s="48"/>
      <c r="HT49" s="48"/>
      <c r="HU49" s="48"/>
      <c r="HV49" s="48"/>
      <c r="HW49" s="48"/>
      <c r="HX49" s="48"/>
      <c r="HY49" s="48"/>
      <c r="HZ49" s="48"/>
      <c r="IA49" s="48"/>
      <c r="IB49" s="48"/>
      <c r="IC49" s="48"/>
      <c r="ID49" s="48"/>
      <c r="IE49" s="48"/>
      <c r="IF49" s="48"/>
      <c r="IG49" s="48"/>
      <c r="IH49" s="48"/>
      <c r="II49" s="48"/>
      <c r="IJ49" s="48"/>
      <c r="IK49" s="48"/>
      <c r="IL49" s="48"/>
      <c r="IM49" s="48"/>
      <c r="IN49" s="48"/>
      <c r="IO49" s="48"/>
      <c r="IP49" s="48"/>
      <c r="IQ49" s="48"/>
      <c r="IR49" s="48"/>
      <c r="IS49" s="48"/>
      <c r="IT49" s="48"/>
      <c r="IU49" s="48"/>
      <c r="IV49" s="48"/>
      <c r="IW49" s="48"/>
    </row>
    <row r="50" customFormat="false" ht="12.75" hidden="false" customHeight="false" outlineLevel="0" collapsed="false">
      <c r="A50" s="19" t="s">
        <v>29</v>
      </c>
      <c r="B50" s="39" t="s">
        <v>73</v>
      </c>
      <c r="C50" s="39" t="s">
        <v>74</v>
      </c>
      <c r="D50" s="40" t="n">
        <v>36526</v>
      </c>
      <c r="E50" s="40" t="n">
        <v>36616</v>
      </c>
      <c r="F50" s="24" t="s">
        <v>100</v>
      </c>
      <c r="G50" s="24" t="s">
        <v>101</v>
      </c>
      <c r="H50" s="39" t="s">
        <v>77</v>
      </c>
      <c r="I50" s="61" t="n">
        <v>0.05</v>
      </c>
      <c r="J50" s="42" t="n">
        <v>0.0132</v>
      </c>
      <c r="K50" s="42" t="n">
        <v>0.0022</v>
      </c>
      <c r="L50" s="42" t="n">
        <v>0.0075</v>
      </c>
      <c r="M50" s="42" t="n">
        <v>0</v>
      </c>
      <c r="N50" s="43" t="n">
        <v>0.02116</v>
      </c>
      <c r="O50" s="42" t="n">
        <f aca="false">SUM(I50:M50)</f>
        <v>0.0729</v>
      </c>
      <c r="P50" s="44" t="n">
        <v>62978</v>
      </c>
      <c r="Q50" s="39" t="n">
        <v>8000</v>
      </c>
      <c r="R50" s="19" t="s">
        <v>102</v>
      </c>
      <c r="S50" s="45" t="n">
        <f aca="false">I50*'Ces Wholesale'!I$1*Q50</f>
        <v>12400</v>
      </c>
      <c r="T50" s="45"/>
      <c r="U50" s="46" t="n">
        <v>139318</v>
      </c>
      <c r="V50" s="45"/>
      <c r="W50" s="47"/>
      <c r="X50" s="47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  <c r="EP50" s="48"/>
      <c r="EQ50" s="48"/>
      <c r="ER50" s="48"/>
      <c r="ES50" s="48"/>
      <c r="ET50" s="48"/>
      <c r="EU50" s="48"/>
      <c r="EV50" s="48"/>
      <c r="EW50" s="48"/>
      <c r="EX50" s="48"/>
      <c r="EY50" s="48"/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48"/>
      <c r="FL50" s="48"/>
      <c r="FM50" s="48"/>
      <c r="FN50" s="48"/>
      <c r="FO50" s="48"/>
      <c r="FP50" s="48"/>
      <c r="FQ50" s="48"/>
      <c r="FR50" s="48"/>
      <c r="FS50" s="48"/>
      <c r="FT50" s="48"/>
      <c r="FU50" s="48"/>
      <c r="FV50" s="48"/>
      <c r="FW50" s="48"/>
      <c r="FX50" s="48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  <c r="HK50" s="48"/>
      <c r="HL50" s="48"/>
      <c r="HM50" s="48"/>
      <c r="HN50" s="48"/>
      <c r="HO50" s="48"/>
      <c r="HP50" s="48"/>
      <c r="HQ50" s="48"/>
      <c r="HR50" s="48"/>
      <c r="HS50" s="48"/>
      <c r="HT50" s="48"/>
      <c r="HU50" s="48"/>
      <c r="HV50" s="48"/>
      <c r="HW50" s="48"/>
      <c r="HX50" s="48"/>
      <c r="HY50" s="48"/>
      <c r="HZ50" s="48"/>
      <c r="IA50" s="48"/>
      <c r="IB50" s="48"/>
      <c r="IC50" s="48"/>
      <c r="ID50" s="48"/>
      <c r="IE50" s="48"/>
      <c r="IF50" s="48"/>
      <c r="IG50" s="48"/>
      <c r="IH50" s="48"/>
      <c r="II50" s="48"/>
      <c r="IJ50" s="48"/>
      <c r="IK50" s="48"/>
      <c r="IL50" s="48"/>
      <c r="IM50" s="48"/>
      <c r="IN50" s="48"/>
      <c r="IO50" s="48"/>
      <c r="IP50" s="48"/>
      <c r="IQ50" s="48"/>
      <c r="IR50" s="48"/>
      <c r="IS50" s="48"/>
      <c r="IT50" s="48"/>
      <c r="IU50" s="48"/>
      <c r="IV50" s="48"/>
      <c r="IW50" s="48"/>
    </row>
    <row r="51" customFormat="false" ht="12.75" hidden="false" customHeight="false" outlineLevel="0" collapsed="false">
      <c r="A51" s="19" t="s">
        <v>79</v>
      </c>
      <c r="B51" s="39" t="s">
        <v>73</v>
      </c>
      <c r="C51" s="39" t="s">
        <v>103</v>
      </c>
      <c r="D51" s="40" t="n">
        <v>36220</v>
      </c>
      <c r="E51" s="40" t="n">
        <v>36585</v>
      </c>
      <c r="F51" s="19" t="s">
        <v>97</v>
      </c>
      <c r="G51" s="19" t="s">
        <v>104</v>
      </c>
      <c r="H51" s="39" t="s">
        <v>77</v>
      </c>
      <c r="I51" s="41" t="n">
        <f aca="false">6.53/I$1</f>
        <v>0.210645161290323</v>
      </c>
      <c r="J51" s="42" t="n">
        <v>0.0132</v>
      </c>
      <c r="K51" s="42" t="n">
        <v>0.0022</v>
      </c>
      <c r="L51" s="42" t="n">
        <v>0.0072</v>
      </c>
      <c r="M51" s="42" t="n">
        <v>0</v>
      </c>
      <c r="N51" s="43" t="n">
        <v>0.02116</v>
      </c>
      <c r="O51" s="42" t="n">
        <f aca="false">SUM(I51:M51)</f>
        <v>0.233245161290323</v>
      </c>
      <c r="P51" s="44" t="n">
        <v>62982</v>
      </c>
      <c r="Q51" s="39" t="n">
        <v>2</v>
      </c>
      <c r="R51" s="19" t="s">
        <v>105</v>
      </c>
      <c r="S51" s="45" t="n">
        <f aca="false">I51*I$1*Q51</f>
        <v>13.06</v>
      </c>
      <c r="T51" s="45"/>
      <c r="U51" s="46" t="n">
        <v>140914</v>
      </c>
      <c r="V51" s="19"/>
      <c r="W51" s="47"/>
      <c r="X51" s="47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J51" s="48"/>
      <c r="EK51" s="48"/>
      <c r="EL51" s="48"/>
      <c r="EM51" s="48"/>
      <c r="EN51" s="48"/>
      <c r="EO51" s="48"/>
      <c r="EP51" s="48"/>
      <c r="EQ51" s="48"/>
      <c r="ER51" s="48"/>
      <c r="ES51" s="48"/>
      <c r="ET51" s="48"/>
      <c r="EU51" s="48"/>
      <c r="EV51" s="48"/>
      <c r="EW51" s="48"/>
      <c r="EX51" s="48"/>
      <c r="EY51" s="48"/>
      <c r="EZ51" s="48"/>
      <c r="FA51" s="48"/>
      <c r="FB51" s="48"/>
      <c r="FC51" s="48"/>
      <c r="FD51" s="48"/>
      <c r="FE51" s="48"/>
      <c r="FF51" s="48"/>
      <c r="FG51" s="48"/>
      <c r="FH51" s="48"/>
      <c r="FI51" s="48"/>
      <c r="FJ51" s="48"/>
      <c r="FK51" s="48"/>
      <c r="FL51" s="48"/>
      <c r="FM51" s="48"/>
      <c r="FN51" s="48"/>
      <c r="FO51" s="48"/>
      <c r="FP51" s="48"/>
      <c r="FQ51" s="48"/>
      <c r="FR51" s="48"/>
      <c r="FS51" s="48"/>
      <c r="FT51" s="48"/>
      <c r="FU51" s="48"/>
      <c r="FV51" s="48"/>
      <c r="FW51" s="48"/>
      <c r="FX51" s="48"/>
      <c r="FY51" s="48"/>
      <c r="FZ51" s="48"/>
      <c r="GA51" s="48"/>
      <c r="GB51" s="48"/>
      <c r="GC51" s="48"/>
      <c r="GD51" s="48"/>
      <c r="GE51" s="48"/>
      <c r="GF51" s="48"/>
      <c r="GG51" s="48"/>
      <c r="GH51" s="48"/>
      <c r="GI51" s="48"/>
      <c r="GJ51" s="48"/>
      <c r="GK51" s="48"/>
      <c r="GL51" s="48"/>
      <c r="GM51" s="48"/>
      <c r="GN51" s="48"/>
      <c r="GO51" s="48"/>
      <c r="GP51" s="48"/>
      <c r="GQ51" s="48"/>
      <c r="GR51" s="48"/>
      <c r="GS51" s="48"/>
      <c r="GT51" s="48"/>
      <c r="GU51" s="48"/>
      <c r="GV51" s="48"/>
      <c r="GW51" s="48"/>
      <c r="GX51" s="48"/>
      <c r="GY51" s="48"/>
      <c r="GZ51" s="48"/>
      <c r="HA51" s="48"/>
      <c r="HB51" s="48"/>
      <c r="HC51" s="48"/>
      <c r="HD51" s="48"/>
      <c r="HE51" s="48"/>
      <c r="HF51" s="48"/>
      <c r="HG51" s="48"/>
      <c r="HH51" s="48"/>
      <c r="HI51" s="48"/>
      <c r="HJ51" s="48"/>
      <c r="HK51" s="48"/>
      <c r="HL51" s="48"/>
      <c r="HM51" s="48"/>
      <c r="HN51" s="48"/>
      <c r="HO51" s="48"/>
      <c r="HP51" s="48"/>
      <c r="HQ51" s="48"/>
      <c r="HR51" s="48"/>
      <c r="HS51" s="48"/>
      <c r="HT51" s="48"/>
      <c r="HU51" s="48"/>
      <c r="HV51" s="48"/>
      <c r="HW51" s="48"/>
      <c r="HX51" s="48"/>
      <c r="HY51" s="48"/>
      <c r="HZ51" s="48"/>
      <c r="IA51" s="48"/>
      <c r="IB51" s="48"/>
      <c r="IC51" s="48"/>
      <c r="ID51" s="48"/>
      <c r="IE51" s="48"/>
      <c r="IF51" s="48"/>
      <c r="IG51" s="48"/>
      <c r="IH51" s="48"/>
      <c r="II51" s="48"/>
      <c r="IJ51" s="48"/>
      <c r="IK51" s="48"/>
      <c r="IL51" s="48"/>
      <c r="IM51" s="48"/>
      <c r="IN51" s="48"/>
      <c r="IO51" s="48"/>
      <c r="IP51" s="48"/>
      <c r="IQ51" s="48"/>
      <c r="IR51" s="48"/>
      <c r="IS51" s="48"/>
      <c r="IT51" s="48"/>
      <c r="IU51" s="48"/>
      <c r="IV51" s="48"/>
      <c r="IW51" s="48"/>
    </row>
    <row r="52" customFormat="false" ht="12.75" hidden="false" customHeight="false" outlineLevel="0" collapsed="false">
      <c r="A52" s="19" t="s">
        <v>79</v>
      </c>
      <c r="B52" s="39" t="s">
        <v>73</v>
      </c>
      <c r="C52" s="39" t="s">
        <v>96</v>
      </c>
      <c r="D52" s="40" t="n">
        <v>36220</v>
      </c>
      <c r="E52" s="40" t="n">
        <v>36585</v>
      </c>
      <c r="F52" s="19" t="s">
        <v>97</v>
      </c>
      <c r="G52" s="19" t="s">
        <v>98</v>
      </c>
      <c r="H52" s="39" t="s">
        <v>77</v>
      </c>
      <c r="I52" s="41" t="n">
        <f aca="false">6.53/I$1</f>
        <v>0.210645161290323</v>
      </c>
      <c r="J52" s="42" t="n">
        <v>0.0132</v>
      </c>
      <c r="K52" s="42" t="n">
        <v>0.0022</v>
      </c>
      <c r="L52" s="42" t="n">
        <v>0.0072</v>
      </c>
      <c r="M52" s="42" t="n">
        <v>0</v>
      </c>
      <c r="N52" s="43" t="n">
        <v>0.02116</v>
      </c>
      <c r="O52" s="42" t="n">
        <f aca="false">SUM(I52:M52)</f>
        <v>0.233245161290323</v>
      </c>
      <c r="P52" s="44" t="n">
        <v>62983</v>
      </c>
      <c r="Q52" s="39" t="n">
        <v>2</v>
      </c>
      <c r="R52" s="19" t="s">
        <v>106</v>
      </c>
      <c r="S52" s="45" t="n">
        <f aca="false">I52*I$1*Q52</f>
        <v>13.06</v>
      </c>
      <c r="T52" s="45"/>
      <c r="U52" s="46" t="n">
        <v>140916</v>
      </c>
      <c r="V52" s="19"/>
      <c r="W52" s="47"/>
      <c r="X52" s="47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  <c r="EP52" s="48"/>
      <c r="EQ52" s="48"/>
      <c r="ER52" s="48"/>
      <c r="ES52" s="48"/>
      <c r="ET52" s="48"/>
      <c r="EU52" s="48"/>
      <c r="EV52" s="48"/>
      <c r="EW52" s="48"/>
      <c r="EX52" s="48"/>
      <c r="EY52" s="48"/>
      <c r="EZ52" s="48"/>
      <c r="FA52" s="48"/>
      <c r="FB52" s="48"/>
      <c r="FC52" s="48"/>
      <c r="FD52" s="48"/>
      <c r="FE52" s="48"/>
      <c r="FF52" s="48"/>
      <c r="FG52" s="48"/>
      <c r="FH52" s="48"/>
      <c r="FI52" s="48"/>
      <c r="FJ52" s="48"/>
      <c r="FK52" s="48"/>
      <c r="FL52" s="48"/>
      <c r="FM52" s="48"/>
      <c r="FN52" s="48"/>
      <c r="FO52" s="48"/>
      <c r="FP52" s="48"/>
      <c r="FQ52" s="48"/>
      <c r="FR52" s="48"/>
      <c r="FS52" s="48"/>
      <c r="FT52" s="48"/>
      <c r="FU52" s="48"/>
      <c r="FV52" s="48"/>
      <c r="FW52" s="48"/>
      <c r="FX52" s="48"/>
      <c r="FY52" s="48"/>
      <c r="FZ52" s="48"/>
      <c r="GA52" s="48"/>
      <c r="GB52" s="48"/>
      <c r="GC52" s="48"/>
      <c r="GD52" s="48"/>
      <c r="GE52" s="48"/>
      <c r="GF52" s="48"/>
      <c r="GG52" s="48"/>
      <c r="GH52" s="48"/>
      <c r="GI52" s="48"/>
      <c r="GJ52" s="48"/>
      <c r="GK52" s="48"/>
      <c r="GL52" s="48"/>
      <c r="GM52" s="48"/>
      <c r="GN52" s="48"/>
      <c r="GO52" s="48"/>
      <c r="GP52" s="48"/>
      <c r="GQ52" s="48"/>
      <c r="GR52" s="48"/>
      <c r="GS52" s="48"/>
      <c r="GT52" s="48"/>
      <c r="GU52" s="48"/>
      <c r="GV52" s="48"/>
      <c r="GW52" s="48"/>
      <c r="GX52" s="48"/>
      <c r="GY52" s="48"/>
      <c r="GZ52" s="48"/>
      <c r="HA52" s="48"/>
      <c r="HB52" s="48"/>
      <c r="HC52" s="48"/>
      <c r="HD52" s="48"/>
      <c r="HE52" s="48"/>
      <c r="HF52" s="48"/>
      <c r="HG52" s="48"/>
      <c r="HH52" s="48"/>
      <c r="HI52" s="48"/>
      <c r="HJ52" s="48"/>
      <c r="HK52" s="48"/>
      <c r="HL52" s="48"/>
      <c r="HM52" s="48"/>
      <c r="HN52" s="48"/>
      <c r="HO52" s="48"/>
      <c r="HP52" s="48"/>
      <c r="HQ52" s="48"/>
      <c r="HR52" s="48"/>
      <c r="HS52" s="48"/>
      <c r="HT52" s="48"/>
      <c r="HU52" s="48"/>
      <c r="HV52" s="48"/>
      <c r="HW52" s="48"/>
      <c r="HX52" s="48"/>
      <c r="HY52" s="48"/>
      <c r="HZ52" s="48"/>
      <c r="IA52" s="48"/>
      <c r="IB52" s="48"/>
      <c r="IC52" s="48"/>
      <c r="ID52" s="48"/>
      <c r="IE52" s="48"/>
      <c r="IF52" s="48"/>
      <c r="IG52" s="48"/>
      <c r="IH52" s="48"/>
      <c r="II52" s="48"/>
      <c r="IJ52" s="48"/>
      <c r="IK52" s="48"/>
      <c r="IL52" s="48"/>
      <c r="IM52" s="48"/>
      <c r="IN52" s="48"/>
      <c r="IO52" s="48"/>
      <c r="IP52" s="48"/>
      <c r="IQ52" s="48"/>
      <c r="IR52" s="48"/>
      <c r="IS52" s="48"/>
      <c r="IT52" s="48"/>
      <c r="IU52" s="48"/>
      <c r="IV52" s="48"/>
      <c r="IW52" s="48"/>
    </row>
    <row r="53" customFormat="false" ht="12.75" hidden="false" customHeight="false" outlineLevel="0" collapsed="false">
      <c r="A53" s="19" t="s">
        <v>79</v>
      </c>
      <c r="B53" s="39" t="s">
        <v>73</v>
      </c>
      <c r="C53" s="39" t="s">
        <v>80</v>
      </c>
      <c r="D53" s="40" t="n">
        <v>36434</v>
      </c>
      <c r="E53" s="40" t="n">
        <v>36616</v>
      </c>
      <c r="F53" s="19" t="s">
        <v>81</v>
      </c>
      <c r="G53" s="19" t="s">
        <v>107</v>
      </c>
      <c r="H53" s="39" t="s">
        <v>108</v>
      </c>
      <c r="I53" s="41" t="n">
        <f aca="false">6.359/I$1</f>
        <v>0.205129032258065</v>
      </c>
      <c r="J53" s="42" t="n">
        <v>0.013</v>
      </c>
      <c r="K53" s="42" t="n">
        <v>0.0022</v>
      </c>
      <c r="L53" s="42" t="n">
        <v>0.0072</v>
      </c>
      <c r="M53" s="42" t="n">
        <v>0</v>
      </c>
      <c r="N53" s="43" t="n">
        <v>0.02116</v>
      </c>
      <c r="O53" s="42" t="n">
        <f aca="false">SUM(I53:M53)</f>
        <v>0.227529032258065</v>
      </c>
      <c r="P53" s="44" t="n">
        <v>63281</v>
      </c>
      <c r="Q53" s="39" t="n">
        <v>134710</v>
      </c>
      <c r="R53" s="19" t="s">
        <v>109</v>
      </c>
      <c r="S53" s="45" t="n">
        <f aca="false">I53*I$1*Q53</f>
        <v>856620.89</v>
      </c>
      <c r="T53" s="45"/>
      <c r="U53" s="46" t="n">
        <v>141177</v>
      </c>
      <c r="V53" s="19"/>
      <c r="W53" s="47"/>
      <c r="X53" s="47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48"/>
      <c r="DY53" s="48"/>
      <c r="DZ53" s="48"/>
      <c r="EA53" s="48"/>
      <c r="EB53" s="48"/>
      <c r="EC53" s="48"/>
      <c r="ED53" s="48"/>
      <c r="EE53" s="48"/>
      <c r="EF53" s="48"/>
      <c r="EG53" s="48"/>
      <c r="EH53" s="48"/>
      <c r="EI53" s="48"/>
      <c r="EJ53" s="48"/>
      <c r="EK53" s="48"/>
      <c r="EL53" s="48"/>
      <c r="EM53" s="48"/>
      <c r="EN53" s="48"/>
      <c r="EO53" s="48"/>
      <c r="EP53" s="48"/>
      <c r="EQ53" s="48"/>
      <c r="ER53" s="48"/>
      <c r="ES53" s="48"/>
      <c r="ET53" s="48"/>
      <c r="EU53" s="48"/>
      <c r="EV53" s="48"/>
      <c r="EW53" s="48"/>
      <c r="EX53" s="48"/>
      <c r="EY53" s="48"/>
      <c r="EZ53" s="48"/>
      <c r="FA53" s="48"/>
      <c r="FB53" s="48"/>
      <c r="FC53" s="48"/>
      <c r="FD53" s="48"/>
      <c r="FE53" s="48"/>
      <c r="FF53" s="48"/>
      <c r="FG53" s="48"/>
      <c r="FH53" s="48"/>
      <c r="FI53" s="48"/>
      <c r="FJ53" s="48"/>
      <c r="FK53" s="48"/>
      <c r="FL53" s="48"/>
      <c r="FM53" s="48"/>
      <c r="FN53" s="48"/>
      <c r="FO53" s="48"/>
      <c r="FP53" s="48"/>
      <c r="FQ53" s="48"/>
      <c r="FR53" s="48"/>
      <c r="FS53" s="48"/>
      <c r="FT53" s="48"/>
      <c r="FU53" s="48"/>
      <c r="FV53" s="48"/>
      <c r="FW53" s="48"/>
      <c r="FX53" s="48"/>
      <c r="FY53" s="48"/>
      <c r="FZ53" s="48"/>
      <c r="GA53" s="48"/>
      <c r="GB53" s="48"/>
      <c r="GC53" s="48"/>
      <c r="GD53" s="48"/>
      <c r="GE53" s="48"/>
      <c r="GF53" s="48"/>
      <c r="GG53" s="48"/>
      <c r="GH53" s="48"/>
      <c r="GI53" s="48"/>
      <c r="GJ53" s="48"/>
      <c r="GK53" s="48"/>
      <c r="GL53" s="48"/>
      <c r="GM53" s="48"/>
      <c r="GN53" s="48"/>
      <c r="GO53" s="48"/>
      <c r="GP53" s="48"/>
      <c r="GQ53" s="48"/>
      <c r="GR53" s="48"/>
      <c r="GS53" s="48"/>
      <c r="GT53" s="48"/>
      <c r="GU53" s="48"/>
      <c r="GV53" s="48"/>
      <c r="GW53" s="48"/>
      <c r="GX53" s="48"/>
      <c r="GY53" s="48"/>
      <c r="GZ53" s="48"/>
      <c r="HA53" s="48"/>
      <c r="HB53" s="48"/>
      <c r="HC53" s="48"/>
      <c r="HD53" s="48"/>
      <c r="HE53" s="48"/>
      <c r="HF53" s="48"/>
      <c r="HG53" s="48"/>
      <c r="HH53" s="48"/>
      <c r="HI53" s="48"/>
      <c r="HJ53" s="48"/>
      <c r="HK53" s="48"/>
      <c r="HL53" s="48"/>
      <c r="HM53" s="48"/>
      <c r="HN53" s="48"/>
      <c r="HO53" s="48"/>
      <c r="HP53" s="48"/>
      <c r="HQ53" s="48"/>
      <c r="HR53" s="48"/>
      <c r="HS53" s="48"/>
      <c r="HT53" s="48"/>
      <c r="HU53" s="48"/>
      <c r="HV53" s="48"/>
      <c r="HW53" s="48"/>
      <c r="HX53" s="48"/>
      <c r="HY53" s="48"/>
      <c r="HZ53" s="48"/>
      <c r="IA53" s="48"/>
      <c r="IB53" s="48"/>
      <c r="IC53" s="48"/>
      <c r="ID53" s="48"/>
      <c r="IE53" s="48"/>
      <c r="IF53" s="48"/>
      <c r="IG53" s="48"/>
      <c r="IH53" s="48"/>
      <c r="II53" s="48"/>
      <c r="IJ53" s="48"/>
      <c r="IK53" s="48"/>
      <c r="IL53" s="48"/>
      <c r="IM53" s="48"/>
      <c r="IN53" s="48"/>
      <c r="IO53" s="48"/>
      <c r="IP53" s="48"/>
      <c r="IQ53" s="48"/>
      <c r="IR53" s="48"/>
      <c r="IS53" s="48"/>
      <c r="IT53" s="48"/>
      <c r="IU53" s="48"/>
      <c r="IV53" s="48"/>
      <c r="IW53" s="48"/>
    </row>
    <row r="54" customFormat="false" ht="12.75" hidden="false" customHeight="false" outlineLevel="0" collapsed="false">
      <c r="A54" s="19" t="s">
        <v>79</v>
      </c>
      <c r="B54" s="39" t="s">
        <v>73</v>
      </c>
      <c r="C54" s="39" t="s">
        <v>103</v>
      </c>
      <c r="D54" s="40" t="n">
        <v>36251</v>
      </c>
      <c r="E54" s="40" t="n">
        <v>36616</v>
      </c>
      <c r="F54" s="19" t="s">
        <v>97</v>
      </c>
      <c r="G54" s="19" t="s">
        <v>104</v>
      </c>
      <c r="H54" s="39" t="s">
        <v>77</v>
      </c>
      <c r="I54" s="41" t="n">
        <f aca="false">6.53/I$1</f>
        <v>0.210645161290323</v>
      </c>
      <c r="J54" s="42" t="n">
        <v>0.0132</v>
      </c>
      <c r="K54" s="42" t="n">
        <v>0.0022</v>
      </c>
      <c r="L54" s="42" t="n">
        <v>0.0072</v>
      </c>
      <c r="M54" s="42" t="n">
        <v>0</v>
      </c>
      <c r="N54" s="43" t="n">
        <v>0.02116</v>
      </c>
      <c r="O54" s="42" t="n">
        <f aca="false">SUM(I54:M54)</f>
        <v>0.233245161290323</v>
      </c>
      <c r="P54" s="44" t="n">
        <v>63282</v>
      </c>
      <c r="Q54" s="39" t="n">
        <v>6</v>
      </c>
      <c r="R54" s="19" t="s">
        <v>110</v>
      </c>
      <c r="S54" s="45" t="n">
        <f aca="false">I54*I$1*Q54</f>
        <v>39.18</v>
      </c>
      <c r="T54" s="45"/>
      <c r="U54" s="46" t="n">
        <v>140965</v>
      </c>
      <c r="V54" s="19"/>
      <c r="W54" s="47"/>
      <c r="X54" s="47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48"/>
      <c r="DY54" s="48"/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J54" s="48"/>
      <c r="EK54" s="48"/>
      <c r="EL54" s="48"/>
      <c r="EM54" s="48"/>
      <c r="EN54" s="48"/>
      <c r="EO54" s="48"/>
      <c r="EP54" s="48"/>
      <c r="EQ54" s="48"/>
      <c r="ER54" s="48"/>
      <c r="ES54" s="48"/>
      <c r="ET54" s="48"/>
      <c r="EU54" s="48"/>
      <c r="EV54" s="48"/>
      <c r="EW54" s="48"/>
      <c r="EX54" s="48"/>
      <c r="EY54" s="48"/>
      <c r="EZ54" s="48"/>
      <c r="FA54" s="48"/>
      <c r="FB54" s="48"/>
      <c r="FC54" s="48"/>
      <c r="FD54" s="48"/>
      <c r="FE54" s="48"/>
      <c r="FF54" s="48"/>
      <c r="FG54" s="48"/>
      <c r="FH54" s="48"/>
      <c r="FI54" s="48"/>
      <c r="FJ54" s="48"/>
      <c r="FK54" s="48"/>
      <c r="FL54" s="48"/>
      <c r="FM54" s="48"/>
      <c r="FN54" s="48"/>
      <c r="FO54" s="48"/>
      <c r="FP54" s="48"/>
      <c r="FQ54" s="48"/>
      <c r="FR54" s="48"/>
      <c r="FS54" s="48"/>
      <c r="FT54" s="48"/>
      <c r="FU54" s="48"/>
      <c r="FV54" s="48"/>
      <c r="FW54" s="48"/>
      <c r="FX54" s="48"/>
      <c r="FY54" s="48"/>
      <c r="FZ54" s="48"/>
      <c r="GA54" s="48"/>
      <c r="GB54" s="48"/>
      <c r="GC54" s="48"/>
      <c r="GD54" s="48"/>
      <c r="GE54" s="48"/>
      <c r="GF54" s="48"/>
      <c r="GG54" s="48"/>
      <c r="GH54" s="48"/>
      <c r="GI54" s="48"/>
      <c r="GJ54" s="48"/>
      <c r="GK54" s="48"/>
      <c r="GL54" s="48"/>
      <c r="GM54" s="48"/>
      <c r="GN54" s="48"/>
      <c r="GO54" s="48"/>
      <c r="GP54" s="48"/>
      <c r="GQ54" s="48"/>
      <c r="GR54" s="48"/>
      <c r="GS54" s="48"/>
      <c r="GT54" s="48"/>
      <c r="GU54" s="48"/>
      <c r="GV54" s="48"/>
      <c r="GW54" s="48"/>
      <c r="GX54" s="48"/>
      <c r="GY54" s="48"/>
      <c r="GZ54" s="48"/>
      <c r="HA54" s="48"/>
      <c r="HB54" s="48"/>
      <c r="HC54" s="48"/>
      <c r="HD54" s="48"/>
      <c r="HE54" s="48"/>
      <c r="HF54" s="48"/>
      <c r="HG54" s="48"/>
      <c r="HH54" s="48"/>
      <c r="HI54" s="48"/>
      <c r="HJ54" s="48"/>
      <c r="HK54" s="48"/>
      <c r="HL54" s="48"/>
      <c r="HM54" s="48"/>
      <c r="HN54" s="48"/>
      <c r="HO54" s="48"/>
      <c r="HP54" s="48"/>
      <c r="HQ54" s="48"/>
      <c r="HR54" s="48"/>
      <c r="HS54" s="48"/>
      <c r="HT54" s="48"/>
      <c r="HU54" s="48"/>
      <c r="HV54" s="48"/>
      <c r="HW54" s="48"/>
      <c r="HX54" s="48"/>
      <c r="HY54" s="48"/>
      <c r="HZ54" s="48"/>
      <c r="IA54" s="48"/>
      <c r="IB54" s="48"/>
      <c r="IC54" s="48"/>
      <c r="ID54" s="48"/>
      <c r="IE54" s="48"/>
      <c r="IF54" s="48"/>
      <c r="IG54" s="48"/>
      <c r="IH54" s="48"/>
      <c r="II54" s="48"/>
      <c r="IJ54" s="48"/>
      <c r="IK54" s="48"/>
      <c r="IL54" s="48"/>
      <c r="IM54" s="48"/>
      <c r="IN54" s="48"/>
      <c r="IO54" s="48"/>
      <c r="IP54" s="48"/>
      <c r="IQ54" s="48"/>
      <c r="IR54" s="48"/>
      <c r="IS54" s="48"/>
      <c r="IT54" s="48"/>
      <c r="IU54" s="48"/>
      <c r="IV54" s="48"/>
      <c r="IW54" s="48"/>
    </row>
    <row r="55" customFormat="false" ht="12.75" hidden="false" customHeight="false" outlineLevel="0" collapsed="false">
      <c r="A55" s="19" t="s">
        <v>79</v>
      </c>
      <c r="B55" s="39" t="s">
        <v>73</v>
      </c>
      <c r="C55" s="39" t="s">
        <v>96</v>
      </c>
      <c r="D55" s="40" t="n">
        <v>36251</v>
      </c>
      <c r="E55" s="40" t="n">
        <v>36616</v>
      </c>
      <c r="F55" s="19" t="s">
        <v>97</v>
      </c>
      <c r="G55" s="19" t="s">
        <v>111</v>
      </c>
      <c r="H55" s="39" t="s">
        <v>77</v>
      </c>
      <c r="I55" s="41" t="n">
        <f aca="false">6.53/I$1</f>
        <v>0.210645161290323</v>
      </c>
      <c r="J55" s="42" t="n">
        <v>0.0132</v>
      </c>
      <c r="K55" s="42" t="n">
        <v>0.0022</v>
      </c>
      <c r="L55" s="42" t="n">
        <v>0.0072</v>
      </c>
      <c r="M55" s="42" t="n">
        <v>0</v>
      </c>
      <c r="N55" s="43" t="n">
        <v>0.02116</v>
      </c>
      <c r="O55" s="42" t="n">
        <f aca="false">SUM(I55:M55)</f>
        <v>0.233245161290323</v>
      </c>
      <c r="P55" s="44" t="n">
        <v>63283</v>
      </c>
      <c r="Q55" s="39" t="n">
        <v>46</v>
      </c>
      <c r="R55" s="19" t="s">
        <v>112</v>
      </c>
      <c r="S55" s="45" t="n">
        <f aca="false">I55*I$1*Q55</f>
        <v>300.38</v>
      </c>
      <c r="T55" s="45"/>
      <c r="U55" s="46" t="n">
        <v>140968</v>
      </c>
      <c r="V55" s="19"/>
      <c r="W55" s="47"/>
      <c r="X55" s="47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8"/>
      <c r="DX55" s="48"/>
      <c r="DY55" s="48"/>
      <c r="DZ55" s="48"/>
      <c r="EA55" s="48"/>
      <c r="EB55" s="48"/>
      <c r="EC55" s="48"/>
      <c r="ED55" s="48"/>
      <c r="EE55" s="48"/>
      <c r="EF55" s="48"/>
      <c r="EG55" s="48"/>
      <c r="EH55" s="48"/>
      <c r="EI55" s="48"/>
      <c r="EJ55" s="48"/>
      <c r="EK55" s="48"/>
      <c r="EL55" s="48"/>
      <c r="EM55" s="48"/>
      <c r="EN55" s="48"/>
      <c r="EO55" s="48"/>
      <c r="EP55" s="48"/>
      <c r="EQ55" s="48"/>
      <c r="ER55" s="48"/>
      <c r="ES55" s="48"/>
      <c r="ET55" s="48"/>
      <c r="EU55" s="48"/>
      <c r="EV55" s="48"/>
      <c r="EW55" s="48"/>
      <c r="EX55" s="48"/>
      <c r="EY55" s="48"/>
      <c r="EZ55" s="48"/>
      <c r="FA55" s="48"/>
      <c r="FB55" s="48"/>
      <c r="FC55" s="48"/>
      <c r="FD55" s="48"/>
      <c r="FE55" s="48"/>
      <c r="FF55" s="48"/>
      <c r="FG55" s="48"/>
      <c r="FH55" s="48"/>
      <c r="FI55" s="48"/>
      <c r="FJ55" s="48"/>
      <c r="FK55" s="48"/>
      <c r="FL55" s="48"/>
      <c r="FM55" s="48"/>
      <c r="FN55" s="48"/>
      <c r="FO55" s="48"/>
      <c r="FP55" s="48"/>
      <c r="FQ55" s="48"/>
      <c r="FR55" s="48"/>
      <c r="FS55" s="48"/>
      <c r="FT55" s="48"/>
      <c r="FU55" s="48"/>
      <c r="FV55" s="48"/>
      <c r="FW55" s="48"/>
      <c r="FX55" s="48"/>
      <c r="FY55" s="48"/>
      <c r="FZ55" s="48"/>
      <c r="GA55" s="48"/>
      <c r="GB55" s="48"/>
      <c r="GC55" s="48"/>
      <c r="GD55" s="48"/>
      <c r="GE55" s="48"/>
      <c r="GF55" s="48"/>
      <c r="GG55" s="48"/>
      <c r="GH55" s="48"/>
      <c r="GI55" s="48"/>
      <c r="GJ55" s="48"/>
      <c r="GK55" s="48"/>
      <c r="GL55" s="48"/>
      <c r="GM55" s="48"/>
      <c r="GN55" s="48"/>
      <c r="GO55" s="48"/>
      <c r="GP55" s="48"/>
      <c r="GQ55" s="48"/>
      <c r="GR55" s="48"/>
      <c r="GS55" s="48"/>
      <c r="GT55" s="48"/>
      <c r="GU55" s="48"/>
      <c r="GV55" s="48"/>
      <c r="GW55" s="48"/>
      <c r="GX55" s="48"/>
      <c r="GY55" s="48"/>
      <c r="GZ55" s="48"/>
      <c r="HA55" s="48"/>
      <c r="HB55" s="48"/>
      <c r="HC55" s="48"/>
      <c r="HD55" s="48"/>
      <c r="HE55" s="48"/>
      <c r="HF55" s="48"/>
      <c r="HG55" s="48"/>
      <c r="HH55" s="48"/>
      <c r="HI55" s="48"/>
      <c r="HJ55" s="48"/>
      <c r="HK55" s="48"/>
      <c r="HL55" s="48"/>
      <c r="HM55" s="48"/>
      <c r="HN55" s="48"/>
      <c r="HO55" s="48"/>
      <c r="HP55" s="48"/>
      <c r="HQ55" s="48"/>
      <c r="HR55" s="48"/>
      <c r="HS55" s="48"/>
      <c r="HT55" s="48"/>
      <c r="HU55" s="48"/>
      <c r="HV55" s="48"/>
      <c r="HW55" s="48"/>
      <c r="HX55" s="48"/>
      <c r="HY55" s="48"/>
      <c r="HZ55" s="48"/>
      <c r="IA55" s="48"/>
      <c r="IB55" s="48"/>
      <c r="IC55" s="48"/>
      <c r="ID55" s="48"/>
      <c r="IE55" s="48"/>
      <c r="IF55" s="48"/>
      <c r="IG55" s="48"/>
      <c r="IH55" s="48"/>
      <c r="II55" s="48"/>
      <c r="IJ55" s="48"/>
      <c r="IK55" s="48"/>
      <c r="IL55" s="48"/>
      <c r="IM55" s="48"/>
      <c r="IN55" s="48"/>
      <c r="IO55" s="48"/>
      <c r="IP55" s="48"/>
      <c r="IQ55" s="48"/>
      <c r="IR55" s="48"/>
      <c r="IS55" s="48"/>
      <c r="IT55" s="48"/>
      <c r="IU55" s="48"/>
      <c r="IV55" s="48"/>
      <c r="IW55" s="48"/>
    </row>
    <row r="56" customFormat="false" ht="12.75" hidden="false" customHeight="false" outlineLevel="0" collapsed="false">
      <c r="A56" s="20" t="s">
        <v>79</v>
      </c>
      <c r="B56" s="62" t="s">
        <v>73</v>
      </c>
      <c r="C56" s="62" t="s">
        <v>80</v>
      </c>
      <c r="D56" s="63" t="n">
        <v>36251</v>
      </c>
      <c r="E56" s="63" t="n">
        <v>36616</v>
      </c>
      <c r="F56" s="20" t="s">
        <v>81</v>
      </c>
      <c r="G56" s="20" t="s">
        <v>82</v>
      </c>
      <c r="H56" s="62" t="s">
        <v>83</v>
      </c>
      <c r="I56" s="64" t="n">
        <f aca="false">2.91/I$1</f>
        <v>0.0938709677419355</v>
      </c>
      <c r="J56" s="65" t="n">
        <v>0</v>
      </c>
      <c r="K56" s="65" t="n">
        <v>0</v>
      </c>
      <c r="L56" s="65" t="n">
        <v>0</v>
      </c>
      <c r="M56" s="65" t="n">
        <v>0</v>
      </c>
      <c r="N56" s="66" t="n">
        <v>0</v>
      </c>
      <c r="O56" s="65" t="n">
        <f aca="false">SUM(I56:M56)</f>
        <v>0.0938709677419355</v>
      </c>
      <c r="P56" s="67" t="n">
        <v>63304</v>
      </c>
      <c r="Q56" s="62" t="n">
        <v>7503838</v>
      </c>
      <c r="R56" s="20" t="s">
        <v>84</v>
      </c>
      <c r="S56" s="68" t="n">
        <f aca="false">I56*Q56</f>
        <v>704392.53483871</v>
      </c>
      <c r="T56" s="68"/>
      <c r="U56" s="69" t="n">
        <v>151879</v>
      </c>
      <c r="V56" s="20"/>
      <c r="W56" s="47"/>
      <c r="X56" s="47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8"/>
      <c r="DK56" s="48"/>
      <c r="DL56" s="48"/>
      <c r="DM56" s="48"/>
      <c r="DN56" s="48"/>
      <c r="DO56" s="48"/>
      <c r="DP56" s="48"/>
      <c r="DQ56" s="48"/>
      <c r="DR56" s="48"/>
      <c r="DS56" s="48"/>
      <c r="DT56" s="48"/>
      <c r="DU56" s="48"/>
      <c r="DV56" s="48"/>
      <c r="DW56" s="48"/>
      <c r="DX56" s="48"/>
      <c r="DY56" s="48"/>
      <c r="DZ56" s="48"/>
      <c r="EA56" s="48"/>
      <c r="EB56" s="48"/>
      <c r="EC56" s="48"/>
      <c r="ED56" s="48"/>
      <c r="EE56" s="48"/>
      <c r="EF56" s="48"/>
      <c r="EG56" s="48"/>
      <c r="EH56" s="48"/>
      <c r="EI56" s="48"/>
      <c r="EJ56" s="48"/>
      <c r="EK56" s="48"/>
      <c r="EL56" s="48"/>
      <c r="EM56" s="48"/>
      <c r="EN56" s="48"/>
      <c r="EO56" s="48"/>
      <c r="EP56" s="48"/>
      <c r="EQ56" s="48"/>
      <c r="ER56" s="48"/>
      <c r="ES56" s="48"/>
      <c r="ET56" s="48"/>
      <c r="EU56" s="48"/>
      <c r="EV56" s="48"/>
      <c r="EW56" s="48"/>
      <c r="EX56" s="48"/>
      <c r="EY56" s="48"/>
      <c r="EZ56" s="48"/>
      <c r="FA56" s="48"/>
      <c r="FB56" s="48"/>
      <c r="FC56" s="48"/>
      <c r="FD56" s="48"/>
      <c r="FE56" s="48"/>
      <c r="FF56" s="48"/>
      <c r="FG56" s="48"/>
      <c r="FH56" s="48"/>
      <c r="FI56" s="48"/>
      <c r="FJ56" s="48"/>
      <c r="FK56" s="48"/>
      <c r="FL56" s="48"/>
      <c r="FM56" s="48"/>
      <c r="FN56" s="48"/>
      <c r="FO56" s="48"/>
      <c r="FP56" s="48"/>
      <c r="FQ56" s="48"/>
      <c r="FR56" s="48"/>
      <c r="FS56" s="48"/>
      <c r="FT56" s="48"/>
      <c r="FU56" s="48"/>
      <c r="FV56" s="48"/>
      <c r="FW56" s="48"/>
      <c r="FX56" s="48"/>
      <c r="FY56" s="48"/>
      <c r="FZ56" s="48"/>
      <c r="GA56" s="48"/>
      <c r="GB56" s="48"/>
      <c r="GC56" s="48"/>
      <c r="GD56" s="48"/>
      <c r="GE56" s="48"/>
      <c r="GF56" s="48"/>
      <c r="GG56" s="48"/>
      <c r="GH56" s="48"/>
      <c r="GI56" s="48"/>
      <c r="GJ56" s="48"/>
      <c r="GK56" s="48"/>
      <c r="GL56" s="48"/>
      <c r="GM56" s="48"/>
      <c r="GN56" s="48"/>
      <c r="GO56" s="48"/>
      <c r="GP56" s="48"/>
      <c r="GQ56" s="48"/>
      <c r="GR56" s="48"/>
      <c r="GS56" s="48"/>
      <c r="GT56" s="48"/>
      <c r="GU56" s="48"/>
      <c r="GV56" s="48"/>
      <c r="GW56" s="48"/>
      <c r="GX56" s="48"/>
      <c r="GY56" s="48"/>
      <c r="GZ56" s="48"/>
      <c r="HA56" s="48"/>
      <c r="HB56" s="48"/>
      <c r="HC56" s="48"/>
      <c r="HD56" s="48"/>
      <c r="HE56" s="48"/>
      <c r="HF56" s="48"/>
      <c r="HG56" s="48"/>
      <c r="HH56" s="48"/>
      <c r="HI56" s="48"/>
      <c r="HJ56" s="48"/>
      <c r="HK56" s="48"/>
      <c r="HL56" s="48"/>
      <c r="HM56" s="48"/>
      <c r="HN56" s="48"/>
      <c r="HO56" s="48"/>
      <c r="HP56" s="48"/>
      <c r="HQ56" s="48"/>
      <c r="HR56" s="48"/>
      <c r="HS56" s="48"/>
      <c r="HT56" s="48"/>
      <c r="HU56" s="48"/>
      <c r="HV56" s="48"/>
      <c r="HW56" s="48"/>
      <c r="HX56" s="48"/>
      <c r="HY56" s="48"/>
      <c r="HZ56" s="48"/>
      <c r="IA56" s="48"/>
      <c r="IB56" s="48"/>
      <c r="IC56" s="48"/>
      <c r="ID56" s="48"/>
      <c r="IE56" s="48"/>
      <c r="IF56" s="48"/>
      <c r="IG56" s="48"/>
      <c r="IH56" s="48"/>
      <c r="II56" s="48"/>
      <c r="IJ56" s="48"/>
      <c r="IK56" s="48"/>
      <c r="IL56" s="48"/>
      <c r="IM56" s="48"/>
      <c r="IN56" s="48"/>
      <c r="IO56" s="48"/>
      <c r="IP56" s="48"/>
      <c r="IQ56" s="48"/>
      <c r="IR56" s="48"/>
      <c r="IS56" s="48"/>
      <c r="IT56" s="48"/>
      <c r="IU56" s="48"/>
      <c r="IV56" s="48"/>
      <c r="IW56" s="48"/>
    </row>
    <row r="57" customFormat="false" ht="12.75" hidden="false" customHeight="false" outlineLevel="0" collapsed="false">
      <c r="A57" s="20" t="s">
        <v>79</v>
      </c>
      <c r="B57" s="62" t="s">
        <v>73</v>
      </c>
      <c r="C57" s="62" t="s">
        <v>80</v>
      </c>
      <c r="D57" s="63" t="n">
        <v>36251</v>
      </c>
      <c r="E57" s="63" t="n">
        <v>36616</v>
      </c>
      <c r="F57" s="20" t="s">
        <v>81</v>
      </c>
      <c r="G57" s="20" t="s">
        <v>85</v>
      </c>
      <c r="H57" s="62" t="s">
        <v>83</v>
      </c>
      <c r="I57" s="64" t="n">
        <v>0.0153</v>
      </c>
      <c r="J57" s="65" t="n">
        <v>0</v>
      </c>
      <c r="K57" s="65" t="n">
        <v>0</v>
      </c>
      <c r="L57" s="65" t="n">
        <v>0</v>
      </c>
      <c r="M57" s="65" t="n">
        <v>0</v>
      </c>
      <c r="N57" s="66" t="n">
        <v>0</v>
      </c>
      <c r="O57" s="65" t="n">
        <f aca="false">SUM(I57:M57)</f>
        <v>0.0153</v>
      </c>
      <c r="P57" s="67" t="n">
        <v>63304</v>
      </c>
      <c r="Q57" s="62" t="n">
        <v>134743</v>
      </c>
      <c r="R57" s="20" t="s">
        <v>84</v>
      </c>
      <c r="S57" s="68" t="n">
        <f aca="false">I57*I$1*Q57</f>
        <v>63908.6049</v>
      </c>
      <c r="T57" s="68"/>
      <c r="U57" s="69" t="n">
        <v>151879</v>
      </c>
      <c r="V57" s="20"/>
      <c r="W57" s="47"/>
      <c r="X57" s="47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8"/>
      <c r="DX57" s="48"/>
      <c r="DY57" s="48"/>
      <c r="DZ57" s="48"/>
      <c r="EA57" s="48"/>
      <c r="EB57" s="48"/>
      <c r="EC57" s="48"/>
      <c r="ED57" s="48"/>
      <c r="EE57" s="48"/>
      <c r="EF57" s="48"/>
      <c r="EG57" s="48"/>
      <c r="EH57" s="48"/>
      <c r="EI57" s="48"/>
      <c r="EJ57" s="48"/>
      <c r="EK57" s="48"/>
      <c r="EL57" s="48"/>
      <c r="EM57" s="48"/>
      <c r="EN57" s="48"/>
      <c r="EO57" s="48"/>
      <c r="EP57" s="48"/>
      <c r="EQ57" s="48"/>
      <c r="ER57" s="48"/>
      <c r="ES57" s="48"/>
      <c r="ET57" s="48"/>
      <c r="EU57" s="48"/>
      <c r="EV57" s="48"/>
      <c r="EW57" s="48"/>
      <c r="EX57" s="48"/>
      <c r="EY57" s="48"/>
      <c r="EZ57" s="48"/>
      <c r="FA57" s="48"/>
      <c r="FB57" s="48"/>
      <c r="FC57" s="48"/>
      <c r="FD57" s="48"/>
      <c r="FE57" s="48"/>
      <c r="FF57" s="48"/>
      <c r="FG57" s="48"/>
      <c r="FH57" s="48"/>
      <c r="FI57" s="48"/>
      <c r="FJ57" s="48"/>
      <c r="FK57" s="48"/>
      <c r="FL57" s="48"/>
      <c r="FM57" s="48"/>
      <c r="FN57" s="48"/>
      <c r="FO57" s="48"/>
      <c r="FP57" s="48"/>
      <c r="FQ57" s="48"/>
      <c r="FR57" s="48"/>
      <c r="FS57" s="48"/>
      <c r="FT57" s="48"/>
      <c r="FU57" s="48"/>
      <c r="FV57" s="48"/>
      <c r="FW57" s="48"/>
      <c r="FX57" s="48"/>
      <c r="FY57" s="48"/>
      <c r="FZ57" s="48"/>
      <c r="GA57" s="48"/>
      <c r="GB57" s="48"/>
      <c r="GC57" s="48"/>
      <c r="GD57" s="48"/>
      <c r="GE57" s="48"/>
      <c r="GF57" s="48"/>
      <c r="GG57" s="48"/>
      <c r="GH57" s="48"/>
      <c r="GI57" s="48"/>
      <c r="GJ57" s="48"/>
      <c r="GK57" s="48"/>
      <c r="GL57" s="48"/>
      <c r="GM57" s="48"/>
      <c r="GN57" s="48"/>
      <c r="GO57" s="48"/>
      <c r="GP57" s="48"/>
      <c r="GQ57" s="48"/>
      <c r="GR57" s="48"/>
      <c r="GS57" s="48"/>
      <c r="GT57" s="48"/>
      <c r="GU57" s="48"/>
      <c r="GV57" s="48"/>
      <c r="GW57" s="48"/>
      <c r="GX57" s="48"/>
      <c r="GY57" s="48"/>
      <c r="GZ57" s="48"/>
      <c r="HA57" s="48"/>
      <c r="HB57" s="48"/>
      <c r="HC57" s="48"/>
      <c r="HD57" s="48"/>
      <c r="HE57" s="48"/>
      <c r="HF57" s="48"/>
      <c r="HG57" s="48"/>
      <c r="HH57" s="48"/>
      <c r="HI57" s="48"/>
      <c r="HJ57" s="48"/>
      <c r="HK57" s="48"/>
      <c r="HL57" s="48"/>
      <c r="HM57" s="48"/>
      <c r="HN57" s="48"/>
      <c r="HO57" s="48"/>
      <c r="HP57" s="48"/>
      <c r="HQ57" s="48"/>
      <c r="HR57" s="48"/>
      <c r="HS57" s="48"/>
      <c r="HT57" s="48"/>
      <c r="HU57" s="48"/>
      <c r="HV57" s="48"/>
      <c r="HW57" s="48"/>
      <c r="HX57" s="48"/>
      <c r="HY57" s="48"/>
      <c r="HZ57" s="48"/>
      <c r="IA57" s="48"/>
      <c r="IB57" s="48"/>
      <c r="IC57" s="48"/>
      <c r="ID57" s="48"/>
      <c r="IE57" s="48"/>
      <c r="IF57" s="48"/>
      <c r="IG57" s="48"/>
      <c r="IH57" s="48"/>
      <c r="II57" s="48"/>
      <c r="IJ57" s="48"/>
      <c r="IK57" s="48"/>
      <c r="IL57" s="48"/>
      <c r="IM57" s="48"/>
      <c r="IN57" s="48"/>
      <c r="IO57" s="48"/>
      <c r="IP57" s="48"/>
      <c r="IQ57" s="48"/>
      <c r="IR57" s="48"/>
      <c r="IS57" s="48"/>
      <c r="IT57" s="48"/>
      <c r="IU57" s="48"/>
      <c r="IV57" s="48"/>
      <c r="IW57" s="48"/>
    </row>
    <row r="58" customFormat="false" ht="12.75" hidden="false" customHeight="false" outlineLevel="0" collapsed="false">
      <c r="A58" s="19" t="s">
        <v>79</v>
      </c>
      <c r="B58" s="39" t="s">
        <v>73</v>
      </c>
      <c r="C58" s="39" t="s">
        <v>103</v>
      </c>
      <c r="D58" s="40" t="n">
        <v>36281</v>
      </c>
      <c r="E58" s="40" t="n">
        <v>36646</v>
      </c>
      <c r="F58" s="19" t="s">
        <v>97</v>
      </c>
      <c r="G58" s="19" t="s">
        <v>104</v>
      </c>
      <c r="H58" s="39" t="s">
        <v>77</v>
      </c>
      <c r="I58" s="41" t="n">
        <f aca="false">6.53/I$1</f>
        <v>0.210645161290323</v>
      </c>
      <c r="J58" s="42" t="n">
        <v>0.0132</v>
      </c>
      <c r="K58" s="42" t="n">
        <v>0.0022</v>
      </c>
      <c r="L58" s="42" t="n">
        <v>0.0072</v>
      </c>
      <c r="M58" s="42" t="n">
        <v>0</v>
      </c>
      <c r="N58" s="43" t="n">
        <v>0.02116</v>
      </c>
      <c r="O58" s="42" t="n">
        <f aca="false">SUM(I58:M58)</f>
        <v>0.233245161290323</v>
      </c>
      <c r="P58" s="44" t="n">
        <v>63557</v>
      </c>
      <c r="Q58" s="39" t="n">
        <v>33</v>
      </c>
      <c r="R58" s="19" t="s">
        <v>113</v>
      </c>
      <c r="S58" s="45" t="n">
        <f aca="false">I58*I$1*Q58</f>
        <v>215.49</v>
      </c>
      <c r="T58" s="45"/>
      <c r="U58" s="46" t="n">
        <v>140974</v>
      </c>
      <c r="V58" s="19"/>
      <c r="W58" s="70"/>
      <c r="X58" s="70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  <c r="DD58" s="71"/>
      <c r="DE58" s="71"/>
      <c r="DF58" s="71"/>
      <c r="DG58" s="71"/>
      <c r="DH58" s="71"/>
      <c r="DI58" s="71"/>
      <c r="DJ58" s="71"/>
      <c r="DK58" s="71"/>
      <c r="DL58" s="71"/>
      <c r="DM58" s="71"/>
      <c r="DN58" s="71"/>
      <c r="DO58" s="71"/>
      <c r="DP58" s="71"/>
      <c r="DQ58" s="71"/>
      <c r="DR58" s="71"/>
      <c r="DS58" s="71"/>
      <c r="DT58" s="71"/>
      <c r="DU58" s="71"/>
      <c r="DV58" s="71"/>
      <c r="DW58" s="71"/>
      <c r="DX58" s="71"/>
      <c r="DY58" s="71"/>
      <c r="DZ58" s="71"/>
      <c r="EA58" s="71"/>
      <c r="EB58" s="71"/>
      <c r="EC58" s="71"/>
      <c r="ED58" s="71"/>
      <c r="EE58" s="71"/>
      <c r="EF58" s="71"/>
      <c r="EG58" s="71"/>
      <c r="EH58" s="71"/>
      <c r="EI58" s="71"/>
      <c r="EJ58" s="71"/>
      <c r="EK58" s="71"/>
      <c r="EL58" s="71"/>
      <c r="EM58" s="71"/>
      <c r="EN58" s="71"/>
      <c r="EO58" s="71"/>
      <c r="EP58" s="71"/>
      <c r="EQ58" s="71"/>
      <c r="ER58" s="71"/>
      <c r="ES58" s="71"/>
      <c r="ET58" s="71"/>
      <c r="EU58" s="71"/>
      <c r="EV58" s="71"/>
      <c r="EW58" s="71"/>
      <c r="EX58" s="71"/>
      <c r="EY58" s="71"/>
      <c r="EZ58" s="71"/>
      <c r="FA58" s="71"/>
      <c r="FB58" s="71"/>
      <c r="FC58" s="71"/>
      <c r="FD58" s="71"/>
      <c r="FE58" s="71"/>
      <c r="FF58" s="71"/>
      <c r="FG58" s="71"/>
      <c r="FH58" s="71"/>
      <c r="FI58" s="71"/>
      <c r="FJ58" s="71"/>
      <c r="FK58" s="71"/>
      <c r="FL58" s="71"/>
      <c r="FM58" s="71"/>
      <c r="FN58" s="71"/>
      <c r="FO58" s="71"/>
      <c r="FP58" s="71"/>
      <c r="FQ58" s="71"/>
      <c r="FR58" s="71"/>
      <c r="FS58" s="71"/>
      <c r="FT58" s="71"/>
      <c r="FU58" s="71"/>
      <c r="FV58" s="71"/>
      <c r="FW58" s="71"/>
      <c r="FX58" s="71"/>
      <c r="FY58" s="71"/>
      <c r="FZ58" s="71"/>
      <c r="GA58" s="71"/>
      <c r="GB58" s="71"/>
      <c r="GC58" s="71"/>
      <c r="GD58" s="71"/>
      <c r="GE58" s="71"/>
      <c r="GF58" s="71"/>
      <c r="GG58" s="71"/>
      <c r="GH58" s="71"/>
      <c r="GI58" s="71"/>
      <c r="GJ58" s="71"/>
      <c r="GK58" s="71"/>
      <c r="GL58" s="71"/>
      <c r="GM58" s="71"/>
      <c r="GN58" s="71"/>
      <c r="GO58" s="71"/>
      <c r="GP58" s="71"/>
      <c r="GQ58" s="71"/>
      <c r="GR58" s="71"/>
      <c r="GS58" s="71"/>
      <c r="GT58" s="71"/>
      <c r="GU58" s="71"/>
      <c r="GV58" s="71"/>
      <c r="GW58" s="71"/>
      <c r="GX58" s="71"/>
      <c r="GY58" s="71"/>
      <c r="GZ58" s="71"/>
      <c r="HA58" s="71"/>
      <c r="HB58" s="71"/>
      <c r="HC58" s="71"/>
      <c r="HD58" s="71"/>
      <c r="HE58" s="71"/>
      <c r="HF58" s="71"/>
      <c r="HG58" s="71"/>
      <c r="HH58" s="71"/>
      <c r="HI58" s="71"/>
      <c r="HJ58" s="71"/>
      <c r="HK58" s="71"/>
      <c r="HL58" s="71"/>
      <c r="HM58" s="71"/>
      <c r="HN58" s="71"/>
      <c r="HO58" s="71"/>
      <c r="HP58" s="71"/>
      <c r="HQ58" s="71"/>
      <c r="HR58" s="71"/>
      <c r="HS58" s="71"/>
      <c r="HT58" s="71"/>
      <c r="HU58" s="71"/>
      <c r="HV58" s="71"/>
      <c r="HW58" s="71"/>
      <c r="HX58" s="71"/>
      <c r="HY58" s="71"/>
      <c r="HZ58" s="71"/>
      <c r="IA58" s="71"/>
      <c r="IB58" s="71"/>
      <c r="IC58" s="71"/>
      <c r="ID58" s="71"/>
      <c r="IE58" s="71"/>
      <c r="IF58" s="71"/>
      <c r="IG58" s="71"/>
      <c r="IH58" s="71"/>
      <c r="II58" s="71"/>
      <c r="IJ58" s="71"/>
      <c r="IK58" s="71"/>
      <c r="IL58" s="71"/>
      <c r="IM58" s="71"/>
      <c r="IN58" s="71"/>
      <c r="IO58" s="71"/>
      <c r="IP58" s="71"/>
      <c r="IQ58" s="71"/>
      <c r="IR58" s="71"/>
      <c r="IS58" s="71"/>
      <c r="IT58" s="71"/>
      <c r="IU58" s="71"/>
      <c r="IV58" s="71"/>
      <c r="IW58" s="71"/>
    </row>
    <row r="59" customFormat="false" ht="12.75" hidden="false" customHeight="false" outlineLevel="0" collapsed="false">
      <c r="A59" s="19" t="s">
        <v>29</v>
      </c>
      <c r="B59" s="39" t="s">
        <v>73</v>
      </c>
      <c r="C59" s="39" t="s">
        <v>74</v>
      </c>
      <c r="D59" s="40" t="n">
        <v>36526</v>
      </c>
      <c r="E59" s="40" t="n">
        <v>36616</v>
      </c>
      <c r="F59" s="24" t="s">
        <v>100</v>
      </c>
      <c r="G59" s="24" t="s">
        <v>101</v>
      </c>
      <c r="H59" s="39" t="s">
        <v>77</v>
      </c>
      <c r="I59" s="61" t="n">
        <v>0.045</v>
      </c>
      <c r="J59" s="42" t="n">
        <v>0.0132</v>
      </c>
      <c r="K59" s="42" t="n">
        <v>0.0022</v>
      </c>
      <c r="L59" s="42" t="n">
        <v>0.0075</v>
      </c>
      <c r="M59" s="42" t="n">
        <v>0</v>
      </c>
      <c r="N59" s="43" t="n">
        <v>0.02116</v>
      </c>
      <c r="O59" s="42" t="n">
        <f aca="false">SUM(I59:M59)</f>
        <v>0.0679</v>
      </c>
      <c r="P59" s="44" t="n">
        <v>63764</v>
      </c>
      <c r="Q59" s="39" t="n">
        <v>10000</v>
      </c>
      <c r="R59" s="19" t="s">
        <v>114</v>
      </c>
      <c r="S59" s="45" t="n">
        <f aca="false">I59*'Ces Wholesale'!I$1*Q59</f>
        <v>13950</v>
      </c>
      <c r="T59" s="45"/>
      <c r="U59" s="46" t="n">
        <v>139469</v>
      </c>
      <c r="V59" s="45"/>
      <c r="W59" s="70"/>
      <c r="X59" s="70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1"/>
      <c r="CV59" s="71"/>
      <c r="CW59" s="71"/>
      <c r="CX59" s="71"/>
      <c r="CY59" s="71"/>
      <c r="CZ59" s="71"/>
      <c r="DA59" s="71"/>
      <c r="DB59" s="71"/>
      <c r="DC59" s="71"/>
      <c r="DD59" s="71"/>
      <c r="DE59" s="71"/>
      <c r="DF59" s="71"/>
      <c r="DG59" s="71"/>
      <c r="DH59" s="71"/>
      <c r="DI59" s="71"/>
      <c r="DJ59" s="71"/>
      <c r="DK59" s="71"/>
      <c r="DL59" s="71"/>
      <c r="DM59" s="71"/>
      <c r="DN59" s="71"/>
      <c r="DO59" s="71"/>
      <c r="DP59" s="71"/>
      <c r="DQ59" s="71"/>
      <c r="DR59" s="71"/>
      <c r="DS59" s="71"/>
      <c r="DT59" s="71"/>
      <c r="DU59" s="71"/>
      <c r="DV59" s="71"/>
      <c r="DW59" s="71"/>
      <c r="DX59" s="71"/>
      <c r="DY59" s="71"/>
      <c r="DZ59" s="71"/>
      <c r="EA59" s="71"/>
      <c r="EB59" s="71"/>
      <c r="EC59" s="71"/>
      <c r="ED59" s="71"/>
      <c r="EE59" s="71"/>
      <c r="EF59" s="71"/>
      <c r="EG59" s="71"/>
      <c r="EH59" s="71"/>
      <c r="EI59" s="71"/>
      <c r="EJ59" s="71"/>
      <c r="EK59" s="71"/>
      <c r="EL59" s="71"/>
      <c r="EM59" s="71"/>
      <c r="EN59" s="71"/>
      <c r="EO59" s="71"/>
      <c r="EP59" s="71"/>
      <c r="EQ59" s="71"/>
      <c r="ER59" s="71"/>
      <c r="ES59" s="71"/>
      <c r="ET59" s="71"/>
      <c r="EU59" s="71"/>
      <c r="EV59" s="71"/>
      <c r="EW59" s="71"/>
      <c r="EX59" s="71"/>
      <c r="EY59" s="71"/>
      <c r="EZ59" s="71"/>
      <c r="FA59" s="71"/>
      <c r="FB59" s="71"/>
      <c r="FC59" s="71"/>
      <c r="FD59" s="71"/>
      <c r="FE59" s="71"/>
      <c r="FF59" s="71"/>
      <c r="FG59" s="71"/>
      <c r="FH59" s="71"/>
      <c r="FI59" s="71"/>
      <c r="FJ59" s="71"/>
      <c r="FK59" s="71"/>
      <c r="FL59" s="71"/>
      <c r="FM59" s="71"/>
      <c r="FN59" s="71"/>
      <c r="FO59" s="71"/>
      <c r="FP59" s="71"/>
      <c r="FQ59" s="71"/>
      <c r="FR59" s="71"/>
      <c r="FS59" s="71"/>
      <c r="FT59" s="71"/>
      <c r="FU59" s="71"/>
      <c r="FV59" s="71"/>
      <c r="FW59" s="71"/>
      <c r="FX59" s="71"/>
      <c r="FY59" s="71"/>
      <c r="FZ59" s="71"/>
      <c r="GA59" s="71"/>
      <c r="GB59" s="71"/>
      <c r="GC59" s="71"/>
      <c r="GD59" s="71"/>
      <c r="GE59" s="71"/>
      <c r="GF59" s="71"/>
      <c r="GG59" s="71"/>
      <c r="GH59" s="71"/>
      <c r="GI59" s="71"/>
      <c r="GJ59" s="71"/>
      <c r="GK59" s="71"/>
      <c r="GL59" s="71"/>
      <c r="GM59" s="71"/>
      <c r="GN59" s="71"/>
      <c r="GO59" s="71"/>
      <c r="GP59" s="71"/>
      <c r="GQ59" s="71"/>
      <c r="GR59" s="71"/>
      <c r="GS59" s="71"/>
      <c r="GT59" s="71"/>
      <c r="GU59" s="71"/>
      <c r="GV59" s="71"/>
      <c r="GW59" s="71"/>
      <c r="GX59" s="71"/>
      <c r="GY59" s="71"/>
      <c r="GZ59" s="71"/>
      <c r="HA59" s="71"/>
      <c r="HB59" s="71"/>
      <c r="HC59" s="71"/>
      <c r="HD59" s="71"/>
      <c r="HE59" s="71"/>
      <c r="HF59" s="71"/>
      <c r="HG59" s="71"/>
      <c r="HH59" s="71"/>
      <c r="HI59" s="71"/>
      <c r="HJ59" s="71"/>
      <c r="HK59" s="71"/>
      <c r="HL59" s="71"/>
      <c r="HM59" s="71"/>
      <c r="HN59" s="71"/>
      <c r="HO59" s="71"/>
      <c r="HP59" s="71"/>
      <c r="HQ59" s="71"/>
      <c r="HR59" s="71"/>
      <c r="HS59" s="71"/>
      <c r="HT59" s="71"/>
      <c r="HU59" s="71"/>
      <c r="HV59" s="71"/>
      <c r="HW59" s="71"/>
      <c r="HX59" s="71"/>
      <c r="HY59" s="71"/>
      <c r="HZ59" s="71"/>
      <c r="IA59" s="71"/>
      <c r="IB59" s="71"/>
      <c r="IC59" s="71"/>
      <c r="ID59" s="71"/>
      <c r="IE59" s="71"/>
      <c r="IF59" s="71"/>
      <c r="IG59" s="71"/>
      <c r="IH59" s="71"/>
      <c r="II59" s="71"/>
      <c r="IJ59" s="71"/>
      <c r="IK59" s="71"/>
      <c r="IL59" s="71"/>
      <c r="IM59" s="71"/>
      <c r="IN59" s="71"/>
      <c r="IO59" s="71"/>
      <c r="IP59" s="71"/>
      <c r="IQ59" s="71"/>
      <c r="IR59" s="71"/>
      <c r="IS59" s="71"/>
      <c r="IT59" s="71"/>
      <c r="IU59" s="71"/>
      <c r="IV59" s="71"/>
      <c r="IW59" s="71"/>
    </row>
    <row r="60" customFormat="false" ht="12.75" hidden="false" customHeight="false" outlineLevel="0" collapsed="false">
      <c r="A60" s="19" t="s">
        <v>79</v>
      </c>
      <c r="B60" s="39" t="s">
        <v>73</v>
      </c>
      <c r="C60" s="39" t="s">
        <v>103</v>
      </c>
      <c r="D60" s="40" t="n">
        <v>36312</v>
      </c>
      <c r="E60" s="40" t="n">
        <v>36677</v>
      </c>
      <c r="F60" s="19" t="s">
        <v>97</v>
      </c>
      <c r="G60" s="19" t="s">
        <v>104</v>
      </c>
      <c r="H60" s="39" t="s">
        <v>77</v>
      </c>
      <c r="I60" s="41" t="n">
        <f aca="false">6.53/I$1</f>
        <v>0.210645161290323</v>
      </c>
      <c r="J60" s="42" t="n">
        <v>0.0132</v>
      </c>
      <c r="K60" s="42" t="n">
        <v>0.0022</v>
      </c>
      <c r="L60" s="42" t="n">
        <v>0.0072</v>
      </c>
      <c r="M60" s="42" t="n">
        <v>0</v>
      </c>
      <c r="N60" s="43" t="n">
        <v>0.02116</v>
      </c>
      <c r="O60" s="42" t="n">
        <f aca="false">SUM(I60:M60)</f>
        <v>0.233245161290323</v>
      </c>
      <c r="P60" s="44" t="n">
        <v>63822</v>
      </c>
      <c r="Q60" s="39" t="n">
        <v>303</v>
      </c>
      <c r="R60" s="19" t="s">
        <v>115</v>
      </c>
      <c r="S60" s="45" t="n">
        <f aca="false">I60*I$1*Q60</f>
        <v>1978.59</v>
      </c>
      <c r="T60" s="45"/>
      <c r="U60" s="46" t="n">
        <v>141146</v>
      </c>
      <c r="V60" s="19"/>
      <c r="W60" s="47"/>
      <c r="X60" s="47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8"/>
      <c r="DT60" s="48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8"/>
      <c r="EF60" s="48"/>
      <c r="EG60" s="48"/>
      <c r="EH60" s="48"/>
      <c r="EI60" s="48"/>
      <c r="EJ60" s="48"/>
      <c r="EK60" s="48"/>
      <c r="EL60" s="48"/>
      <c r="EM60" s="48"/>
      <c r="EN60" s="48"/>
      <c r="EO60" s="48"/>
      <c r="EP60" s="48"/>
      <c r="EQ60" s="48"/>
      <c r="ER60" s="48"/>
      <c r="ES60" s="48"/>
      <c r="ET60" s="48"/>
      <c r="EU60" s="48"/>
      <c r="EV60" s="48"/>
      <c r="EW60" s="48"/>
      <c r="EX60" s="48"/>
      <c r="EY60" s="48"/>
      <c r="EZ60" s="48"/>
      <c r="FA60" s="48"/>
      <c r="FB60" s="48"/>
      <c r="FC60" s="48"/>
      <c r="FD60" s="48"/>
      <c r="FE60" s="48"/>
      <c r="FF60" s="48"/>
      <c r="FG60" s="48"/>
      <c r="FH60" s="48"/>
      <c r="FI60" s="48"/>
      <c r="FJ60" s="48"/>
      <c r="FK60" s="48"/>
      <c r="FL60" s="48"/>
      <c r="FM60" s="48"/>
      <c r="FN60" s="48"/>
      <c r="FO60" s="48"/>
      <c r="FP60" s="48"/>
      <c r="FQ60" s="48"/>
      <c r="FR60" s="48"/>
      <c r="FS60" s="48"/>
      <c r="FT60" s="48"/>
      <c r="FU60" s="48"/>
      <c r="FV60" s="48"/>
      <c r="FW60" s="48"/>
      <c r="FX60" s="48"/>
      <c r="FY60" s="48"/>
      <c r="FZ60" s="48"/>
      <c r="GA60" s="48"/>
      <c r="GB60" s="48"/>
      <c r="GC60" s="48"/>
      <c r="GD60" s="48"/>
      <c r="GE60" s="48"/>
      <c r="GF60" s="48"/>
      <c r="GG60" s="48"/>
      <c r="GH60" s="48"/>
      <c r="GI60" s="48"/>
      <c r="GJ60" s="48"/>
      <c r="GK60" s="48"/>
      <c r="GL60" s="48"/>
      <c r="GM60" s="48"/>
      <c r="GN60" s="48"/>
      <c r="GO60" s="48"/>
      <c r="GP60" s="48"/>
      <c r="GQ60" s="48"/>
      <c r="GR60" s="48"/>
      <c r="GS60" s="48"/>
      <c r="GT60" s="48"/>
      <c r="GU60" s="48"/>
      <c r="GV60" s="48"/>
      <c r="GW60" s="48"/>
      <c r="GX60" s="48"/>
      <c r="GY60" s="48"/>
      <c r="GZ60" s="48"/>
      <c r="HA60" s="48"/>
      <c r="HB60" s="48"/>
      <c r="HC60" s="48"/>
      <c r="HD60" s="48"/>
      <c r="HE60" s="48"/>
      <c r="HF60" s="48"/>
      <c r="HG60" s="48"/>
      <c r="HH60" s="48"/>
      <c r="HI60" s="48"/>
      <c r="HJ60" s="48"/>
      <c r="HK60" s="48"/>
      <c r="HL60" s="48"/>
      <c r="HM60" s="48"/>
      <c r="HN60" s="48"/>
      <c r="HO60" s="48"/>
      <c r="HP60" s="48"/>
      <c r="HQ60" s="48"/>
      <c r="HR60" s="48"/>
      <c r="HS60" s="48"/>
      <c r="HT60" s="48"/>
      <c r="HU60" s="48"/>
      <c r="HV60" s="48"/>
      <c r="HW60" s="48"/>
      <c r="HX60" s="48"/>
      <c r="HY60" s="48"/>
      <c r="HZ60" s="48"/>
      <c r="IA60" s="48"/>
      <c r="IB60" s="48"/>
      <c r="IC60" s="48"/>
      <c r="ID60" s="48"/>
      <c r="IE60" s="48"/>
      <c r="IF60" s="48"/>
      <c r="IG60" s="48"/>
      <c r="IH60" s="48"/>
      <c r="II60" s="48"/>
      <c r="IJ60" s="48"/>
      <c r="IK60" s="48"/>
      <c r="IL60" s="48"/>
      <c r="IM60" s="48"/>
      <c r="IN60" s="48"/>
      <c r="IO60" s="48"/>
      <c r="IP60" s="48"/>
      <c r="IQ60" s="48"/>
      <c r="IR60" s="48"/>
      <c r="IS60" s="48"/>
      <c r="IT60" s="48"/>
      <c r="IU60" s="48"/>
      <c r="IV60" s="48"/>
      <c r="IW60" s="48"/>
    </row>
    <row r="61" customFormat="false" ht="12.75" hidden="false" customHeight="false" outlineLevel="0" collapsed="false">
      <c r="A61" s="19" t="s">
        <v>79</v>
      </c>
      <c r="B61" s="39" t="s">
        <v>73</v>
      </c>
      <c r="C61" s="39" t="s">
        <v>96</v>
      </c>
      <c r="D61" s="40" t="n">
        <v>36312</v>
      </c>
      <c r="E61" s="40" t="n">
        <v>36677</v>
      </c>
      <c r="F61" s="19" t="s">
        <v>97</v>
      </c>
      <c r="G61" s="19" t="s">
        <v>111</v>
      </c>
      <c r="H61" s="39" t="s">
        <v>77</v>
      </c>
      <c r="I61" s="41" t="n">
        <f aca="false">6.53/I$1</f>
        <v>0.210645161290323</v>
      </c>
      <c r="J61" s="42" t="n">
        <v>0.0132</v>
      </c>
      <c r="K61" s="42" t="n">
        <v>0.0022</v>
      </c>
      <c r="L61" s="42" t="n">
        <v>0.0072</v>
      </c>
      <c r="M61" s="42" t="n">
        <v>0</v>
      </c>
      <c r="N61" s="43" t="n">
        <v>0.02116</v>
      </c>
      <c r="O61" s="42" t="n">
        <f aca="false">SUM(I61:M61)</f>
        <v>0.233245161290323</v>
      </c>
      <c r="P61" s="44" t="n">
        <v>63825</v>
      </c>
      <c r="Q61" s="39" t="n">
        <v>213</v>
      </c>
      <c r="R61" s="19" t="s">
        <v>116</v>
      </c>
      <c r="S61" s="45" t="n">
        <f aca="false">I61*I$1*Q61</f>
        <v>1390.89</v>
      </c>
      <c r="T61" s="45"/>
      <c r="U61" s="46" t="n">
        <v>141148</v>
      </c>
      <c r="V61" s="19"/>
      <c r="W61" s="47"/>
      <c r="X61" s="47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8"/>
      <c r="DE61" s="48"/>
      <c r="DF61" s="48"/>
      <c r="DG61" s="48"/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8"/>
      <c r="EF61" s="48"/>
      <c r="EG61" s="48"/>
      <c r="EH61" s="48"/>
      <c r="EI61" s="48"/>
      <c r="EJ61" s="48"/>
      <c r="EK61" s="48"/>
      <c r="EL61" s="48"/>
      <c r="EM61" s="48"/>
      <c r="EN61" s="48"/>
      <c r="EO61" s="48"/>
      <c r="EP61" s="48"/>
      <c r="EQ61" s="48"/>
      <c r="ER61" s="48"/>
      <c r="ES61" s="48"/>
      <c r="ET61" s="48"/>
      <c r="EU61" s="48"/>
      <c r="EV61" s="48"/>
      <c r="EW61" s="48"/>
      <c r="EX61" s="48"/>
      <c r="EY61" s="48"/>
      <c r="EZ61" s="48"/>
      <c r="FA61" s="48"/>
      <c r="FB61" s="48"/>
      <c r="FC61" s="48"/>
      <c r="FD61" s="48"/>
      <c r="FE61" s="48"/>
      <c r="FF61" s="48"/>
      <c r="FG61" s="48"/>
      <c r="FH61" s="48"/>
      <c r="FI61" s="48"/>
      <c r="FJ61" s="48"/>
      <c r="FK61" s="48"/>
      <c r="FL61" s="48"/>
      <c r="FM61" s="48"/>
      <c r="FN61" s="48"/>
      <c r="FO61" s="48"/>
      <c r="FP61" s="48"/>
      <c r="FQ61" s="48"/>
      <c r="FR61" s="48"/>
      <c r="FS61" s="48"/>
      <c r="FT61" s="48"/>
      <c r="FU61" s="48"/>
      <c r="FV61" s="48"/>
      <c r="FW61" s="48"/>
      <c r="FX61" s="48"/>
      <c r="FY61" s="48"/>
      <c r="FZ61" s="48"/>
      <c r="GA61" s="48"/>
      <c r="GB61" s="48"/>
      <c r="GC61" s="48"/>
      <c r="GD61" s="48"/>
      <c r="GE61" s="48"/>
      <c r="GF61" s="48"/>
      <c r="GG61" s="48"/>
      <c r="GH61" s="48"/>
      <c r="GI61" s="48"/>
      <c r="GJ61" s="48"/>
      <c r="GK61" s="48"/>
      <c r="GL61" s="48"/>
      <c r="GM61" s="48"/>
      <c r="GN61" s="48"/>
      <c r="GO61" s="48"/>
      <c r="GP61" s="48"/>
      <c r="GQ61" s="48"/>
      <c r="GR61" s="48"/>
      <c r="GS61" s="48"/>
      <c r="GT61" s="48"/>
      <c r="GU61" s="48"/>
      <c r="GV61" s="48"/>
      <c r="GW61" s="48"/>
      <c r="GX61" s="48"/>
      <c r="GY61" s="48"/>
      <c r="GZ61" s="48"/>
      <c r="HA61" s="48"/>
      <c r="HB61" s="48"/>
      <c r="HC61" s="48"/>
      <c r="HD61" s="48"/>
      <c r="HE61" s="48"/>
      <c r="HF61" s="48"/>
      <c r="HG61" s="48"/>
      <c r="HH61" s="48"/>
      <c r="HI61" s="48"/>
      <c r="HJ61" s="48"/>
      <c r="HK61" s="48"/>
      <c r="HL61" s="48"/>
      <c r="HM61" s="48"/>
      <c r="HN61" s="48"/>
      <c r="HO61" s="48"/>
      <c r="HP61" s="48"/>
      <c r="HQ61" s="48"/>
      <c r="HR61" s="48"/>
      <c r="HS61" s="48"/>
      <c r="HT61" s="48"/>
      <c r="HU61" s="48"/>
      <c r="HV61" s="48"/>
      <c r="HW61" s="48"/>
      <c r="HX61" s="48"/>
      <c r="HY61" s="48"/>
      <c r="HZ61" s="48"/>
      <c r="IA61" s="48"/>
      <c r="IB61" s="48"/>
      <c r="IC61" s="48"/>
      <c r="ID61" s="48"/>
      <c r="IE61" s="48"/>
      <c r="IF61" s="48"/>
      <c r="IG61" s="48"/>
      <c r="IH61" s="48"/>
      <c r="II61" s="48"/>
      <c r="IJ61" s="48"/>
      <c r="IK61" s="48"/>
      <c r="IL61" s="48"/>
      <c r="IM61" s="48"/>
      <c r="IN61" s="48"/>
      <c r="IO61" s="48"/>
      <c r="IP61" s="48"/>
      <c r="IQ61" s="48"/>
      <c r="IR61" s="48"/>
      <c r="IS61" s="48"/>
      <c r="IT61" s="48"/>
      <c r="IU61" s="48"/>
      <c r="IV61" s="48"/>
      <c r="IW61" s="48"/>
    </row>
    <row r="62" customFormat="false" ht="12.75" hidden="false" customHeight="false" outlineLevel="0" collapsed="false">
      <c r="A62" s="19" t="s">
        <v>79</v>
      </c>
      <c r="B62" s="39" t="s">
        <v>73</v>
      </c>
      <c r="C62" s="39" t="s">
        <v>103</v>
      </c>
      <c r="D62" s="40" t="n">
        <v>36342</v>
      </c>
      <c r="E62" s="40" t="n">
        <v>36707</v>
      </c>
      <c r="F62" s="19" t="s">
        <v>97</v>
      </c>
      <c r="G62" s="19" t="s">
        <v>104</v>
      </c>
      <c r="H62" s="39" t="s">
        <v>77</v>
      </c>
      <c r="I62" s="41" t="n">
        <f aca="false">6.53/I$1</f>
        <v>0.210645161290323</v>
      </c>
      <c r="J62" s="42" t="n">
        <v>0.0132</v>
      </c>
      <c r="K62" s="42" t="n">
        <v>0.0022</v>
      </c>
      <c r="L62" s="42" t="n">
        <v>0.0072</v>
      </c>
      <c r="M62" s="42" t="n">
        <v>0</v>
      </c>
      <c r="N62" s="43" t="n">
        <v>0.02116</v>
      </c>
      <c r="O62" s="42" t="n">
        <f aca="false">SUM(I62:M62)</f>
        <v>0.233245161290323</v>
      </c>
      <c r="P62" s="44" t="n">
        <v>64034</v>
      </c>
      <c r="Q62" s="39" t="n">
        <v>911</v>
      </c>
      <c r="R62" s="19" t="s">
        <v>117</v>
      </c>
      <c r="S62" s="45" t="n">
        <f aca="false">I62*I$1*Q62</f>
        <v>5948.83</v>
      </c>
      <c r="T62" s="45"/>
      <c r="U62" s="46" t="n">
        <v>141150</v>
      </c>
      <c r="V62" s="19"/>
      <c r="W62" s="47"/>
      <c r="X62" s="47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  <c r="DD62" s="48"/>
      <c r="DE62" s="48"/>
      <c r="DF62" s="48"/>
      <c r="DG62" s="48"/>
      <c r="DH62" s="48"/>
      <c r="DI62" s="48"/>
      <c r="DJ62" s="48"/>
      <c r="DK62" s="48"/>
      <c r="DL62" s="48"/>
      <c r="DM62" s="48"/>
      <c r="DN62" s="48"/>
      <c r="DO62" s="48"/>
      <c r="DP62" s="48"/>
      <c r="DQ62" s="48"/>
      <c r="DR62" s="48"/>
      <c r="DS62" s="48"/>
      <c r="DT62" s="48"/>
      <c r="DU62" s="48"/>
      <c r="DV62" s="48"/>
      <c r="DW62" s="48"/>
      <c r="DX62" s="48"/>
      <c r="DY62" s="48"/>
      <c r="DZ62" s="48"/>
      <c r="EA62" s="48"/>
      <c r="EB62" s="48"/>
      <c r="EC62" s="48"/>
      <c r="ED62" s="48"/>
      <c r="EE62" s="48"/>
      <c r="EF62" s="48"/>
      <c r="EG62" s="48"/>
      <c r="EH62" s="48"/>
      <c r="EI62" s="48"/>
      <c r="EJ62" s="48"/>
      <c r="EK62" s="48"/>
      <c r="EL62" s="48"/>
      <c r="EM62" s="48"/>
      <c r="EN62" s="48"/>
      <c r="EO62" s="48"/>
      <c r="EP62" s="48"/>
      <c r="EQ62" s="48"/>
      <c r="ER62" s="48"/>
      <c r="ES62" s="48"/>
      <c r="ET62" s="48"/>
      <c r="EU62" s="48"/>
      <c r="EV62" s="48"/>
      <c r="EW62" s="48"/>
      <c r="EX62" s="48"/>
      <c r="EY62" s="48"/>
      <c r="EZ62" s="48"/>
      <c r="FA62" s="48"/>
      <c r="FB62" s="48"/>
      <c r="FC62" s="48"/>
      <c r="FD62" s="48"/>
      <c r="FE62" s="48"/>
      <c r="FF62" s="48"/>
      <c r="FG62" s="48"/>
      <c r="FH62" s="48"/>
      <c r="FI62" s="48"/>
      <c r="FJ62" s="48"/>
      <c r="FK62" s="48"/>
      <c r="FL62" s="48"/>
      <c r="FM62" s="48"/>
      <c r="FN62" s="48"/>
      <c r="FO62" s="48"/>
      <c r="FP62" s="48"/>
      <c r="FQ62" s="48"/>
      <c r="FR62" s="48"/>
      <c r="FS62" s="48"/>
      <c r="FT62" s="48"/>
      <c r="FU62" s="48"/>
      <c r="FV62" s="48"/>
      <c r="FW62" s="48"/>
      <c r="FX62" s="48"/>
      <c r="FY62" s="48"/>
      <c r="FZ62" s="48"/>
      <c r="GA62" s="48"/>
      <c r="GB62" s="48"/>
      <c r="GC62" s="48"/>
      <c r="GD62" s="48"/>
      <c r="GE62" s="48"/>
      <c r="GF62" s="48"/>
      <c r="GG62" s="48"/>
      <c r="GH62" s="48"/>
      <c r="GI62" s="48"/>
      <c r="GJ62" s="48"/>
      <c r="GK62" s="48"/>
      <c r="GL62" s="48"/>
      <c r="GM62" s="48"/>
      <c r="GN62" s="48"/>
      <c r="GO62" s="48"/>
      <c r="GP62" s="48"/>
      <c r="GQ62" s="48"/>
      <c r="GR62" s="48"/>
      <c r="GS62" s="48"/>
      <c r="GT62" s="48"/>
      <c r="GU62" s="48"/>
      <c r="GV62" s="48"/>
      <c r="GW62" s="48"/>
      <c r="GX62" s="48"/>
      <c r="GY62" s="48"/>
      <c r="GZ62" s="48"/>
      <c r="HA62" s="48"/>
      <c r="HB62" s="48"/>
      <c r="HC62" s="48"/>
      <c r="HD62" s="48"/>
      <c r="HE62" s="48"/>
      <c r="HF62" s="48"/>
      <c r="HG62" s="48"/>
      <c r="HH62" s="48"/>
      <c r="HI62" s="48"/>
      <c r="HJ62" s="48"/>
      <c r="HK62" s="48"/>
      <c r="HL62" s="48"/>
      <c r="HM62" s="48"/>
      <c r="HN62" s="48"/>
      <c r="HO62" s="48"/>
      <c r="HP62" s="48"/>
      <c r="HQ62" s="48"/>
      <c r="HR62" s="48"/>
      <c r="HS62" s="48"/>
      <c r="HT62" s="48"/>
      <c r="HU62" s="48"/>
      <c r="HV62" s="48"/>
      <c r="HW62" s="48"/>
      <c r="HX62" s="48"/>
      <c r="HY62" s="48"/>
      <c r="HZ62" s="48"/>
      <c r="IA62" s="48"/>
      <c r="IB62" s="48"/>
      <c r="IC62" s="48"/>
      <c r="ID62" s="48"/>
      <c r="IE62" s="48"/>
      <c r="IF62" s="48"/>
      <c r="IG62" s="48"/>
      <c r="IH62" s="48"/>
      <c r="II62" s="48"/>
      <c r="IJ62" s="48"/>
      <c r="IK62" s="48"/>
      <c r="IL62" s="48"/>
      <c r="IM62" s="48"/>
      <c r="IN62" s="48"/>
      <c r="IO62" s="48"/>
      <c r="IP62" s="48"/>
      <c r="IQ62" s="48"/>
      <c r="IR62" s="48"/>
      <c r="IS62" s="48"/>
      <c r="IT62" s="48"/>
      <c r="IU62" s="48"/>
      <c r="IV62" s="48"/>
      <c r="IW62" s="48"/>
    </row>
    <row r="63" customFormat="false" ht="12.75" hidden="false" customHeight="false" outlineLevel="0" collapsed="false">
      <c r="A63" s="19" t="s">
        <v>79</v>
      </c>
      <c r="B63" s="39" t="s">
        <v>73</v>
      </c>
      <c r="C63" s="39" t="s">
        <v>96</v>
      </c>
      <c r="D63" s="40" t="n">
        <v>36342</v>
      </c>
      <c r="E63" s="40" t="n">
        <v>36707</v>
      </c>
      <c r="F63" s="19" t="s">
        <v>97</v>
      </c>
      <c r="G63" s="19" t="s">
        <v>98</v>
      </c>
      <c r="H63" s="39" t="s">
        <v>77</v>
      </c>
      <c r="I63" s="41" t="n">
        <f aca="false">6.53/I$1</f>
        <v>0.210645161290323</v>
      </c>
      <c r="J63" s="42" t="n">
        <v>0.0132</v>
      </c>
      <c r="K63" s="42" t="n">
        <v>0.0022</v>
      </c>
      <c r="L63" s="42" t="n">
        <v>0.0072</v>
      </c>
      <c r="M63" s="42" t="n">
        <v>0</v>
      </c>
      <c r="N63" s="43" t="n">
        <v>0.02116</v>
      </c>
      <c r="O63" s="42" t="n">
        <f aca="false">SUM(I63:M63)</f>
        <v>0.233245161290323</v>
      </c>
      <c r="P63" s="44" t="n">
        <v>64036</v>
      </c>
      <c r="Q63" s="39" t="n">
        <v>1</v>
      </c>
      <c r="R63" s="19" t="s">
        <v>118</v>
      </c>
      <c r="S63" s="45" t="n">
        <f aca="false">I63*I$1*Q63</f>
        <v>6.53</v>
      </c>
      <c r="T63" s="45"/>
      <c r="U63" s="46" t="n">
        <v>141151</v>
      </c>
      <c r="V63" s="19"/>
      <c r="W63" s="47"/>
      <c r="X63" s="47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8"/>
      <c r="DH63" s="48"/>
      <c r="DI63" s="48"/>
      <c r="DJ63" s="48"/>
      <c r="DK63" s="48"/>
      <c r="DL63" s="48"/>
      <c r="DM63" s="48"/>
      <c r="DN63" s="48"/>
      <c r="DO63" s="48"/>
      <c r="DP63" s="48"/>
      <c r="DQ63" s="48"/>
      <c r="DR63" s="48"/>
      <c r="DS63" s="48"/>
      <c r="DT63" s="48"/>
      <c r="DU63" s="48"/>
      <c r="DV63" s="48"/>
      <c r="DW63" s="48"/>
      <c r="DX63" s="48"/>
      <c r="DY63" s="48"/>
      <c r="DZ63" s="48"/>
      <c r="EA63" s="48"/>
      <c r="EB63" s="48"/>
      <c r="EC63" s="48"/>
      <c r="ED63" s="48"/>
      <c r="EE63" s="48"/>
      <c r="EF63" s="48"/>
      <c r="EG63" s="48"/>
      <c r="EH63" s="48"/>
      <c r="EI63" s="48"/>
      <c r="EJ63" s="48"/>
      <c r="EK63" s="48"/>
      <c r="EL63" s="48"/>
      <c r="EM63" s="48"/>
      <c r="EN63" s="48"/>
      <c r="EO63" s="48"/>
      <c r="EP63" s="48"/>
      <c r="EQ63" s="48"/>
      <c r="ER63" s="48"/>
      <c r="ES63" s="48"/>
      <c r="ET63" s="48"/>
      <c r="EU63" s="48"/>
      <c r="EV63" s="48"/>
      <c r="EW63" s="48"/>
      <c r="EX63" s="48"/>
      <c r="EY63" s="48"/>
      <c r="EZ63" s="48"/>
      <c r="FA63" s="48"/>
      <c r="FB63" s="48"/>
      <c r="FC63" s="48"/>
      <c r="FD63" s="48"/>
      <c r="FE63" s="48"/>
      <c r="FF63" s="48"/>
      <c r="FG63" s="48"/>
      <c r="FH63" s="48"/>
      <c r="FI63" s="48"/>
      <c r="FJ63" s="48"/>
      <c r="FK63" s="48"/>
      <c r="FL63" s="48"/>
      <c r="FM63" s="48"/>
      <c r="FN63" s="48"/>
      <c r="FO63" s="48"/>
      <c r="FP63" s="48"/>
      <c r="FQ63" s="48"/>
      <c r="FR63" s="48"/>
      <c r="FS63" s="48"/>
      <c r="FT63" s="48"/>
      <c r="FU63" s="48"/>
      <c r="FV63" s="48"/>
      <c r="FW63" s="48"/>
      <c r="FX63" s="48"/>
      <c r="FY63" s="48"/>
      <c r="FZ63" s="48"/>
      <c r="GA63" s="48"/>
      <c r="GB63" s="48"/>
      <c r="GC63" s="48"/>
      <c r="GD63" s="48"/>
      <c r="GE63" s="48"/>
      <c r="GF63" s="48"/>
      <c r="GG63" s="48"/>
      <c r="GH63" s="48"/>
      <c r="GI63" s="48"/>
      <c r="GJ63" s="48"/>
      <c r="GK63" s="48"/>
      <c r="GL63" s="48"/>
      <c r="GM63" s="48"/>
      <c r="GN63" s="48"/>
      <c r="GO63" s="48"/>
      <c r="GP63" s="48"/>
      <c r="GQ63" s="48"/>
      <c r="GR63" s="48"/>
      <c r="GS63" s="48"/>
      <c r="GT63" s="48"/>
      <c r="GU63" s="48"/>
      <c r="GV63" s="48"/>
      <c r="GW63" s="48"/>
      <c r="GX63" s="48"/>
      <c r="GY63" s="48"/>
      <c r="GZ63" s="48"/>
      <c r="HA63" s="48"/>
      <c r="HB63" s="48"/>
      <c r="HC63" s="48"/>
      <c r="HD63" s="48"/>
      <c r="HE63" s="48"/>
      <c r="HF63" s="48"/>
      <c r="HG63" s="48"/>
      <c r="HH63" s="48"/>
      <c r="HI63" s="48"/>
      <c r="HJ63" s="48"/>
      <c r="HK63" s="48"/>
      <c r="HL63" s="48"/>
      <c r="HM63" s="48"/>
      <c r="HN63" s="48"/>
      <c r="HO63" s="48"/>
      <c r="HP63" s="48"/>
      <c r="HQ63" s="48"/>
      <c r="HR63" s="48"/>
      <c r="HS63" s="48"/>
      <c r="HT63" s="48"/>
      <c r="HU63" s="48"/>
      <c r="HV63" s="48"/>
      <c r="HW63" s="48"/>
      <c r="HX63" s="48"/>
      <c r="HY63" s="48"/>
      <c r="HZ63" s="48"/>
      <c r="IA63" s="48"/>
      <c r="IB63" s="48"/>
      <c r="IC63" s="48"/>
      <c r="ID63" s="48"/>
      <c r="IE63" s="48"/>
      <c r="IF63" s="48"/>
      <c r="IG63" s="48"/>
      <c r="IH63" s="48"/>
      <c r="II63" s="48"/>
      <c r="IJ63" s="48"/>
      <c r="IK63" s="48"/>
      <c r="IL63" s="48"/>
      <c r="IM63" s="48"/>
      <c r="IN63" s="48"/>
      <c r="IO63" s="48"/>
      <c r="IP63" s="48"/>
      <c r="IQ63" s="48"/>
      <c r="IR63" s="48"/>
      <c r="IS63" s="48"/>
      <c r="IT63" s="48"/>
      <c r="IU63" s="48"/>
      <c r="IV63" s="48"/>
      <c r="IW63" s="48"/>
    </row>
    <row r="64" customFormat="false" ht="12.75" hidden="false" customHeight="false" outlineLevel="0" collapsed="false">
      <c r="A64" s="19" t="s">
        <v>79</v>
      </c>
      <c r="B64" s="39" t="s">
        <v>73</v>
      </c>
      <c r="C64" s="39" t="s">
        <v>103</v>
      </c>
      <c r="D64" s="40" t="n">
        <v>36373</v>
      </c>
      <c r="E64" s="40" t="n">
        <v>36738</v>
      </c>
      <c r="F64" s="19" t="s">
        <v>97</v>
      </c>
      <c r="G64" s="19" t="s">
        <v>104</v>
      </c>
      <c r="H64" s="39" t="s">
        <v>77</v>
      </c>
      <c r="I64" s="41" t="n">
        <f aca="false">6.53/I$1</f>
        <v>0.210645161290323</v>
      </c>
      <c r="J64" s="42" t="n">
        <v>0.0132</v>
      </c>
      <c r="K64" s="42" t="n">
        <v>0.0022</v>
      </c>
      <c r="L64" s="42" t="n">
        <v>0.0072</v>
      </c>
      <c r="M64" s="42" t="n">
        <v>0</v>
      </c>
      <c r="N64" s="43" t="n">
        <v>0.02116</v>
      </c>
      <c r="O64" s="42" t="n">
        <f aca="false">SUM(I64:M64)</f>
        <v>0.233245161290323</v>
      </c>
      <c r="P64" s="44" t="n">
        <v>64328</v>
      </c>
      <c r="Q64" s="39" t="n">
        <v>51</v>
      </c>
      <c r="R64" s="19" t="s">
        <v>119</v>
      </c>
      <c r="S64" s="45" t="n">
        <f aca="false">I64*I$1*Q64</f>
        <v>333.03</v>
      </c>
      <c r="T64" s="45"/>
      <c r="U64" s="46" t="n">
        <v>141152</v>
      </c>
      <c r="V64" s="19"/>
      <c r="W64" s="47"/>
      <c r="X64" s="47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8"/>
      <c r="DH64" s="48"/>
      <c r="DI64" s="48"/>
      <c r="DJ64" s="48"/>
      <c r="DK64" s="48"/>
      <c r="DL64" s="48"/>
      <c r="DM64" s="48"/>
      <c r="DN64" s="48"/>
      <c r="DO64" s="48"/>
      <c r="DP64" s="48"/>
      <c r="DQ64" s="48"/>
      <c r="DR64" s="48"/>
      <c r="DS64" s="48"/>
      <c r="DT64" s="48"/>
      <c r="DU64" s="48"/>
      <c r="DV64" s="48"/>
      <c r="DW64" s="48"/>
      <c r="DX64" s="48"/>
      <c r="DY64" s="48"/>
      <c r="DZ64" s="48"/>
      <c r="EA64" s="48"/>
      <c r="EB64" s="48"/>
      <c r="EC64" s="48"/>
      <c r="ED64" s="48"/>
      <c r="EE64" s="48"/>
      <c r="EF64" s="48"/>
      <c r="EG64" s="48"/>
      <c r="EH64" s="48"/>
      <c r="EI64" s="48"/>
      <c r="EJ64" s="48"/>
      <c r="EK64" s="48"/>
      <c r="EL64" s="48"/>
      <c r="EM64" s="48"/>
      <c r="EN64" s="48"/>
      <c r="EO64" s="48"/>
      <c r="EP64" s="48"/>
      <c r="EQ64" s="48"/>
      <c r="ER64" s="48"/>
      <c r="ES64" s="48"/>
      <c r="ET64" s="48"/>
      <c r="EU64" s="48"/>
      <c r="EV64" s="48"/>
      <c r="EW64" s="48"/>
      <c r="EX64" s="48"/>
      <c r="EY64" s="48"/>
      <c r="EZ64" s="48"/>
      <c r="FA64" s="48"/>
      <c r="FB64" s="48"/>
      <c r="FC64" s="48"/>
      <c r="FD64" s="48"/>
      <c r="FE64" s="48"/>
      <c r="FF64" s="48"/>
      <c r="FG64" s="48"/>
      <c r="FH64" s="48"/>
      <c r="FI64" s="48"/>
      <c r="FJ64" s="48"/>
      <c r="FK64" s="48"/>
      <c r="FL64" s="48"/>
      <c r="FM64" s="48"/>
      <c r="FN64" s="48"/>
      <c r="FO64" s="48"/>
      <c r="FP64" s="48"/>
      <c r="FQ64" s="48"/>
      <c r="FR64" s="48"/>
      <c r="FS64" s="48"/>
      <c r="FT64" s="48"/>
      <c r="FU64" s="48"/>
      <c r="FV64" s="48"/>
      <c r="FW64" s="48"/>
      <c r="FX64" s="48"/>
      <c r="FY64" s="48"/>
      <c r="FZ64" s="48"/>
      <c r="GA64" s="48"/>
      <c r="GB64" s="48"/>
      <c r="GC64" s="48"/>
      <c r="GD64" s="48"/>
      <c r="GE64" s="48"/>
      <c r="GF64" s="48"/>
      <c r="GG64" s="48"/>
      <c r="GH64" s="48"/>
      <c r="GI64" s="48"/>
      <c r="GJ64" s="48"/>
      <c r="GK64" s="48"/>
      <c r="GL64" s="48"/>
      <c r="GM64" s="48"/>
      <c r="GN64" s="48"/>
      <c r="GO64" s="48"/>
      <c r="GP64" s="48"/>
      <c r="GQ64" s="48"/>
      <c r="GR64" s="48"/>
      <c r="GS64" s="48"/>
      <c r="GT64" s="48"/>
      <c r="GU64" s="48"/>
      <c r="GV64" s="48"/>
      <c r="GW64" s="48"/>
      <c r="GX64" s="48"/>
      <c r="GY64" s="48"/>
      <c r="GZ64" s="48"/>
      <c r="HA64" s="48"/>
      <c r="HB64" s="48"/>
      <c r="HC64" s="48"/>
      <c r="HD64" s="48"/>
      <c r="HE64" s="48"/>
      <c r="HF64" s="48"/>
      <c r="HG64" s="48"/>
      <c r="HH64" s="48"/>
      <c r="HI64" s="48"/>
      <c r="HJ64" s="48"/>
      <c r="HK64" s="48"/>
      <c r="HL64" s="48"/>
      <c r="HM64" s="48"/>
      <c r="HN64" s="48"/>
      <c r="HO64" s="48"/>
      <c r="HP64" s="48"/>
      <c r="HQ64" s="48"/>
      <c r="HR64" s="48"/>
      <c r="HS64" s="48"/>
      <c r="HT64" s="48"/>
      <c r="HU64" s="48"/>
      <c r="HV64" s="48"/>
      <c r="HW64" s="48"/>
      <c r="HX64" s="48"/>
      <c r="HY64" s="48"/>
      <c r="HZ64" s="48"/>
      <c r="IA64" s="48"/>
      <c r="IB64" s="48"/>
      <c r="IC64" s="48"/>
      <c r="ID64" s="48"/>
      <c r="IE64" s="48"/>
      <c r="IF64" s="48"/>
      <c r="IG64" s="48"/>
      <c r="IH64" s="48"/>
      <c r="II64" s="48"/>
      <c r="IJ64" s="48"/>
      <c r="IK64" s="48"/>
      <c r="IL64" s="48"/>
      <c r="IM64" s="48"/>
      <c r="IN64" s="48"/>
      <c r="IO64" s="48"/>
      <c r="IP64" s="48"/>
      <c r="IQ64" s="48"/>
      <c r="IR64" s="48"/>
      <c r="IS64" s="48"/>
      <c r="IT64" s="48"/>
      <c r="IU64" s="48"/>
      <c r="IV64" s="48"/>
      <c r="IW64" s="48"/>
    </row>
    <row r="65" customFormat="false" ht="12.75" hidden="false" customHeight="false" outlineLevel="0" collapsed="false">
      <c r="A65" s="19" t="s">
        <v>79</v>
      </c>
      <c r="B65" s="39" t="s">
        <v>73</v>
      </c>
      <c r="C65" s="39" t="s">
        <v>96</v>
      </c>
      <c r="D65" s="40" t="n">
        <v>36373</v>
      </c>
      <c r="E65" s="40" t="n">
        <v>36738</v>
      </c>
      <c r="F65" s="19" t="s">
        <v>97</v>
      </c>
      <c r="G65" s="19" t="s">
        <v>111</v>
      </c>
      <c r="H65" s="39" t="s">
        <v>77</v>
      </c>
      <c r="I65" s="41" t="n">
        <f aca="false">6.53/I$1</f>
        <v>0.210645161290323</v>
      </c>
      <c r="J65" s="42" t="n">
        <v>0.0132</v>
      </c>
      <c r="K65" s="42" t="n">
        <v>0.0022</v>
      </c>
      <c r="L65" s="42" t="n">
        <v>0.0072</v>
      </c>
      <c r="M65" s="42" t="n">
        <v>0</v>
      </c>
      <c r="N65" s="43" t="n">
        <v>0.02116</v>
      </c>
      <c r="O65" s="42" t="n">
        <f aca="false">SUM(I65:M65)</f>
        <v>0.233245161290323</v>
      </c>
      <c r="P65" s="44" t="n">
        <v>64329</v>
      </c>
      <c r="Q65" s="39" t="n">
        <v>12</v>
      </c>
      <c r="R65" s="19" t="s">
        <v>120</v>
      </c>
      <c r="S65" s="45" t="n">
        <f aca="false">I65*I$1*Q65</f>
        <v>78.36</v>
      </c>
      <c r="T65" s="45"/>
      <c r="U65" s="46" t="n">
        <v>141153</v>
      </c>
      <c r="V65" s="19"/>
      <c r="W65" s="47"/>
      <c r="X65" s="47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8"/>
      <c r="DH65" s="48"/>
      <c r="DI65" s="48"/>
      <c r="DJ65" s="48"/>
      <c r="DK65" s="48"/>
      <c r="DL65" s="48"/>
      <c r="DM65" s="48"/>
      <c r="DN65" s="48"/>
      <c r="DO65" s="48"/>
      <c r="DP65" s="48"/>
      <c r="DQ65" s="48"/>
      <c r="DR65" s="48"/>
      <c r="DS65" s="48"/>
      <c r="DT65" s="48"/>
      <c r="DU65" s="48"/>
      <c r="DV65" s="48"/>
      <c r="DW65" s="48"/>
      <c r="DX65" s="48"/>
      <c r="DY65" s="48"/>
      <c r="DZ65" s="48"/>
      <c r="EA65" s="48"/>
      <c r="EB65" s="48"/>
      <c r="EC65" s="48"/>
      <c r="ED65" s="48"/>
      <c r="EE65" s="48"/>
      <c r="EF65" s="48"/>
      <c r="EG65" s="48"/>
      <c r="EH65" s="48"/>
      <c r="EI65" s="48"/>
      <c r="EJ65" s="48"/>
      <c r="EK65" s="48"/>
      <c r="EL65" s="48"/>
      <c r="EM65" s="48"/>
      <c r="EN65" s="48"/>
      <c r="EO65" s="48"/>
      <c r="EP65" s="48"/>
      <c r="EQ65" s="48"/>
      <c r="ER65" s="48"/>
      <c r="ES65" s="48"/>
      <c r="ET65" s="48"/>
      <c r="EU65" s="48"/>
      <c r="EV65" s="48"/>
      <c r="EW65" s="48"/>
      <c r="EX65" s="48"/>
      <c r="EY65" s="48"/>
      <c r="EZ65" s="48"/>
      <c r="FA65" s="48"/>
      <c r="FB65" s="48"/>
      <c r="FC65" s="48"/>
      <c r="FD65" s="48"/>
      <c r="FE65" s="48"/>
      <c r="FF65" s="48"/>
      <c r="FG65" s="48"/>
      <c r="FH65" s="48"/>
      <c r="FI65" s="48"/>
      <c r="FJ65" s="48"/>
      <c r="FK65" s="48"/>
      <c r="FL65" s="48"/>
      <c r="FM65" s="48"/>
      <c r="FN65" s="48"/>
      <c r="FO65" s="48"/>
      <c r="FP65" s="48"/>
      <c r="FQ65" s="48"/>
      <c r="FR65" s="48"/>
      <c r="FS65" s="48"/>
      <c r="FT65" s="48"/>
      <c r="FU65" s="48"/>
      <c r="FV65" s="48"/>
      <c r="FW65" s="48"/>
      <c r="FX65" s="48"/>
      <c r="FY65" s="48"/>
      <c r="FZ65" s="48"/>
      <c r="GA65" s="48"/>
      <c r="GB65" s="48"/>
      <c r="GC65" s="48"/>
      <c r="GD65" s="48"/>
      <c r="GE65" s="48"/>
      <c r="GF65" s="48"/>
      <c r="GG65" s="48"/>
      <c r="GH65" s="48"/>
      <c r="GI65" s="48"/>
      <c r="GJ65" s="48"/>
      <c r="GK65" s="48"/>
      <c r="GL65" s="48"/>
      <c r="GM65" s="48"/>
      <c r="GN65" s="48"/>
      <c r="GO65" s="48"/>
      <c r="GP65" s="48"/>
      <c r="GQ65" s="48"/>
      <c r="GR65" s="48"/>
      <c r="GS65" s="48"/>
      <c r="GT65" s="48"/>
      <c r="GU65" s="48"/>
      <c r="GV65" s="48"/>
      <c r="GW65" s="48"/>
      <c r="GX65" s="48"/>
      <c r="GY65" s="48"/>
      <c r="GZ65" s="48"/>
      <c r="HA65" s="48"/>
      <c r="HB65" s="48"/>
      <c r="HC65" s="48"/>
      <c r="HD65" s="48"/>
      <c r="HE65" s="48"/>
      <c r="HF65" s="48"/>
      <c r="HG65" s="48"/>
      <c r="HH65" s="48"/>
      <c r="HI65" s="48"/>
      <c r="HJ65" s="48"/>
      <c r="HK65" s="48"/>
      <c r="HL65" s="48"/>
      <c r="HM65" s="48"/>
      <c r="HN65" s="48"/>
      <c r="HO65" s="48"/>
      <c r="HP65" s="48"/>
      <c r="HQ65" s="48"/>
      <c r="HR65" s="48"/>
      <c r="HS65" s="48"/>
      <c r="HT65" s="48"/>
      <c r="HU65" s="48"/>
      <c r="HV65" s="48"/>
      <c r="HW65" s="48"/>
      <c r="HX65" s="48"/>
      <c r="HY65" s="48"/>
      <c r="HZ65" s="48"/>
      <c r="IA65" s="48"/>
      <c r="IB65" s="48"/>
      <c r="IC65" s="48"/>
      <c r="ID65" s="48"/>
      <c r="IE65" s="48"/>
      <c r="IF65" s="48"/>
      <c r="IG65" s="48"/>
      <c r="IH65" s="48"/>
      <c r="II65" s="48"/>
      <c r="IJ65" s="48"/>
      <c r="IK65" s="48"/>
      <c r="IL65" s="48"/>
      <c r="IM65" s="48"/>
      <c r="IN65" s="48"/>
      <c r="IO65" s="48"/>
      <c r="IP65" s="48"/>
      <c r="IQ65" s="48"/>
      <c r="IR65" s="48"/>
      <c r="IS65" s="48"/>
      <c r="IT65" s="48"/>
      <c r="IU65" s="48"/>
      <c r="IV65" s="48"/>
      <c r="IW65" s="48"/>
    </row>
    <row r="66" customFormat="false" ht="12.75" hidden="false" customHeight="false" outlineLevel="0" collapsed="false">
      <c r="A66" s="19" t="s">
        <v>79</v>
      </c>
      <c r="B66" s="39" t="s">
        <v>73</v>
      </c>
      <c r="C66" s="39" t="s">
        <v>96</v>
      </c>
      <c r="D66" s="40" t="n">
        <v>36404</v>
      </c>
      <c r="E66" s="40" t="n">
        <v>36769</v>
      </c>
      <c r="F66" s="19" t="s">
        <v>97</v>
      </c>
      <c r="G66" s="19" t="s">
        <v>111</v>
      </c>
      <c r="H66" s="39" t="s">
        <v>77</v>
      </c>
      <c r="I66" s="41" t="n">
        <f aca="false">6.53/I$1</f>
        <v>0.210645161290323</v>
      </c>
      <c r="J66" s="42" t="n">
        <v>0.0132</v>
      </c>
      <c r="K66" s="42" t="n">
        <v>0.0022</v>
      </c>
      <c r="L66" s="42" t="n">
        <v>0.0072</v>
      </c>
      <c r="M66" s="42" t="n">
        <v>0</v>
      </c>
      <c r="N66" s="43" t="n">
        <v>0.02116</v>
      </c>
      <c r="O66" s="42" t="n">
        <f aca="false">SUM(I66:M66)</f>
        <v>0.233245161290323</v>
      </c>
      <c r="P66" s="44" t="n">
        <v>64651</v>
      </c>
      <c r="Q66" s="39" t="n">
        <v>64</v>
      </c>
      <c r="R66" s="19" t="s">
        <v>121</v>
      </c>
      <c r="S66" s="45" t="n">
        <f aca="false">I66*I$1*Q66</f>
        <v>417.92</v>
      </c>
      <c r="T66" s="45"/>
      <c r="U66" s="46" t="n">
        <v>141155</v>
      </c>
      <c r="V66" s="19"/>
      <c r="W66" s="47"/>
      <c r="X66" s="47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48"/>
      <c r="CR66" s="48"/>
      <c r="CS66" s="48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48"/>
      <c r="DG66" s="48"/>
      <c r="DH66" s="48"/>
      <c r="DI66" s="48"/>
      <c r="DJ66" s="48"/>
      <c r="DK66" s="48"/>
      <c r="DL66" s="48"/>
      <c r="DM66" s="48"/>
      <c r="DN66" s="48"/>
      <c r="DO66" s="48"/>
      <c r="DP66" s="48"/>
      <c r="DQ66" s="48"/>
      <c r="DR66" s="48"/>
      <c r="DS66" s="48"/>
      <c r="DT66" s="48"/>
      <c r="DU66" s="48"/>
      <c r="DV66" s="48"/>
      <c r="DW66" s="48"/>
      <c r="DX66" s="48"/>
      <c r="DY66" s="48"/>
      <c r="DZ66" s="48"/>
      <c r="EA66" s="48"/>
      <c r="EB66" s="48"/>
      <c r="EC66" s="48"/>
      <c r="ED66" s="48"/>
      <c r="EE66" s="48"/>
      <c r="EF66" s="48"/>
      <c r="EG66" s="48"/>
      <c r="EH66" s="48"/>
      <c r="EI66" s="48"/>
      <c r="EJ66" s="48"/>
      <c r="EK66" s="48"/>
      <c r="EL66" s="48"/>
      <c r="EM66" s="48"/>
      <c r="EN66" s="48"/>
      <c r="EO66" s="48"/>
      <c r="EP66" s="48"/>
      <c r="EQ66" s="48"/>
      <c r="ER66" s="48"/>
      <c r="ES66" s="48"/>
      <c r="ET66" s="48"/>
      <c r="EU66" s="48"/>
      <c r="EV66" s="48"/>
      <c r="EW66" s="48"/>
      <c r="EX66" s="48"/>
      <c r="EY66" s="48"/>
      <c r="EZ66" s="48"/>
      <c r="FA66" s="48"/>
      <c r="FB66" s="48"/>
      <c r="FC66" s="48"/>
      <c r="FD66" s="48"/>
      <c r="FE66" s="48"/>
      <c r="FF66" s="48"/>
      <c r="FG66" s="48"/>
      <c r="FH66" s="48"/>
      <c r="FI66" s="48"/>
      <c r="FJ66" s="48"/>
      <c r="FK66" s="48"/>
      <c r="FL66" s="48"/>
      <c r="FM66" s="48"/>
      <c r="FN66" s="48"/>
      <c r="FO66" s="48"/>
      <c r="FP66" s="48"/>
      <c r="FQ66" s="48"/>
      <c r="FR66" s="48"/>
      <c r="FS66" s="48"/>
      <c r="FT66" s="48"/>
      <c r="FU66" s="48"/>
      <c r="FV66" s="48"/>
      <c r="FW66" s="48"/>
      <c r="FX66" s="48"/>
      <c r="FY66" s="48"/>
      <c r="FZ66" s="48"/>
      <c r="GA66" s="48"/>
      <c r="GB66" s="48"/>
      <c r="GC66" s="48"/>
      <c r="GD66" s="48"/>
      <c r="GE66" s="48"/>
      <c r="GF66" s="48"/>
      <c r="GG66" s="48"/>
      <c r="GH66" s="48"/>
      <c r="GI66" s="48"/>
      <c r="GJ66" s="48"/>
      <c r="GK66" s="48"/>
      <c r="GL66" s="48"/>
      <c r="GM66" s="48"/>
      <c r="GN66" s="48"/>
      <c r="GO66" s="48"/>
      <c r="GP66" s="48"/>
      <c r="GQ66" s="48"/>
      <c r="GR66" s="48"/>
      <c r="GS66" s="48"/>
      <c r="GT66" s="48"/>
      <c r="GU66" s="48"/>
      <c r="GV66" s="48"/>
      <c r="GW66" s="48"/>
      <c r="GX66" s="48"/>
      <c r="GY66" s="48"/>
      <c r="GZ66" s="48"/>
      <c r="HA66" s="48"/>
      <c r="HB66" s="48"/>
      <c r="HC66" s="48"/>
      <c r="HD66" s="48"/>
      <c r="HE66" s="48"/>
      <c r="HF66" s="48"/>
      <c r="HG66" s="48"/>
      <c r="HH66" s="48"/>
      <c r="HI66" s="48"/>
      <c r="HJ66" s="48"/>
      <c r="HK66" s="48"/>
      <c r="HL66" s="48"/>
      <c r="HM66" s="48"/>
      <c r="HN66" s="48"/>
      <c r="HO66" s="48"/>
      <c r="HP66" s="48"/>
      <c r="HQ66" s="48"/>
      <c r="HR66" s="48"/>
      <c r="HS66" s="48"/>
      <c r="HT66" s="48"/>
      <c r="HU66" s="48"/>
      <c r="HV66" s="48"/>
      <c r="HW66" s="48"/>
      <c r="HX66" s="48"/>
      <c r="HY66" s="48"/>
      <c r="HZ66" s="48"/>
      <c r="IA66" s="48"/>
      <c r="IB66" s="48"/>
      <c r="IC66" s="48"/>
      <c r="ID66" s="48"/>
      <c r="IE66" s="48"/>
      <c r="IF66" s="48"/>
      <c r="IG66" s="48"/>
      <c r="IH66" s="48"/>
      <c r="II66" s="48"/>
      <c r="IJ66" s="48"/>
      <c r="IK66" s="48"/>
      <c r="IL66" s="48"/>
      <c r="IM66" s="48"/>
      <c r="IN66" s="48"/>
      <c r="IO66" s="48"/>
      <c r="IP66" s="48"/>
      <c r="IQ66" s="48"/>
      <c r="IR66" s="48"/>
      <c r="IS66" s="48"/>
      <c r="IT66" s="48"/>
      <c r="IU66" s="48"/>
      <c r="IV66" s="48"/>
      <c r="IW66" s="48"/>
    </row>
    <row r="67" customFormat="false" ht="12.75" hidden="false" customHeight="false" outlineLevel="0" collapsed="false">
      <c r="A67" s="19" t="s">
        <v>79</v>
      </c>
      <c r="B67" s="39" t="s">
        <v>73</v>
      </c>
      <c r="C67" s="39" t="s">
        <v>96</v>
      </c>
      <c r="D67" s="40" t="n">
        <v>36434</v>
      </c>
      <c r="E67" s="40" t="n">
        <v>36799</v>
      </c>
      <c r="F67" s="19" t="s">
        <v>97</v>
      </c>
      <c r="G67" s="19" t="s">
        <v>98</v>
      </c>
      <c r="H67" s="39" t="s">
        <v>77</v>
      </c>
      <c r="I67" s="41" t="n">
        <f aca="false">6.53/I$1</f>
        <v>0.210645161290323</v>
      </c>
      <c r="J67" s="42" t="n">
        <v>0.0132</v>
      </c>
      <c r="K67" s="42" t="n">
        <v>0.0022</v>
      </c>
      <c r="L67" s="42" t="n">
        <v>0.0072</v>
      </c>
      <c r="M67" s="42" t="n">
        <v>0</v>
      </c>
      <c r="N67" s="43" t="n">
        <v>0.02116</v>
      </c>
      <c r="O67" s="42" t="n">
        <f aca="false">SUM(I67:M67)</f>
        <v>0.233245161290323</v>
      </c>
      <c r="P67" s="44" t="n">
        <v>64862</v>
      </c>
      <c r="Q67" s="39" t="n">
        <v>13</v>
      </c>
      <c r="R67" s="19" t="s">
        <v>122</v>
      </c>
      <c r="S67" s="45" t="n">
        <f aca="false">I67*I$1*Q67</f>
        <v>84.89</v>
      </c>
      <c r="T67" s="45"/>
      <c r="U67" s="46" t="n">
        <v>141157</v>
      </c>
      <c r="V67" s="19"/>
      <c r="W67" s="47"/>
      <c r="X67" s="47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/>
      <c r="DG67" s="48"/>
      <c r="DH67" s="48"/>
      <c r="DI67" s="48"/>
      <c r="DJ67" s="48"/>
      <c r="DK67" s="48"/>
      <c r="DL67" s="48"/>
      <c r="DM67" s="48"/>
      <c r="DN67" s="48"/>
      <c r="DO67" s="48"/>
      <c r="DP67" s="48"/>
      <c r="DQ67" s="48"/>
      <c r="DR67" s="48"/>
      <c r="DS67" s="48"/>
      <c r="DT67" s="48"/>
      <c r="DU67" s="48"/>
      <c r="DV67" s="48"/>
      <c r="DW67" s="48"/>
      <c r="DX67" s="48"/>
      <c r="DY67" s="48"/>
      <c r="DZ67" s="48"/>
      <c r="EA67" s="48"/>
      <c r="EB67" s="48"/>
      <c r="EC67" s="48"/>
      <c r="ED67" s="48"/>
      <c r="EE67" s="48"/>
      <c r="EF67" s="48"/>
      <c r="EG67" s="48"/>
      <c r="EH67" s="48"/>
      <c r="EI67" s="48"/>
      <c r="EJ67" s="48"/>
      <c r="EK67" s="48"/>
      <c r="EL67" s="48"/>
      <c r="EM67" s="48"/>
      <c r="EN67" s="48"/>
      <c r="EO67" s="48"/>
      <c r="EP67" s="48"/>
      <c r="EQ67" s="48"/>
      <c r="ER67" s="48"/>
      <c r="ES67" s="48"/>
      <c r="ET67" s="48"/>
      <c r="EU67" s="48"/>
      <c r="EV67" s="48"/>
      <c r="EW67" s="48"/>
      <c r="EX67" s="48"/>
      <c r="EY67" s="48"/>
      <c r="EZ67" s="48"/>
      <c r="FA67" s="48"/>
      <c r="FB67" s="48"/>
      <c r="FC67" s="48"/>
      <c r="FD67" s="48"/>
      <c r="FE67" s="48"/>
      <c r="FF67" s="48"/>
      <c r="FG67" s="48"/>
      <c r="FH67" s="48"/>
      <c r="FI67" s="48"/>
      <c r="FJ67" s="48"/>
      <c r="FK67" s="48"/>
      <c r="FL67" s="48"/>
      <c r="FM67" s="48"/>
      <c r="FN67" s="48"/>
      <c r="FO67" s="48"/>
      <c r="FP67" s="48"/>
      <c r="FQ67" s="48"/>
      <c r="FR67" s="48"/>
      <c r="FS67" s="48"/>
      <c r="FT67" s="48"/>
      <c r="FU67" s="48"/>
      <c r="FV67" s="48"/>
      <c r="FW67" s="48"/>
      <c r="FX67" s="48"/>
      <c r="FY67" s="48"/>
      <c r="FZ67" s="48"/>
      <c r="GA67" s="48"/>
      <c r="GB67" s="48"/>
      <c r="GC67" s="48"/>
      <c r="GD67" s="48"/>
      <c r="GE67" s="48"/>
      <c r="GF67" s="48"/>
      <c r="GG67" s="48"/>
      <c r="GH67" s="48"/>
      <c r="GI67" s="48"/>
      <c r="GJ67" s="48"/>
      <c r="GK67" s="48"/>
      <c r="GL67" s="48"/>
      <c r="GM67" s="48"/>
      <c r="GN67" s="48"/>
      <c r="GO67" s="48"/>
      <c r="GP67" s="48"/>
      <c r="GQ67" s="48"/>
      <c r="GR67" s="48"/>
      <c r="GS67" s="48"/>
      <c r="GT67" s="48"/>
      <c r="GU67" s="48"/>
      <c r="GV67" s="48"/>
      <c r="GW67" s="48"/>
      <c r="GX67" s="48"/>
      <c r="GY67" s="48"/>
      <c r="GZ67" s="48"/>
      <c r="HA67" s="48"/>
      <c r="HB67" s="48"/>
      <c r="HC67" s="48"/>
      <c r="HD67" s="48"/>
      <c r="HE67" s="48"/>
      <c r="HF67" s="48"/>
      <c r="HG67" s="48"/>
      <c r="HH67" s="48"/>
      <c r="HI67" s="48"/>
      <c r="HJ67" s="48"/>
      <c r="HK67" s="48"/>
      <c r="HL67" s="48"/>
      <c r="HM67" s="48"/>
      <c r="HN67" s="48"/>
      <c r="HO67" s="48"/>
      <c r="HP67" s="48"/>
      <c r="HQ67" s="48"/>
      <c r="HR67" s="48"/>
      <c r="HS67" s="48"/>
      <c r="HT67" s="48"/>
      <c r="HU67" s="48"/>
      <c r="HV67" s="48"/>
      <c r="HW67" s="48"/>
      <c r="HX67" s="48"/>
      <c r="HY67" s="48"/>
      <c r="HZ67" s="48"/>
      <c r="IA67" s="48"/>
      <c r="IB67" s="48"/>
      <c r="IC67" s="48"/>
      <c r="ID67" s="48"/>
      <c r="IE67" s="48"/>
      <c r="IF67" s="48"/>
      <c r="IG67" s="48"/>
      <c r="IH67" s="48"/>
      <c r="II67" s="48"/>
      <c r="IJ67" s="48"/>
      <c r="IK67" s="48"/>
      <c r="IL67" s="48"/>
      <c r="IM67" s="48"/>
      <c r="IN67" s="48"/>
      <c r="IO67" s="48"/>
      <c r="IP67" s="48"/>
      <c r="IQ67" s="48"/>
      <c r="IR67" s="48"/>
      <c r="IS67" s="48"/>
      <c r="IT67" s="48"/>
      <c r="IU67" s="48"/>
      <c r="IV67" s="48"/>
      <c r="IW67" s="48"/>
    </row>
    <row r="68" customFormat="false" ht="12.75" hidden="false" customHeight="false" outlineLevel="0" collapsed="false">
      <c r="A68" s="19" t="s">
        <v>79</v>
      </c>
      <c r="B68" s="39" t="s">
        <v>73</v>
      </c>
      <c r="C68" s="39" t="s">
        <v>80</v>
      </c>
      <c r="D68" s="40" t="n">
        <v>36434</v>
      </c>
      <c r="E68" s="40" t="n">
        <v>36799</v>
      </c>
      <c r="F68" s="19" t="s">
        <v>97</v>
      </c>
      <c r="G68" s="19" t="s">
        <v>123</v>
      </c>
      <c r="H68" s="39" t="s">
        <v>77</v>
      </c>
      <c r="I68" s="41" t="n">
        <f aca="false">6.53/I$1</f>
        <v>0.210645161290323</v>
      </c>
      <c r="J68" s="42" t="n">
        <v>0.0132</v>
      </c>
      <c r="K68" s="42" t="n">
        <v>0.0022</v>
      </c>
      <c r="L68" s="42" t="n">
        <v>0.0072</v>
      </c>
      <c r="M68" s="42" t="n">
        <v>0</v>
      </c>
      <c r="N68" s="43" t="n">
        <v>0.02116</v>
      </c>
      <c r="O68" s="42" t="n">
        <f aca="false">SUM(I68:M68)</f>
        <v>0.233245161290323</v>
      </c>
      <c r="P68" s="44" t="n">
        <v>64939</v>
      </c>
      <c r="Q68" s="39" t="n">
        <v>2300</v>
      </c>
      <c r="R68" s="19" t="s">
        <v>124</v>
      </c>
      <c r="S68" s="45" t="n">
        <f aca="false">I68*I$1*Q68</f>
        <v>15019</v>
      </c>
      <c r="T68" s="45"/>
      <c r="U68" s="46" t="n">
        <v>141158</v>
      </c>
      <c r="V68" s="19"/>
      <c r="W68" s="47"/>
      <c r="X68" s="47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  <c r="DI68" s="48"/>
      <c r="DJ68" s="48"/>
      <c r="DK68" s="48"/>
      <c r="DL68" s="48"/>
      <c r="DM68" s="48"/>
      <c r="DN68" s="48"/>
      <c r="DO68" s="48"/>
      <c r="DP68" s="48"/>
      <c r="DQ68" s="48"/>
      <c r="DR68" s="48"/>
      <c r="DS68" s="48"/>
      <c r="DT68" s="48"/>
      <c r="DU68" s="48"/>
      <c r="DV68" s="48"/>
      <c r="DW68" s="48"/>
      <c r="DX68" s="48"/>
      <c r="DY68" s="48"/>
      <c r="DZ68" s="48"/>
      <c r="EA68" s="48"/>
      <c r="EB68" s="48"/>
      <c r="EC68" s="48"/>
      <c r="ED68" s="48"/>
      <c r="EE68" s="48"/>
      <c r="EF68" s="48"/>
      <c r="EG68" s="48"/>
      <c r="EH68" s="48"/>
      <c r="EI68" s="48"/>
      <c r="EJ68" s="48"/>
      <c r="EK68" s="48"/>
      <c r="EL68" s="48"/>
      <c r="EM68" s="48"/>
      <c r="EN68" s="48"/>
      <c r="EO68" s="48"/>
      <c r="EP68" s="48"/>
      <c r="EQ68" s="48"/>
      <c r="ER68" s="48"/>
      <c r="ES68" s="48"/>
      <c r="ET68" s="48"/>
      <c r="EU68" s="48"/>
      <c r="EV68" s="48"/>
      <c r="EW68" s="48"/>
      <c r="EX68" s="48"/>
      <c r="EY68" s="48"/>
      <c r="EZ68" s="48"/>
      <c r="FA68" s="48"/>
      <c r="FB68" s="48"/>
      <c r="FC68" s="48"/>
      <c r="FD68" s="48"/>
      <c r="FE68" s="48"/>
      <c r="FF68" s="48"/>
      <c r="FG68" s="48"/>
      <c r="FH68" s="48"/>
      <c r="FI68" s="48"/>
      <c r="FJ68" s="48"/>
      <c r="FK68" s="48"/>
      <c r="FL68" s="48"/>
      <c r="FM68" s="48"/>
      <c r="FN68" s="48"/>
      <c r="FO68" s="48"/>
      <c r="FP68" s="48"/>
      <c r="FQ68" s="48"/>
      <c r="FR68" s="48"/>
      <c r="FS68" s="48"/>
      <c r="FT68" s="48"/>
      <c r="FU68" s="48"/>
      <c r="FV68" s="48"/>
      <c r="FW68" s="48"/>
      <c r="FX68" s="48"/>
      <c r="FY68" s="48"/>
      <c r="FZ68" s="48"/>
      <c r="GA68" s="48"/>
      <c r="GB68" s="48"/>
      <c r="GC68" s="48"/>
      <c r="GD68" s="48"/>
      <c r="GE68" s="48"/>
      <c r="GF68" s="48"/>
      <c r="GG68" s="48"/>
      <c r="GH68" s="48"/>
      <c r="GI68" s="48"/>
      <c r="GJ68" s="48"/>
      <c r="GK68" s="48"/>
      <c r="GL68" s="48"/>
      <c r="GM68" s="48"/>
      <c r="GN68" s="48"/>
      <c r="GO68" s="48"/>
      <c r="GP68" s="48"/>
      <c r="GQ68" s="48"/>
      <c r="GR68" s="48"/>
      <c r="GS68" s="48"/>
      <c r="GT68" s="48"/>
      <c r="GU68" s="48"/>
      <c r="GV68" s="48"/>
      <c r="GW68" s="48"/>
      <c r="GX68" s="48"/>
      <c r="GY68" s="48"/>
      <c r="GZ68" s="48"/>
      <c r="HA68" s="48"/>
      <c r="HB68" s="48"/>
      <c r="HC68" s="48"/>
      <c r="HD68" s="48"/>
      <c r="HE68" s="48"/>
      <c r="HF68" s="48"/>
      <c r="HG68" s="48"/>
      <c r="HH68" s="48"/>
      <c r="HI68" s="48"/>
      <c r="HJ68" s="48"/>
      <c r="HK68" s="48"/>
      <c r="HL68" s="48"/>
      <c r="HM68" s="48"/>
      <c r="HN68" s="48"/>
      <c r="HO68" s="48"/>
      <c r="HP68" s="48"/>
      <c r="HQ68" s="48"/>
      <c r="HR68" s="48"/>
      <c r="HS68" s="48"/>
      <c r="HT68" s="48"/>
      <c r="HU68" s="48"/>
      <c r="HV68" s="48"/>
      <c r="HW68" s="48"/>
      <c r="HX68" s="48"/>
      <c r="HY68" s="48"/>
      <c r="HZ68" s="48"/>
      <c r="IA68" s="48"/>
      <c r="IB68" s="48"/>
      <c r="IC68" s="48"/>
      <c r="ID68" s="48"/>
      <c r="IE68" s="48"/>
      <c r="IF68" s="48"/>
      <c r="IG68" s="48"/>
      <c r="IH68" s="48"/>
      <c r="II68" s="48"/>
      <c r="IJ68" s="48"/>
      <c r="IK68" s="48"/>
      <c r="IL68" s="48"/>
      <c r="IM68" s="48"/>
      <c r="IN68" s="48"/>
      <c r="IO68" s="48"/>
      <c r="IP68" s="48"/>
      <c r="IQ68" s="48"/>
      <c r="IR68" s="48"/>
      <c r="IS68" s="48"/>
      <c r="IT68" s="48"/>
      <c r="IU68" s="48"/>
      <c r="IV68" s="48"/>
      <c r="IW68" s="48"/>
    </row>
    <row r="69" customFormat="false" ht="12.75" hidden="false" customHeight="false" outlineLevel="0" collapsed="false">
      <c r="A69" s="19" t="s">
        <v>79</v>
      </c>
      <c r="B69" s="39" t="s">
        <v>73</v>
      </c>
      <c r="C69" s="39" t="s">
        <v>96</v>
      </c>
      <c r="D69" s="40" t="n">
        <v>36465</v>
      </c>
      <c r="E69" s="40" t="n">
        <v>36830</v>
      </c>
      <c r="F69" s="19" t="s">
        <v>97</v>
      </c>
      <c r="G69" s="19" t="s">
        <v>111</v>
      </c>
      <c r="H69" s="39" t="s">
        <v>77</v>
      </c>
      <c r="I69" s="41" t="n">
        <f aca="false">6.53/I$1</f>
        <v>0.210645161290323</v>
      </c>
      <c r="J69" s="42" t="n">
        <v>0.0132</v>
      </c>
      <c r="K69" s="42" t="n">
        <v>0.0022</v>
      </c>
      <c r="L69" s="42" t="n">
        <v>0.0072</v>
      </c>
      <c r="M69" s="42" t="n">
        <v>0</v>
      </c>
      <c r="N69" s="43" t="n">
        <v>0.02116</v>
      </c>
      <c r="O69" s="42" t="n">
        <f aca="false">SUM(I69:M69)</f>
        <v>0.233245161290323</v>
      </c>
      <c r="P69" s="44" t="n">
        <v>65026</v>
      </c>
      <c r="Q69" s="39" t="n">
        <v>128</v>
      </c>
      <c r="R69" s="19" t="s">
        <v>125</v>
      </c>
      <c r="S69" s="45" t="n">
        <f aca="false">I69*I$1*Q69</f>
        <v>835.84</v>
      </c>
      <c r="T69" s="45"/>
      <c r="U69" s="72" t="s">
        <v>126</v>
      </c>
      <c r="V69" s="19"/>
      <c r="W69" s="47"/>
      <c r="X69" s="47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L69" s="48"/>
      <c r="DM69" s="48"/>
      <c r="DN69" s="48"/>
      <c r="DO69" s="48"/>
      <c r="DP69" s="48"/>
      <c r="DQ69" s="48"/>
      <c r="DR69" s="48"/>
      <c r="DS69" s="48"/>
      <c r="DT69" s="48"/>
      <c r="DU69" s="48"/>
      <c r="DV69" s="48"/>
      <c r="DW69" s="48"/>
      <c r="DX69" s="48"/>
      <c r="DY69" s="48"/>
      <c r="DZ69" s="48"/>
      <c r="EA69" s="48"/>
      <c r="EB69" s="48"/>
      <c r="EC69" s="48"/>
      <c r="ED69" s="48"/>
      <c r="EE69" s="48"/>
      <c r="EF69" s="48"/>
      <c r="EG69" s="48"/>
      <c r="EH69" s="48"/>
      <c r="EI69" s="48"/>
      <c r="EJ69" s="48"/>
      <c r="EK69" s="48"/>
      <c r="EL69" s="48"/>
      <c r="EM69" s="48"/>
      <c r="EN69" s="48"/>
      <c r="EO69" s="48"/>
      <c r="EP69" s="48"/>
      <c r="EQ69" s="48"/>
      <c r="ER69" s="48"/>
      <c r="ES69" s="48"/>
      <c r="ET69" s="48"/>
      <c r="EU69" s="48"/>
      <c r="EV69" s="48"/>
      <c r="EW69" s="48"/>
      <c r="EX69" s="48"/>
      <c r="EY69" s="48"/>
      <c r="EZ69" s="48"/>
      <c r="FA69" s="48"/>
      <c r="FB69" s="48"/>
      <c r="FC69" s="48"/>
      <c r="FD69" s="48"/>
      <c r="FE69" s="48"/>
      <c r="FF69" s="48"/>
      <c r="FG69" s="48"/>
      <c r="FH69" s="48"/>
      <c r="FI69" s="48"/>
      <c r="FJ69" s="48"/>
      <c r="FK69" s="48"/>
      <c r="FL69" s="48"/>
      <c r="FM69" s="48"/>
      <c r="FN69" s="48"/>
      <c r="FO69" s="48"/>
      <c r="FP69" s="48"/>
      <c r="FQ69" s="48"/>
      <c r="FR69" s="48"/>
      <c r="FS69" s="48"/>
      <c r="FT69" s="48"/>
      <c r="FU69" s="48"/>
      <c r="FV69" s="48"/>
      <c r="FW69" s="48"/>
      <c r="FX69" s="48"/>
      <c r="FY69" s="48"/>
      <c r="FZ69" s="48"/>
      <c r="GA69" s="48"/>
      <c r="GB69" s="48"/>
      <c r="GC69" s="48"/>
      <c r="GD69" s="48"/>
      <c r="GE69" s="48"/>
      <c r="GF69" s="48"/>
      <c r="GG69" s="48"/>
      <c r="GH69" s="48"/>
      <c r="GI69" s="48"/>
      <c r="GJ69" s="48"/>
      <c r="GK69" s="48"/>
      <c r="GL69" s="48"/>
      <c r="GM69" s="48"/>
      <c r="GN69" s="48"/>
      <c r="GO69" s="48"/>
      <c r="GP69" s="48"/>
      <c r="GQ69" s="48"/>
      <c r="GR69" s="48"/>
      <c r="GS69" s="48"/>
      <c r="GT69" s="48"/>
      <c r="GU69" s="48"/>
      <c r="GV69" s="48"/>
      <c r="GW69" s="48"/>
      <c r="GX69" s="48"/>
      <c r="GY69" s="48"/>
      <c r="GZ69" s="48"/>
      <c r="HA69" s="48"/>
      <c r="HB69" s="48"/>
      <c r="HC69" s="48"/>
      <c r="HD69" s="48"/>
      <c r="HE69" s="48"/>
      <c r="HF69" s="48"/>
      <c r="HG69" s="48"/>
      <c r="HH69" s="48"/>
      <c r="HI69" s="48"/>
      <c r="HJ69" s="48"/>
      <c r="HK69" s="48"/>
      <c r="HL69" s="48"/>
      <c r="HM69" s="48"/>
      <c r="HN69" s="48"/>
      <c r="HO69" s="48"/>
      <c r="HP69" s="48"/>
      <c r="HQ69" s="48"/>
      <c r="HR69" s="48"/>
      <c r="HS69" s="48"/>
      <c r="HT69" s="48"/>
      <c r="HU69" s="48"/>
      <c r="HV69" s="48"/>
      <c r="HW69" s="48"/>
      <c r="HX69" s="48"/>
      <c r="HY69" s="48"/>
      <c r="HZ69" s="48"/>
      <c r="IA69" s="48"/>
      <c r="IB69" s="48"/>
      <c r="IC69" s="48"/>
      <c r="ID69" s="48"/>
      <c r="IE69" s="48"/>
      <c r="IF69" s="48"/>
      <c r="IG69" s="48"/>
      <c r="IH69" s="48"/>
      <c r="II69" s="48"/>
      <c r="IJ69" s="48"/>
      <c r="IK69" s="48"/>
      <c r="IL69" s="48"/>
      <c r="IM69" s="48"/>
      <c r="IN69" s="48"/>
      <c r="IO69" s="48"/>
      <c r="IP69" s="48"/>
      <c r="IQ69" s="48"/>
      <c r="IR69" s="48"/>
      <c r="IS69" s="48"/>
      <c r="IT69" s="48"/>
      <c r="IU69" s="48"/>
      <c r="IV69" s="48"/>
      <c r="IW69" s="48"/>
    </row>
    <row r="70" customFormat="false" ht="12.75" hidden="false" customHeight="false" outlineLevel="0" collapsed="false">
      <c r="A70" s="19" t="s">
        <v>79</v>
      </c>
      <c r="B70" s="39" t="s">
        <v>73</v>
      </c>
      <c r="C70" s="39" t="s">
        <v>127</v>
      </c>
      <c r="D70" s="40" t="n">
        <v>36465</v>
      </c>
      <c r="E70" s="40" t="n">
        <v>36830</v>
      </c>
      <c r="F70" s="19" t="s">
        <v>97</v>
      </c>
      <c r="G70" s="19" t="s">
        <v>128</v>
      </c>
      <c r="H70" s="39" t="s">
        <v>77</v>
      </c>
      <c r="I70" s="41" t="n">
        <f aca="false">6.53/I$1</f>
        <v>0.210645161290323</v>
      </c>
      <c r="J70" s="42" t="n">
        <v>0.0132</v>
      </c>
      <c r="K70" s="42" t="n">
        <v>0.0022</v>
      </c>
      <c r="L70" s="42" t="n">
        <v>0.0072</v>
      </c>
      <c r="M70" s="42" t="n">
        <v>0</v>
      </c>
      <c r="N70" s="43" t="n">
        <v>0.02116</v>
      </c>
      <c r="O70" s="42" t="n">
        <f aca="false">SUM(I70:M70)</f>
        <v>0.233245161290323</v>
      </c>
      <c r="P70" s="44" t="n">
        <v>65041</v>
      </c>
      <c r="Q70" s="39" t="n">
        <v>9619</v>
      </c>
      <c r="R70" s="19" t="s">
        <v>129</v>
      </c>
      <c r="S70" s="45" t="n">
        <f aca="false">I70*I$1*Q70</f>
        <v>62812.07</v>
      </c>
      <c r="T70" s="45"/>
      <c r="U70" s="72" t="s">
        <v>130</v>
      </c>
      <c r="V70" s="19"/>
      <c r="W70" s="47"/>
      <c r="X70" s="47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  <c r="DI70" s="48"/>
      <c r="DJ70" s="48"/>
      <c r="DK70" s="48"/>
      <c r="DL70" s="48"/>
      <c r="DM70" s="48"/>
      <c r="DN70" s="48"/>
      <c r="DO70" s="48"/>
      <c r="DP70" s="48"/>
      <c r="DQ70" s="48"/>
      <c r="DR70" s="48"/>
      <c r="DS70" s="48"/>
      <c r="DT70" s="48"/>
      <c r="DU70" s="48"/>
      <c r="DV70" s="48"/>
      <c r="DW70" s="48"/>
      <c r="DX70" s="48"/>
      <c r="DY70" s="48"/>
      <c r="DZ70" s="48"/>
      <c r="EA70" s="48"/>
      <c r="EB70" s="48"/>
      <c r="EC70" s="48"/>
      <c r="ED70" s="48"/>
      <c r="EE70" s="48"/>
      <c r="EF70" s="48"/>
      <c r="EG70" s="48"/>
      <c r="EH70" s="48"/>
      <c r="EI70" s="48"/>
      <c r="EJ70" s="48"/>
      <c r="EK70" s="48"/>
      <c r="EL70" s="48"/>
      <c r="EM70" s="48"/>
      <c r="EN70" s="48"/>
      <c r="EO70" s="48"/>
      <c r="EP70" s="48"/>
      <c r="EQ70" s="48"/>
      <c r="ER70" s="48"/>
      <c r="ES70" s="48"/>
      <c r="ET70" s="48"/>
      <c r="EU70" s="48"/>
      <c r="EV70" s="48"/>
      <c r="EW70" s="48"/>
      <c r="EX70" s="48"/>
      <c r="EY70" s="48"/>
      <c r="EZ70" s="48"/>
      <c r="FA70" s="48"/>
      <c r="FB70" s="48"/>
      <c r="FC70" s="48"/>
      <c r="FD70" s="48"/>
      <c r="FE70" s="48"/>
      <c r="FF70" s="48"/>
      <c r="FG70" s="48"/>
      <c r="FH70" s="48"/>
      <c r="FI70" s="48"/>
      <c r="FJ70" s="48"/>
      <c r="FK70" s="48"/>
      <c r="FL70" s="48"/>
      <c r="FM70" s="48"/>
      <c r="FN70" s="48"/>
      <c r="FO70" s="48"/>
      <c r="FP70" s="48"/>
      <c r="FQ70" s="48"/>
      <c r="FR70" s="48"/>
      <c r="FS70" s="48"/>
      <c r="FT70" s="48"/>
      <c r="FU70" s="48"/>
      <c r="FV70" s="48"/>
      <c r="FW70" s="48"/>
      <c r="FX70" s="48"/>
      <c r="FY70" s="48"/>
      <c r="FZ70" s="48"/>
      <c r="GA70" s="48"/>
      <c r="GB70" s="48"/>
      <c r="GC70" s="48"/>
      <c r="GD70" s="48"/>
      <c r="GE70" s="48"/>
      <c r="GF70" s="48"/>
      <c r="GG70" s="48"/>
      <c r="GH70" s="48"/>
      <c r="GI70" s="48"/>
      <c r="GJ70" s="48"/>
      <c r="GK70" s="48"/>
      <c r="GL70" s="48"/>
      <c r="GM70" s="48"/>
      <c r="GN70" s="48"/>
      <c r="GO70" s="48"/>
      <c r="GP70" s="48"/>
      <c r="GQ70" s="48"/>
      <c r="GR70" s="48"/>
      <c r="GS70" s="48"/>
      <c r="GT70" s="48"/>
      <c r="GU70" s="48"/>
      <c r="GV70" s="48"/>
      <c r="GW70" s="48"/>
      <c r="GX70" s="48"/>
      <c r="GY70" s="48"/>
      <c r="GZ70" s="48"/>
      <c r="HA70" s="48"/>
      <c r="HB70" s="48"/>
      <c r="HC70" s="48"/>
      <c r="HD70" s="48"/>
      <c r="HE70" s="48"/>
      <c r="HF70" s="48"/>
      <c r="HG70" s="48"/>
      <c r="HH70" s="48"/>
      <c r="HI70" s="48"/>
      <c r="HJ70" s="48"/>
      <c r="HK70" s="48"/>
      <c r="HL70" s="48"/>
      <c r="HM70" s="48"/>
      <c r="HN70" s="48"/>
      <c r="HO70" s="48"/>
      <c r="HP70" s="48"/>
      <c r="HQ70" s="48"/>
      <c r="HR70" s="48"/>
      <c r="HS70" s="48"/>
      <c r="HT70" s="48"/>
      <c r="HU70" s="48"/>
      <c r="HV70" s="48"/>
      <c r="HW70" s="48"/>
      <c r="HX70" s="48"/>
      <c r="HY70" s="48"/>
      <c r="HZ70" s="48"/>
      <c r="IA70" s="48"/>
      <c r="IB70" s="48"/>
      <c r="IC70" s="48"/>
      <c r="ID70" s="48"/>
      <c r="IE70" s="48"/>
      <c r="IF70" s="48"/>
      <c r="IG70" s="48"/>
      <c r="IH70" s="48"/>
      <c r="II70" s="48"/>
      <c r="IJ70" s="48"/>
      <c r="IK70" s="48"/>
      <c r="IL70" s="48"/>
      <c r="IM70" s="48"/>
      <c r="IN70" s="48"/>
      <c r="IO70" s="48"/>
      <c r="IP70" s="48"/>
      <c r="IQ70" s="48"/>
      <c r="IR70" s="48"/>
      <c r="IS70" s="48"/>
      <c r="IT70" s="48"/>
      <c r="IU70" s="48"/>
      <c r="IV70" s="48"/>
      <c r="IW70" s="48"/>
    </row>
    <row r="71" customFormat="false" ht="12.75" hidden="false" customHeight="false" outlineLevel="0" collapsed="false">
      <c r="A71" s="19" t="s">
        <v>79</v>
      </c>
      <c r="B71" s="39" t="s">
        <v>73</v>
      </c>
      <c r="C71" s="39" t="s">
        <v>127</v>
      </c>
      <c r="D71" s="40" t="n">
        <v>36465</v>
      </c>
      <c r="E71" s="40" t="n">
        <v>36830</v>
      </c>
      <c r="F71" s="19" t="s">
        <v>97</v>
      </c>
      <c r="G71" s="19" t="s">
        <v>131</v>
      </c>
      <c r="H71" s="39" t="s">
        <v>77</v>
      </c>
      <c r="I71" s="41" t="n">
        <f aca="false">6.53/I$1</f>
        <v>0.210645161290323</v>
      </c>
      <c r="J71" s="42" t="n">
        <v>0.0132</v>
      </c>
      <c r="K71" s="42" t="n">
        <v>0.0022</v>
      </c>
      <c r="L71" s="42" t="n">
        <v>0.0072</v>
      </c>
      <c r="M71" s="42" t="n">
        <v>0</v>
      </c>
      <c r="N71" s="43" t="n">
        <v>0.02116</v>
      </c>
      <c r="O71" s="42" t="n">
        <f aca="false">SUM(I71:M71)</f>
        <v>0.233245161290323</v>
      </c>
      <c r="P71" s="44" t="n">
        <v>65042</v>
      </c>
      <c r="Q71" s="39" t="n">
        <v>4427</v>
      </c>
      <c r="R71" s="19" t="s">
        <v>132</v>
      </c>
      <c r="S71" s="45" t="n">
        <f aca="false">I71*I$1*Q71</f>
        <v>28908.31</v>
      </c>
      <c r="T71" s="45"/>
      <c r="U71" s="72" t="s">
        <v>133</v>
      </c>
      <c r="V71" s="19"/>
      <c r="W71" s="47"/>
      <c r="X71" s="47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L71" s="48"/>
      <c r="DM71" s="48"/>
      <c r="DN71" s="48"/>
      <c r="DO71" s="48"/>
      <c r="DP71" s="48"/>
      <c r="DQ71" s="48"/>
      <c r="DR71" s="48"/>
      <c r="DS71" s="48"/>
      <c r="DT71" s="48"/>
      <c r="DU71" s="48"/>
      <c r="DV71" s="48"/>
      <c r="DW71" s="48"/>
      <c r="DX71" s="48"/>
      <c r="DY71" s="48"/>
      <c r="DZ71" s="48"/>
      <c r="EA71" s="48"/>
      <c r="EB71" s="48"/>
      <c r="EC71" s="48"/>
      <c r="ED71" s="48"/>
      <c r="EE71" s="48"/>
      <c r="EF71" s="48"/>
      <c r="EG71" s="48"/>
      <c r="EH71" s="48"/>
      <c r="EI71" s="48"/>
      <c r="EJ71" s="48"/>
      <c r="EK71" s="48"/>
      <c r="EL71" s="48"/>
      <c r="EM71" s="48"/>
      <c r="EN71" s="48"/>
      <c r="EO71" s="48"/>
      <c r="EP71" s="48"/>
      <c r="EQ71" s="48"/>
      <c r="ER71" s="48"/>
      <c r="ES71" s="48"/>
      <c r="ET71" s="48"/>
      <c r="EU71" s="48"/>
      <c r="EV71" s="48"/>
      <c r="EW71" s="48"/>
      <c r="EX71" s="48"/>
      <c r="EY71" s="48"/>
      <c r="EZ71" s="48"/>
      <c r="FA71" s="48"/>
      <c r="FB71" s="48"/>
      <c r="FC71" s="48"/>
      <c r="FD71" s="48"/>
      <c r="FE71" s="48"/>
      <c r="FF71" s="48"/>
      <c r="FG71" s="48"/>
      <c r="FH71" s="48"/>
      <c r="FI71" s="48"/>
      <c r="FJ71" s="48"/>
      <c r="FK71" s="48"/>
      <c r="FL71" s="48"/>
      <c r="FM71" s="48"/>
      <c r="FN71" s="48"/>
      <c r="FO71" s="48"/>
      <c r="FP71" s="48"/>
      <c r="FQ71" s="48"/>
      <c r="FR71" s="48"/>
      <c r="FS71" s="48"/>
      <c r="FT71" s="48"/>
      <c r="FU71" s="48"/>
      <c r="FV71" s="48"/>
      <c r="FW71" s="48"/>
      <c r="FX71" s="48"/>
      <c r="FY71" s="48"/>
      <c r="FZ71" s="48"/>
      <c r="GA71" s="48"/>
      <c r="GB71" s="48"/>
      <c r="GC71" s="48"/>
      <c r="GD71" s="48"/>
      <c r="GE71" s="48"/>
      <c r="GF71" s="48"/>
      <c r="GG71" s="48"/>
      <c r="GH71" s="48"/>
      <c r="GI71" s="48"/>
      <c r="GJ71" s="48"/>
      <c r="GK71" s="48"/>
      <c r="GL71" s="48"/>
      <c r="GM71" s="48"/>
      <c r="GN71" s="48"/>
      <c r="GO71" s="48"/>
      <c r="GP71" s="48"/>
      <c r="GQ71" s="48"/>
      <c r="GR71" s="48"/>
      <c r="GS71" s="48"/>
      <c r="GT71" s="48"/>
      <c r="GU71" s="48"/>
      <c r="GV71" s="48"/>
      <c r="GW71" s="48"/>
      <c r="GX71" s="48"/>
      <c r="GY71" s="48"/>
      <c r="GZ71" s="48"/>
      <c r="HA71" s="48"/>
      <c r="HB71" s="48"/>
      <c r="HC71" s="48"/>
      <c r="HD71" s="48"/>
      <c r="HE71" s="48"/>
      <c r="HF71" s="48"/>
      <c r="HG71" s="48"/>
      <c r="HH71" s="48"/>
      <c r="HI71" s="48"/>
      <c r="HJ71" s="48"/>
      <c r="HK71" s="48"/>
      <c r="HL71" s="48"/>
      <c r="HM71" s="48"/>
      <c r="HN71" s="48"/>
      <c r="HO71" s="48"/>
      <c r="HP71" s="48"/>
      <c r="HQ71" s="48"/>
      <c r="HR71" s="48"/>
      <c r="HS71" s="48"/>
      <c r="HT71" s="48"/>
      <c r="HU71" s="48"/>
      <c r="HV71" s="48"/>
      <c r="HW71" s="48"/>
      <c r="HX71" s="48"/>
      <c r="HY71" s="48"/>
      <c r="HZ71" s="48"/>
      <c r="IA71" s="48"/>
      <c r="IB71" s="48"/>
      <c r="IC71" s="48"/>
      <c r="ID71" s="48"/>
      <c r="IE71" s="48"/>
      <c r="IF71" s="48"/>
      <c r="IG71" s="48"/>
      <c r="IH71" s="48"/>
      <c r="II71" s="48"/>
      <c r="IJ71" s="48"/>
      <c r="IK71" s="48"/>
      <c r="IL71" s="48"/>
      <c r="IM71" s="48"/>
      <c r="IN71" s="48"/>
      <c r="IO71" s="48"/>
      <c r="IP71" s="48"/>
      <c r="IQ71" s="48"/>
      <c r="IR71" s="48"/>
      <c r="IS71" s="48"/>
      <c r="IT71" s="48"/>
      <c r="IU71" s="48"/>
      <c r="IV71" s="48"/>
      <c r="IW71" s="48"/>
    </row>
    <row r="72" customFormat="false" ht="12.75" hidden="false" customHeight="false" outlineLevel="0" collapsed="false">
      <c r="A72" s="24" t="s">
        <v>79</v>
      </c>
      <c r="B72" s="25" t="s">
        <v>73</v>
      </c>
      <c r="C72" s="25" t="s">
        <v>134</v>
      </c>
      <c r="D72" s="73" t="n">
        <v>36465</v>
      </c>
      <c r="E72" s="73" t="n">
        <v>37011</v>
      </c>
      <c r="F72" s="24" t="s">
        <v>97</v>
      </c>
      <c r="G72" s="24" t="s">
        <v>135</v>
      </c>
      <c r="H72" s="25" t="s">
        <v>77</v>
      </c>
      <c r="I72" s="61" t="n">
        <f aca="false">6.53/I$1</f>
        <v>0.210645161290323</v>
      </c>
      <c r="J72" s="74" t="n">
        <v>0.0132</v>
      </c>
      <c r="K72" s="74" t="n">
        <v>0.0022</v>
      </c>
      <c r="L72" s="74" t="n">
        <v>0.0072</v>
      </c>
      <c r="M72" s="74" t="n">
        <v>0</v>
      </c>
      <c r="N72" s="75" t="n">
        <v>0.02116</v>
      </c>
      <c r="O72" s="74" t="n">
        <f aca="false">SUM(I72:M72)</f>
        <v>0.233245161290323</v>
      </c>
      <c r="P72" s="76" t="n">
        <v>65108</v>
      </c>
      <c r="Q72" s="25" t="n">
        <v>5000</v>
      </c>
      <c r="R72" s="24"/>
      <c r="S72" s="77" t="n">
        <f aca="false">I72*I$1*Q72</f>
        <v>32650</v>
      </c>
      <c r="T72" s="77"/>
      <c r="U72" s="78" t="s">
        <v>136</v>
      </c>
      <c r="V72" s="24"/>
      <c r="W72" s="79"/>
      <c r="X72" s="79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0"/>
      <c r="CA72" s="80"/>
      <c r="CB72" s="80"/>
      <c r="CC72" s="80"/>
      <c r="CD72" s="80"/>
      <c r="CE72" s="80"/>
      <c r="CF72" s="80"/>
      <c r="CG72" s="80"/>
      <c r="CH72" s="80"/>
      <c r="CI72" s="80"/>
      <c r="CJ72" s="80"/>
      <c r="CK72" s="80"/>
      <c r="CL72" s="80"/>
      <c r="CM72" s="80"/>
      <c r="CN72" s="80"/>
      <c r="CO72" s="80"/>
      <c r="CP72" s="80"/>
      <c r="CQ72" s="80"/>
      <c r="CR72" s="80"/>
      <c r="CS72" s="80"/>
      <c r="CT72" s="80"/>
      <c r="CU72" s="80"/>
      <c r="CV72" s="80"/>
      <c r="CW72" s="80"/>
      <c r="CX72" s="80"/>
      <c r="CY72" s="80"/>
      <c r="CZ72" s="80"/>
      <c r="DA72" s="80"/>
      <c r="DB72" s="80"/>
      <c r="DC72" s="80"/>
      <c r="DD72" s="80"/>
      <c r="DE72" s="80"/>
      <c r="DF72" s="80"/>
      <c r="DG72" s="80"/>
      <c r="DH72" s="80"/>
      <c r="DI72" s="80"/>
      <c r="DJ72" s="80"/>
      <c r="DK72" s="80"/>
      <c r="DL72" s="80"/>
      <c r="DM72" s="80"/>
      <c r="DN72" s="80"/>
      <c r="DO72" s="80"/>
      <c r="DP72" s="80"/>
      <c r="DQ72" s="80"/>
      <c r="DR72" s="80"/>
      <c r="DS72" s="80"/>
      <c r="DT72" s="80"/>
      <c r="DU72" s="80"/>
      <c r="DV72" s="80"/>
      <c r="DW72" s="80"/>
      <c r="DX72" s="80"/>
      <c r="DY72" s="80"/>
      <c r="DZ72" s="80"/>
      <c r="EA72" s="80"/>
      <c r="EB72" s="80"/>
      <c r="EC72" s="80"/>
      <c r="ED72" s="80"/>
      <c r="EE72" s="80"/>
      <c r="EF72" s="80"/>
      <c r="EG72" s="80"/>
      <c r="EH72" s="80"/>
      <c r="EI72" s="80"/>
      <c r="EJ72" s="80"/>
      <c r="EK72" s="80"/>
      <c r="EL72" s="80"/>
      <c r="EM72" s="80"/>
      <c r="EN72" s="80"/>
      <c r="EO72" s="80"/>
      <c r="EP72" s="80"/>
      <c r="EQ72" s="80"/>
      <c r="ER72" s="80"/>
      <c r="ES72" s="80"/>
      <c r="ET72" s="80"/>
      <c r="EU72" s="80"/>
      <c r="EV72" s="80"/>
      <c r="EW72" s="80"/>
      <c r="EX72" s="80"/>
      <c r="EY72" s="80"/>
      <c r="EZ72" s="80"/>
      <c r="FA72" s="80"/>
      <c r="FB72" s="80"/>
      <c r="FC72" s="80"/>
      <c r="FD72" s="80"/>
      <c r="FE72" s="80"/>
      <c r="FF72" s="80"/>
      <c r="FG72" s="80"/>
      <c r="FH72" s="80"/>
      <c r="FI72" s="80"/>
      <c r="FJ72" s="80"/>
      <c r="FK72" s="80"/>
      <c r="FL72" s="80"/>
      <c r="FM72" s="80"/>
      <c r="FN72" s="80"/>
      <c r="FO72" s="80"/>
      <c r="FP72" s="80"/>
      <c r="FQ72" s="80"/>
      <c r="FR72" s="80"/>
      <c r="FS72" s="80"/>
      <c r="FT72" s="80"/>
      <c r="FU72" s="80"/>
      <c r="FV72" s="80"/>
      <c r="FW72" s="80"/>
      <c r="FX72" s="80"/>
      <c r="FY72" s="80"/>
      <c r="FZ72" s="80"/>
      <c r="GA72" s="80"/>
      <c r="GB72" s="80"/>
      <c r="GC72" s="80"/>
      <c r="GD72" s="80"/>
      <c r="GE72" s="80"/>
      <c r="GF72" s="80"/>
      <c r="GG72" s="80"/>
      <c r="GH72" s="80"/>
      <c r="GI72" s="80"/>
      <c r="GJ72" s="80"/>
      <c r="GK72" s="80"/>
      <c r="GL72" s="80"/>
      <c r="GM72" s="80"/>
      <c r="GN72" s="80"/>
      <c r="GO72" s="80"/>
      <c r="GP72" s="80"/>
      <c r="GQ72" s="80"/>
      <c r="GR72" s="80"/>
      <c r="GS72" s="80"/>
      <c r="GT72" s="80"/>
      <c r="GU72" s="80"/>
      <c r="GV72" s="80"/>
      <c r="GW72" s="80"/>
      <c r="GX72" s="80"/>
      <c r="GY72" s="80"/>
      <c r="GZ72" s="80"/>
      <c r="HA72" s="80"/>
      <c r="HB72" s="80"/>
      <c r="HC72" s="80"/>
      <c r="HD72" s="80"/>
      <c r="HE72" s="80"/>
      <c r="HF72" s="80"/>
      <c r="HG72" s="80"/>
      <c r="HH72" s="80"/>
      <c r="HI72" s="80"/>
      <c r="HJ72" s="80"/>
      <c r="HK72" s="80"/>
      <c r="HL72" s="80"/>
      <c r="HM72" s="80"/>
      <c r="HN72" s="80"/>
      <c r="HO72" s="80"/>
      <c r="HP72" s="80"/>
      <c r="HQ72" s="80"/>
      <c r="HR72" s="80"/>
      <c r="HS72" s="80"/>
      <c r="HT72" s="80"/>
      <c r="HU72" s="80"/>
      <c r="HV72" s="80"/>
      <c r="HW72" s="80"/>
      <c r="HX72" s="80"/>
      <c r="HY72" s="80"/>
      <c r="HZ72" s="80"/>
      <c r="IA72" s="80"/>
      <c r="IB72" s="80"/>
      <c r="IC72" s="80"/>
      <c r="ID72" s="80"/>
      <c r="IE72" s="80"/>
      <c r="IF72" s="80"/>
      <c r="IG72" s="80"/>
      <c r="IH72" s="80"/>
      <c r="II72" s="80"/>
      <c r="IJ72" s="80"/>
      <c r="IK72" s="80"/>
      <c r="IL72" s="80"/>
      <c r="IM72" s="80"/>
      <c r="IN72" s="80"/>
      <c r="IO72" s="80"/>
      <c r="IP72" s="80"/>
      <c r="IQ72" s="80"/>
      <c r="IR72" s="80"/>
      <c r="IS72" s="80"/>
      <c r="IT72" s="80"/>
      <c r="IU72" s="80"/>
      <c r="IV72" s="80"/>
      <c r="IW72" s="80"/>
    </row>
    <row r="73" customFormat="false" ht="12.75" hidden="false" customHeight="false" outlineLevel="0" collapsed="false">
      <c r="A73" s="19" t="s">
        <v>29</v>
      </c>
      <c r="B73" s="39" t="s">
        <v>73</v>
      </c>
      <c r="C73" s="39" t="s">
        <v>74</v>
      </c>
      <c r="D73" s="40" t="n">
        <v>36465</v>
      </c>
      <c r="E73" s="40" t="n">
        <v>36830</v>
      </c>
      <c r="F73" s="19" t="s">
        <v>94</v>
      </c>
      <c r="G73" s="19" t="s">
        <v>89</v>
      </c>
      <c r="H73" s="39" t="s">
        <v>77</v>
      </c>
      <c r="I73" s="41" t="n">
        <v>0.15</v>
      </c>
      <c r="J73" s="42" t="n">
        <v>0.0132</v>
      </c>
      <c r="K73" s="42" t="n">
        <v>0.0022</v>
      </c>
      <c r="L73" s="42" t="n">
        <v>0.0075</v>
      </c>
      <c r="M73" s="42" t="n">
        <v>0</v>
      </c>
      <c r="N73" s="43" t="n">
        <v>0.02116</v>
      </c>
      <c r="O73" s="42" t="n">
        <f aca="false">SUM(I73:M73)</f>
        <v>0.1729</v>
      </c>
      <c r="P73" s="44" t="n">
        <v>65402</v>
      </c>
      <c r="Q73" s="39" t="n">
        <v>20000</v>
      </c>
      <c r="R73" s="19" t="s">
        <v>137</v>
      </c>
      <c r="S73" s="45" t="n">
        <f aca="false">I73*'Ces Wholesale'!I$1*Q73</f>
        <v>93000</v>
      </c>
      <c r="T73" s="45"/>
      <c r="U73" s="46"/>
      <c r="V73" s="19"/>
      <c r="W73" s="79"/>
      <c r="X73" s="79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0"/>
      <c r="CA73" s="80"/>
      <c r="CB73" s="80"/>
      <c r="CC73" s="80"/>
      <c r="CD73" s="80"/>
      <c r="CE73" s="80"/>
      <c r="CF73" s="80"/>
      <c r="CG73" s="80"/>
      <c r="CH73" s="80"/>
      <c r="CI73" s="80"/>
      <c r="CJ73" s="80"/>
      <c r="CK73" s="80"/>
      <c r="CL73" s="80"/>
      <c r="CM73" s="80"/>
      <c r="CN73" s="80"/>
      <c r="CO73" s="80"/>
      <c r="CP73" s="80"/>
      <c r="CQ73" s="80"/>
      <c r="CR73" s="80"/>
      <c r="CS73" s="80"/>
      <c r="CT73" s="80"/>
      <c r="CU73" s="80"/>
      <c r="CV73" s="80"/>
      <c r="CW73" s="80"/>
      <c r="CX73" s="80"/>
      <c r="CY73" s="80"/>
      <c r="CZ73" s="80"/>
      <c r="DA73" s="80"/>
      <c r="DB73" s="80"/>
      <c r="DC73" s="80"/>
      <c r="DD73" s="80"/>
      <c r="DE73" s="80"/>
      <c r="DF73" s="80"/>
      <c r="DG73" s="80"/>
      <c r="DH73" s="80"/>
      <c r="DI73" s="80"/>
      <c r="DJ73" s="80"/>
      <c r="DK73" s="80"/>
      <c r="DL73" s="80"/>
      <c r="DM73" s="80"/>
      <c r="DN73" s="80"/>
      <c r="DO73" s="80"/>
      <c r="DP73" s="80"/>
      <c r="DQ73" s="80"/>
      <c r="DR73" s="80"/>
      <c r="DS73" s="80"/>
      <c r="DT73" s="80"/>
      <c r="DU73" s="80"/>
      <c r="DV73" s="80"/>
      <c r="DW73" s="80"/>
      <c r="DX73" s="80"/>
      <c r="DY73" s="80"/>
      <c r="DZ73" s="80"/>
      <c r="EA73" s="80"/>
      <c r="EB73" s="80"/>
      <c r="EC73" s="80"/>
      <c r="ED73" s="80"/>
      <c r="EE73" s="80"/>
      <c r="EF73" s="80"/>
      <c r="EG73" s="80"/>
      <c r="EH73" s="80"/>
      <c r="EI73" s="80"/>
      <c r="EJ73" s="80"/>
      <c r="EK73" s="80"/>
      <c r="EL73" s="80"/>
      <c r="EM73" s="80"/>
      <c r="EN73" s="80"/>
      <c r="EO73" s="80"/>
      <c r="EP73" s="80"/>
      <c r="EQ73" s="80"/>
      <c r="ER73" s="80"/>
      <c r="ES73" s="80"/>
      <c r="ET73" s="80"/>
      <c r="EU73" s="80"/>
      <c r="EV73" s="80"/>
      <c r="EW73" s="80"/>
      <c r="EX73" s="80"/>
      <c r="EY73" s="80"/>
      <c r="EZ73" s="80"/>
      <c r="FA73" s="80"/>
      <c r="FB73" s="80"/>
      <c r="FC73" s="80"/>
      <c r="FD73" s="80"/>
      <c r="FE73" s="80"/>
      <c r="FF73" s="80"/>
      <c r="FG73" s="80"/>
      <c r="FH73" s="80"/>
      <c r="FI73" s="80"/>
      <c r="FJ73" s="80"/>
      <c r="FK73" s="80"/>
      <c r="FL73" s="80"/>
      <c r="FM73" s="80"/>
      <c r="FN73" s="80"/>
      <c r="FO73" s="80"/>
      <c r="FP73" s="80"/>
      <c r="FQ73" s="80"/>
      <c r="FR73" s="80"/>
      <c r="FS73" s="80"/>
      <c r="FT73" s="80"/>
      <c r="FU73" s="80"/>
      <c r="FV73" s="80"/>
      <c r="FW73" s="80"/>
      <c r="FX73" s="80"/>
      <c r="FY73" s="80"/>
      <c r="FZ73" s="80"/>
      <c r="GA73" s="80"/>
      <c r="GB73" s="80"/>
      <c r="GC73" s="80"/>
      <c r="GD73" s="80"/>
      <c r="GE73" s="80"/>
      <c r="GF73" s="80"/>
      <c r="GG73" s="80"/>
      <c r="GH73" s="80"/>
      <c r="GI73" s="80"/>
      <c r="GJ73" s="80"/>
      <c r="GK73" s="80"/>
      <c r="GL73" s="80"/>
      <c r="GM73" s="80"/>
      <c r="GN73" s="80"/>
      <c r="GO73" s="80"/>
      <c r="GP73" s="80"/>
      <c r="GQ73" s="80"/>
      <c r="GR73" s="80"/>
      <c r="GS73" s="80"/>
      <c r="GT73" s="80"/>
      <c r="GU73" s="80"/>
      <c r="GV73" s="80"/>
      <c r="GW73" s="80"/>
      <c r="GX73" s="80"/>
      <c r="GY73" s="80"/>
      <c r="GZ73" s="80"/>
      <c r="HA73" s="80"/>
      <c r="HB73" s="80"/>
      <c r="HC73" s="80"/>
      <c r="HD73" s="80"/>
      <c r="HE73" s="80"/>
      <c r="HF73" s="80"/>
      <c r="HG73" s="80"/>
      <c r="HH73" s="80"/>
      <c r="HI73" s="80"/>
      <c r="HJ73" s="80"/>
      <c r="HK73" s="80"/>
      <c r="HL73" s="80"/>
      <c r="HM73" s="80"/>
      <c r="HN73" s="80"/>
      <c r="HO73" s="80"/>
      <c r="HP73" s="80"/>
      <c r="HQ73" s="80"/>
      <c r="HR73" s="80"/>
      <c r="HS73" s="80"/>
      <c r="HT73" s="80"/>
      <c r="HU73" s="80"/>
      <c r="HV73" s="80"/>
      <c r="HW73" s="80"/>
      <c r="HX73" s="80"/>
      <c r="HY73" s="80"/>
      <c r="HZ73" s="80"/>
      <c r="IA73" s="80"/>
      <c r="IB73" s="80"/>
      <c r="IC73" s="80"/>
      <c r="ID73" s="80"/>
      <c r="IE73" s="80"/>
      <c r="IF73" s="80"/>
      <c r="IG73" s="80"/>
      <c r="IH73" s="80"/>
      <c r="II73" s="80"/>
      <c r="IJ73" s="80"/>
      <c r="IK73" s="80"/>
      <c r="IL73" s="80"/>
      <c r="IM73" s="80"/>
      <c r="IN73" s="80"/>
      <c r="IO73" s="80"/>
      <c r="IP73" s="80"/>
      <c r="IQ73" s="80"/>
      <c r="IR73" s="80"/>
      <c r="IS73" s="80"/>
      <c r="IT73" s="80"/>
      <c r="IU73" s="80"/>
      <c r="IV73" s="80"/>
      <c r="IW73" s="80"/>
    </row>
    <row r="74" customFormat="false" ht="12.75" hidden="false" customHeight="false" outlineLevel="0" collapsed="false">
      <c r="A74" s="24" t="s">
        <v>79</v>
      </c>
      <c r="B74" s="25" t="s">
        <v>73</v>
      </c>
      <c r="C74" s="25" t="s">
        <v>80</v>
      </c>
      <c r="D74" s="73" t="n">
        <v>36465</v>
      </c>
      <c r="E74" s="73" t="n">
        <v>36830</v>
      </c>
      <c r="F74" s="24" t="s">
        <v>97</v>
      </c>
      <c r="G74" s="24" t="s">
        <v>138</v>
      </c>
      <c r="H74" s="25" t="s">
        <v>77</v>
      </c>
      <c r="I74" s="61" t="n">
        <f aca="false">6.53/I$1</f>
        <v>0.210645161290323</v>
      </c>
      <c r="J74" s="74" t="n">
        <v>0.0132</v>
      </c>
      <c r="K74" s="74" t="n">
        <v>0.0022</v>
      </c>
      <c r="L74" s="74" t="n">
        <v>0.0072</v>
      </c>
      <c r="M74" s="74" t="n">
        <v>0</v>
      </c>
      <c r="N74" s="75" t="n">
        <v>0.02116</v>
      </c>
      <c r="O74" s="74" t="n">
        <f aca="false">SUM(I74:M74)</f>
        <v>0.233245161290323</v>
      </c>
      <c r="P74" s="76" t="n">
        <v>65402</v>
      </c>
      <c r="Q74" s="25" t="n">
        <v>20000</v>
      </c>
      <c r="R74" s="24" t="s">
        <v>139</v>
      </c>
      <c r="S74" s="77" t="n">
        <f aca="false">I74*I$1*Q74</f>
        <v>130600</v>
      </c>
      <c r="T74" s="77"/>
      <c r="U74" s="81" t="n">
        <v>141174</v>
      </c>
      <c r="V74" s="24"/>
      <c r="W74" s="47"/>
      <c r="X74" s="47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L74" s="48"/>
      <c r="DM74" s="48"/>
      <c r="DN74" s="48"/>
      <c r="DO74" s="48"/>
      <c r="DP74" s="48"/>
      <c r="DQ74" s="48"/>
      <c r="DR74" s="48"/>
      <c r="DS74" s="48"/>
      <c r="DT74" s="48"/>
      <c r="DU74" s="48"/>
      <c r="DV74" s="48"/>
      <c r="DW74" s="48"/>
      <c r="DX74" s="48"/>
      <c r="DY74" s="48"/>
      <c r="DZ74" s="48"/>
      <c r="EA74" s="48"/>
      <c r="EB74" s="48"/>
      <c r="EC74" s="48"/>
      <c r="ED74" s="48"/>
      <c r="EE74" s="48"/>
      <c r="EF74" s="48"/>
      <c r="EG74" s="48"/>
      <c r="EH74" s="48"/>
      <c r="EI74" s="48"/>
      <c r="EJ74" s="48"/>
      <c r="EK74" s="48"/>
      <c r="EL74" s="48"/>
      <c r="EM74" s="48"/>
      <c r="EN74" s="48"/>
      <c r="EO74" s="48"/>
      <c r="EP74" s="48"/>
      <c r="EQ74" s="48"/>
      <c r="ER74" s="48"/>
      <c r="ES74" s="48"/>
      <c r="ET74" s="48"/>
      <c r="EU74" s="48"/>
      <c r="EV74" s="48"/>
      <c r="EW74" s="48"/>
      <c r="EX74" s="48"/>
      <c r="EY74" s="48"/>
      <c r="EZ74" s="48"/>
      <c r="FA74" s="48"/>
      <c r="FB74" s="48"/>
      <c r="FC74" s="48"/>
      <c r="FD74" s="48"/>
      <c r="FE74" s="48"/>
      <c r="FF74" s="48"/>
      <c r="FG74" s="48"/>
      <c r="FH74" s="48"/>
      <c r="FI74" s="48"/>
      <c r="FJ74" s="48"/>
      <c r="FK74" s="48"/>
      <c r="FL74" s="48"/>
      <c r="FM74" s="48"/>
      <c r="FN74" s="48"/>
      <c r="FO74" s="48"/>
      <c r="FP74" s="48"/>
      <c r="FQ74" s="48"/>
      <c r="FR74" s="48"/>
      <c r="FS74" s="48"/>
      <c r="FT74" s="48"/>
      <c r="FU74" s="48"/>
      <c r="FV74" s="48"/>
      <c r="FW74" s="48"/>
      <c r="FX74" s="48"/>
      <c r="FY74" s="48"/>
      <c r="FZ74" s="48"/>
      <c r="GA74" s="48"/>
      <c r="GB74" s="48"/>
      <c r="GC74" s="48"/>
      <c r="GD74" s="48"/>
      <c r="GE74" s="48"/>
      <c r="GF74" s="48"/>
      <c r="GG74" s="48"/>
      <c r="GH74" s="48"/>
      <c r="GI74" s="48"/>
      <c r="GJ74" s="48"/>
      <c r="GK74" s="48"/>
      <c r="GL74" s="48"/>
      <c r="GM74" s="48"/>
      <c r="GN74" s="48"/>
      <c r="GO74" s="48"/>
      <c r="GP74" s="48"/>
      <c r="GQ74" s="48"/>
      <c r="GR74" s="48"/>
      <c r="GS74" s="48"/>
      <c r="GT74" s="48"/>
      <c r="GU74" s="48"/>
      <c r="GV74" s="48"/>
      <c r="GW74" s="48"/>
      <c r="GX74" s="48"/>
      <c r="GY74" s="48"/>
      <c r="GZ74" s="48"/>
      <c r="HA74" s="48"/>
      <c r="HB74" s="48"/>
      <c r="HC74" s="48"/>
      <c r="HD74" s="48"/>
      <c r="HE74" s="48"/>
      <c r="HF74" s="48"/>
      <c r="HG74" s="48"/>
      <c r="HH74" s="48"/>
      <c r="HI74" s="48"/>
      <c r="HJ74" s="48"/>
      <c r="HK74" s="48"/>
      <c r="HL74" s="48"/>
      <c r="HM74" s="48"/>
      <c r="HN74" s="48"/>
      <c r="HO74" s="48"/>
      <c r="HP74" s="48"/>
      <c r="HQ74" s="48"/>
      <c r="HR74" s="48"/>
      <c r="HS74" s="48"/>
      <c r="HT74" s="48"/>
      <c r="HU74" s="48"/>
      <c r="HV74" s="48"/>
      <c r="HW74" s="48"/>
      <c r="HX74" s="48"/>
      <c r="HY74" s="48"/>
      <c r="HZ74" s="48"/>
      <c r="IA74" s="48"/>
      <c r="IB74" s="48"/>
      <c r="IC74" s="48"/>
      <c r="ID74" s="48"/>
      <c r="IE74" s="48"/>
      <c r="IF74" s="48"/>
      <c r="IG74" s="48"/>
      <c r="IH74" s="48"/>
      <c r="II74" s="48"/>
      <c r="IJ74" s="48"/>
      <c r="IK74" s="48"/>
      <c r="IL74" s="48"/>
      <c r="IM74" s="48"/>
      <c r="IN74" s="48"/>
      <c r="IO74" s="48"/>
      <c r="IP74" s="48"/>
      <c r="IQ74" s="48"/>
      <c r="IR74" s="48"/>
      <c r="IS74" s="48"/>
      <c r="IT74" s="48"/>
      <c r="IU74" s="48"/>
      <c r="IV74" s="48"/>
      <c r="IW74" s="48"/>
    </row>
    <row r="75" customFormat="false" ht="12.75" hidden="false" customHeight="false" outlineLevel="0" collapsed="false">
      <c r="A75" s="19" t="s">
        <v>79</v>
      </c>
      <c r="B75" s="39" t="s">
        <v>73</v>
      </c>
      <c r="C75" s="39" t="s">
        <v>45</v>
      </c>
      <c r="D75" s="40" t="n">
        <v>36465</v>
      </c>
      <c r="E75" s="40" t="n">
        <v>36677</v>
      </c>
      <c r="F75" s="19" t="s">
        <v>140</v>
      </c>
      <c r="G75" s="19" t="s">
        <v>141</v>
      </c>
      <c r="H75" s="39" t="s">
        <v>77</v>
      </c>
      <c r="I75" s="41" t="n">
        <f aca="false">6.53/I$1</f>
        <v>0.210645161290323</v>
      </c>
      <c r="J75" s="42" t="n">
        <v>0.0132</v>
      </c>
      <c r="K75" s="42" t="n">
        <v>0.0022</v>
      </c>
      <c r="L75" s="42" t="n">
        <v>0.0072</v>
      </c>
      <c r="M75" s="42" t="n">
        <v>0</v>
      </c>
      <c r="N75" s="43" t="n">
        <v>0.02116</v>
      </c>
      <c r="O75" s="42" t="n">
        <f aca="false">SUM(I75:M75)</f>
        <v>0.233245161290323</v>
      </c>
      <c r="P75" s="44" t="n">
        <v>65404</v>
      </c>
      <c r="Q75" s="39" t="n">
        <v>34</v>
      </c>
      <c r="R75" s="19" t="s">
        <v>142</v>
      </c>
      <c r="S75" s="45" t="n">
        <f aca="false">I75*I$1*Q75</f>
        <v>222.02</v>
      </c>
      <c r="T75" s="45"/>
      <c r="U75" s="46" t="n">
        <v>142774</v>
      </c>
      <c r="V75" s="19"/>
      <c r="W75" s="47"/>
      <c r="X75" s="47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  <c r="CM75" s="48"/>
      <c r="CN75" s="48"/>
      <c r="CO75" s="48"/>
      <c r="CP75" s="48"/>
      <c r="CQ75" s="48"/>
      <c r="CR75" s="48"/>
      <c r="CS75" s="48"/>
      <c r="CT75" s="48"/>
      <c r="CU75" s="48"/>
      <c r="CV75" s="48"/>
      <c r="CW75" s="48"/>
      <c r="CX75" s="48"/>
      <c r="CY75" s="48"/>
      <c r="CZ75" s="48"/>
      <c r="DA75" s="48"/>
      <c r="DB75" s="48"/>
      <c r="DC75" s="48"/>
      <c r="DD75" s="48"/>
      <c r="DE75" s="48"/>
      <c r="DF75" s="48"/>
      <c r="DG75" s="48"/>
      <c r="DH75" s="48"/>
      <c r="DI75" s="48"/>
      <c r="DJ75" s="48"/>
      <c r="DK75" s="48"/>
      <c r="DL75" s="48"/>
      <c r="DM75" s="48"/>
      <c r="DN75" s="48"/>
      <c r="DO75" s="48"/>
      <c r="DP75" s="48"/>
      <c r="DQ75" s="48"/>
      <c r="DR75" s="48"/>
      <c r="DS75" s="48"/>
      <c r="DT75" s="48"/>
      <c r="DU75" s="48"/>
      <c r="DV75" s="48"/>
      <c r="DW75" s="48"/>
      <c r="DX75" s="48"/>
      <c r="DY75" s="48"/>
      <c r="DZ75" s="48"/>
      <c r="EA75" s="48"/>
      <c r="EB75" s="48"/>
      <c r="EC75" s="48"/>
      <c r="ED75" s="48"/>
      <c r="EE75" s="48"/>
      <c r="EF75" s="48"/>
      <c r="EG75" s="48"/>
      <c r="EH75" s="48"/>
      <c r="EI75" s="48"/>
      <c r="EJ75" s="48"/>
      <c r="EK75" s="48"/>
      <c r="EL75" s="48"/>
      <c r="EM75" s="48"/>
      <c r="EN75" s="48"/>
      <c r="EO75" s="48"/>
      <c r="EP75" s="48"/>
      <c r="EQ75" s="48"/>
      <c r="ER75" s="48"/>
      <c r="ES75" s="48"/>
      <c r="ET75" s="48"/>
      <c r="EU75" s="48"/>
      <c r="EV75" s="48"/>
      <c r="EW75" s="48"/>
      <c r="EX75" s="48"/>
      <c r="EY75" s="48"/>
      <c r="EZ75" s="48"/>
      <c r="FA75" s="48"/>
      <c r="FB75" s="48"/>
      <c r="FC75" s="48"/>
      <c r="FD75" s="48"/>
      <c r="FE75" s="48"/>
      <c r="FF75" s="48"/>
      <c r="FG75" s="48"/>
      <c r="FH75" s="48"/>
      <c r="FI75" s="48"/>
      <c r="FJ75" s="48"/>
      <c r="FK75" s="48"/>
      <c r="FL75" s="48"/>
      <c r="FM75" s="48"/>
      <c r="FN75" s="48"/>
      <c r="FO75" s="48"/>
      <c r="FP75" s="48"/>
      <c r="FQ75" s="48"/>
      <c r="FR75" s="48"/>
      <c r="FS75" s="48"/>
      <c r="FT75" s="48"/>
      <c r="FU75" s="48"/>
      <c r="FV75" s="48"/>
      <c r="FW75" s="48"/>
      <c r="FX75" s="48"/>
      <c r="FY75" s="48"/>
      <c r="FZ75" s="48"/>
      <c r="GA75" s="48"/>
      <c r="GB75" s="48"/>
      <c r="GC75" s="48"/>
      <c r="GD75" s="48"/>
      <c r="GE75" s="48"/>
      <c r="GF75" s="48"/>
      <c r="GG75" s="48"/>
      <c r="GH75" s="48"/>
      <c r="GI75" s="48"/>
      <c r="GJ75" s="48"/>
      <c r="GK75" s="48"/>
      <c r="GL75" s="48"/>
      <c r="GM75" s="48"/>
      <c r="GN75" s="48"/>
      <c r="GO75" s="48"/>
      <c r="GP75" s="48"/>
      <c r="GQ75" s="48"/>
      <c r="GR75" s="48"/>
      <c r="GS75" s="48"/>
      <c r="GT75" s="48"/>
      <c r="GU75" s="48"/>
      <c r="GV75" s="48"/>
      <c r="GW75" s="48"/>
      <c r="GX75" s="48"/>
      <c r="GY75" s="48"/>
      <c r="GZ75" s="48"/>
      <c r="HA75" s="48"/>
      <c r="HB75" s="48"/>
      <c r="HC75" s="48"/>
      <c r="HD75" s="48"/>
      <c r="HE75" s="48"/>
      <c r="HF75" s="48"/>
      <c r="HG75" s="48"/>
      <c r="HH75" s="48"/>
      <c r="HI75" s="48"/>
      <c r="HJ75" s="48"/>
      <c r="HK75" s="48"/>
      <c r="HL75" s="48"/>
      <c r="HM75" s="48"/>
      <c r="HN75" s="48"/>
      <c r="HO75" s="48"/>
      <c r="HP75" s="48"/>
      <c r="HQ75" s="48"/>
      <c r="HR75" s="48"/>
      <c r="HS75" s="48"/>
      <c r="HT75" s="48"/>
      <c r="HU75" s="48"/>
      <c r="HV75" s="48"/>
      <c r="HW75" s="48"/>
      <c r="HX75" s="48"/>
      <c r="HY75" s="48"/>
      <c r="HZ75" s="48"/>
      <c r="IA75" s="48"/>
      <c r="IB75" s="48"/>
      <c r="IC75" s="48"/>
      <c r="ID75" s="48"/>
      <c r="IE75" s="48"/>
      <c r="IF75" s="48"/>
      <c r="IG75" s="48"/>
      <c r="IH75" s="48"/>
      <c r="II75" s="48"/>
      <c r="IJ75" s="48"/>
      <c r="IK75" s="48"/>
      <c r="IL75" s="48"/>
      <c r="IM75" s="48"/>
      <c r="IN75" s="48"/>
      <c r="IO75" s="48"/>
      <c r="IP75" s="48"/>
      <c r="IQ75" s="48"/>
      <c r="IR75" s="48"/>
      <c r="IS75" s="48"/>
      <c r="IT75" s="48"/>
      <c r="IU75" s="48"/>
      <c r="IV75" s="48"/>
      <c r="IW75" s="48"/>
    </row>
    <row r="76" customFormat="false" ht="12.75" hidden="false" customHeight="false" outlineLevel="0" collapsed="false">
      <c r="A76" s="19" t="s">
        <v>79</v>
      </c>
      <c r="B76" s="39" t="s">
        <v>73</v>
      </c>
      <c r="C76" s="39"/>
      <c r="D76" s="40" t="n">
        <v>36465</v>
      </c>
      <c r="E76" s="40" t="n">
        <v>36830</v>
      </c>
      <c r="F76" s="19" t="s">
        <v>143</v>
      </c>
      <c r="G76" s="19" t="s">
        <v>76</v>
      </c>
      <c r="H76" s="39" t="s">
        <v>77</v>
      </c>
      <c r="I76" s="41" t="n">
        <f aca="false">4.563/I$1</f>
        <v>0.147193548387097</v>
      </c>
      <c r="J76" s="42" t="n">
        <v>0.0132</v>
      </c>
      <c r="K76" s="42" t="n">
        <v>0.0022</v>
      </c>
      <c r="L76" s="42" t="n">
        <v>0.0072</v>
      </c>
      <c r="M76" s="42" t="n">
        <v>0</v>
      </c>
      <c r="N76" s="43" t="n">
        <v>0.02116</v>
      </c>
      <c r="O76" s="42" t="n">
        <f aca="false">SUM(I76:M76)</f>
        <v>0.169793548387097</v>
      </c>
      <c r="P76" s="44" t="n">
        <v>65418</v>
      </c>
      <c r="Q76" s="39" t="n">
        <v>500</v>
      </c>
      <c r="R76" s="19" t="s">
        <v>144</v>
      </c>
      <c r="S76" s="45" t="n">
        <f aca="false">I76*I$1*Q76</f>
        <v>2281.5</v>
      </c>
      <c r="T76" s="45"/>
      <c r="U76" s="46" t="n">
        <v>142790</v>
      </c>
      <c r="V76" s="19"/>
      <c r="W76" s="47"/>
      <c r="X76" s="47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L76" s="48"/>
      <c r="DM76" s="48"/>
      <c r="DN76" s="48"/>
      <c r="DO76" s="48"/>
      <c r="DP76" s="48"/>
      <c r="DQ76" s="48"/>
      <c r="DR76" s="48"/>
      <c r="DS76" s="48"/>
      <c r="DT76" s="48"/>
      <c r="DU76" s="48"/>
      <c r="DV76" s="48"/>
      <c r="DW76" s="48"/>
      <c r="DX76" s="48"/>
      <c r="DY76" s="48"/>
      <c r="DZ76" s="48"/>
      <c r="EA76" s="48"/>
      <c r="EB76" s="48"/>
      <c r="EC76" s="48"/>
      <c r="ED76" s="48"/>
      <c r="EE76" s="48"/>
      <c r="EF76" s="48"/>
      <c r="EG76" s="48"/>
      <c r="EH76" s="48"/>
      <c r="EI76" s="48"/>
      <c r="EJ76" s="48"/>
      <c r="EK76" s="48"/>
      <c r="EL76" s="48"/>
      <c r="EM76" s="48"/>
      <c r="EN76" s="48"/>
      <c r="EO76" s="48"/>
      <c r="EP76" s="48"/>
      <c r="EQ76" s="48"/>
      <c r="ER76" s="48"/>
      <c r="ES76" s="48"/>
      <c r="ET76" s="48"/>
      <c r="EU76" s="48"/>
      <c r="EV76" s="48"/>
      <c r="EW76" s="48"/>
      <c r="EX76" s="48"/>
      <c r="EY76" s="48"/>
      <c r="EZ76" s="48"/>
      <c r="FA76" s="48"/>
      <c r="FB76" s="48"/>
      <c r="FC76" s="48"/>
      <c r="FD76" s="48"/>
      <c r="FE76" s="48"/>
      <c r="FF76" s="48"/>
      <c r="FG76" s="48"/>
      <c r="FH76" s="48"/>
      <c r="FI76" s="48"/>
      <c r="FJ76" s="48"/>
      <c r="FK76" s="48"/>
      <c r="FL76" s="48"/>
      <c r="FM76" s="48"/>
      <c r="FN76" s="48"/>
      <c r="FO76" s="48"/>
      <c r="FP76" s="48"/>
      <c r="FQ76" s="48"/>
      <c r="FR76" s="48"/>
      <c r="FS76" s="48"/>
      <c r="FT76" s="48"/>
      <c r="FU76" s="48"/>
      <c r="FV76" s="48"/>
      <c r="FW76" s="48"/>
      <c r="FX76" s="48"/>
      <c r="FY76" s="48"/>
      <c r="FZ76" s="48"/>
      <c r="GA76" s="48"/>
      <c r="GB76" s="48"/>
      <c r="GC76" s="48"/>
      <c r="GD76" s="48"/>
      <c r="GE76" s="48"/>
      <c r="GF76" s="48"/>
      <c r="GG76" s="48"/>
      <c r="GH76" s="48"/>
      <c r="GI76" s="48"/>
      <c r="GJ76" s="48"/>
      <c r="GK76" s="48"/>
      <c r="GL76" s="48"/>
      <c r="GM76" s="48"/>
      <c r="GN76" s="48"/>
      <c r="GO76" s="48"/>
      <c r="GP76" s="48"/>
      <c r="GQ76" s="48"/>
      <c r="GR76" s="48"/>
      <c r="GS76" s="48"/>
      <c r="GT76" s="48"/>
      <c r="GU76" s="48"/>
      <c r="GV76" s="48"/>
      <c r="GW76" s="48"/>
      <c r="GX76" s="48"/>
      <c r="GY76" s="48"/>
      <c r="GZ76" s="48"/>
      <c r="HA76" s="48"/>
      <c r="HB76" s="48"/>
      <c r="HC76" s="48"/>
      <c r="HD76" s="48"/>
      <c r="HE76" s="48"/>
      <c r="HF76" s="48"/>
      <c r="HG76" s="48"/>
      <c r="HH76" s="48"/>
      <c r="HI76" s="48"/>
      <c r="HJ76" s="48"/>
      <c r="HK76" s="48"/>
      <c r="HL76" s="48"/>
      <c r="HM76" s="48"/>
      <c r="HN76" s="48"/>
      <c r="HO76" s="48"/>
      <c r="HP76" s="48"/>
      <c r="HQ76" s="48"/>
      <c r="HR76" s="48"/>
      <c r="HS76" s="48"/>
      <c r="HT76" s="48"/>
      <c r="HU76" s="48"/>
      <c r="HV76" s="48"/>
      <c r="HW76" s="48"/>
      <c r="HX76" s="48"/>
      <c r="HY76" s="48"/>
      <c r="HZ76" s="48"/>
      <c r="IA76" s="48"/>
      <c r="IB76" s="48"/>
      <c r="IC76" s="48"/>
      <c r="ID76" s="48"/>
      <c r="IE76" s="48"/>
      <c r="IF76" s="48"/>
      <c r="IG76" s="48"/>
      <c r="IH76" s="48"/>
      <c r="II76" s="48"/>
      <c r="IJ76" s="48"/>
      <c r="IK76" s="48"/>
      <c r="IL76" s="48"/>
      <c r="IM76" s="48"/>
      <c r="IN76" s="48"/>
      <c r="IO76" s="48"/>
      <c r="IP76" s="48"/>
      <c r="IQ76" s="48"/>
      <c r="IR76" s="48"/>
      <c r="IS76" s="48"/>
      <c r="IT76" s="48"/>
      <c r="IU76" s="48"/>
      <c r="IV76" s="48"/>
      <c r="IW76" s="48"/>
    </row>
    <row r="77" customFormat="false" ht="12.75" hidden="false" customHeight="false" outlineLevel="0" collapsed="false">
      <c r="A77" s="19" t="s">
        <v>79</v>
      </c>
      <c r="B77" s="39" t="s">
        <v>73</v>
      </c>
      <c r="C77" s="39" t="s">
        <v>80</v>
      </c>
      <c r="D77" s="40" t="n">
        <v>36465</v>
      </c>
      <c r="E77" s="40" t="n">
        <v>36616</v>
      </c>
      <c r="F77" s="19" t="s">
        <v>81</v>
      </c>
      <c r="G77" s="19" t="s">
        <v>145</v>
      </c>
      <c r="H77" s="39" t="s">
        <v>108</v>
      </c>
      <c r="I77" s="41" t="n">
        <f aca="false">6.359/I$1</f>
        <v>0.205129032258065</v>
      </c>
      <c r="J77" s="42" t="n">
        <v>0.013</v>
      </c>
      <c r="K77" s="42" t="n">
        <v>0.0022</v>
      </c>
      <c r="L77" s="42" t="n">
        <v>0.0072</v>
      </c>
      <c r="M77" s="42" t="n">
        <v>0</v>
      </c>
      <c r="N77" s="43" t="n">
        <v>0.02116</v>
      </c>
      <c r="O77" s="42" t="n">
        <f aca="false">SUM(I77:M77)</f>
        <v>0.227529032258065</v>
      </c>
      <c r="P77" s="44" t="n">
        <v>65458</v>
      </c>
      <c r="Q77" s="39" t="n">
        <v>33</v>
      </c>
      <c r="R77" s="19" t="s">
        <v>146</v>
      </c>
      <c r="S77" s="45" t="n">
        <f aca="false">I77*I$1*Q77</f>
        <v>209.847</v>
      </c>
      <c r="T77" s="45"/>
      <c r="U77" s="46" t="n">
        <v>141176</v>
      </c>
      <c r="V77" s="19"/>
      <c r="W77" s="47"/>
      <c r="X77" s="47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8"/>
      <c r="DN77" s="48"/>
      <c r="DO77" s="48"/>
      <c r="DP77" s="48"/>
      <c r="DQ77" s="48"/>
      <c r="DR77" s="48"/>
      <c r="DS77" s="48"/>
      <c r="DT77" s="48"/>
      <c r="DU77" s="48"/>
      <c r="DV77" s="48"/>
      <c r="DW77" s="48"/>
      <c r="DX77" s="48"/>
      <c r="DY77" s="48"/>
      <c r="DZ77" s="48"/>
      <c r="EA77" s="48"/>
      <c r="EB77" s="48"/>
      <c r="EC77" s="48"/>
      <c r="ED77" s="48"/>
      <c r="EE77" s="48"/>
      <c r="EF77" s="48"/>
      <c r="EG77" s="48"/>
      <c r="EH77" s="48"/>
      <c r="EI77" s="48"/>
      <c r="EJ77" s="48"/>
      <c r="EK77" s="48"/>
      <c r="EL77" s="48"/>
      <c r="EM77" s="48"/>
      <c r="EN77" s="48"/>
      <c r="EO77" s="48"/>
      <c r="EP77" s="48"/>
      <c r="EQ77" s="48"/>
      <c r="ER77" s="48"/>
      <c r="ES77" s="48"/>
      <c r="ET77" s="48"/>
      <c r="EU77" s="48"/>
      <c r="EV77" s="48"/>
      <c r="EW77" s="48"/>
      <c r="EX77" s="48"/>
      <c r="EY77" s="48"/>
      <c r="EZ77" s="48"/>
      <c r="FA77" s="48"/>
      <c r="FB77" s="48"/>
      <c r="FC77" s="48"/>
      <c r="FD77" s="48"/>
      <c r="FE77" s="48"/>
      <c r="FF77" s="48"/>
      <c r="FG77" s="48"/>
      <c r="FH77" s="48"/>
      <c r="FI77" s="48"/>
      <c r="FJ77" s="48"/>
      <c r="FK77" s="48"/>
      <c r="FL77" s="48"/>
      <c r="FM77" s="48"/>
      <c r="FN77" s="48"/>
      <c r="FO77" s="48"/>
      <c r="FP77" s="48"/>
      <c r="FQ77" s="48"/>
      <c r="FR77" s="48"/>
      <c r="FS77" s="48"/>
      <c r="FT77" s="48"/>
      <c r="FU77" s="48"/>
      <c r="FV77" s="48"/>
      <c r="FW77" s="48"/>
      <c r="FX77" s="48"/>
      <c r="FY77" s="48"/>
      <c r="FZ77" s="48"/>
      <c r="GA77" s="48"/>
      <c r="GB77" s="48"/>
      <c r="GC77" s="48"/>
      <c r="GD77" s="48"/>
      <c r="GE77" s="48"/>
      <c r="GF77" s="48"/>
      <c r="GG77" s="48"/>
      <c r="GH77" s="48"/>
      <c r="GI77" s="48"/>
      <c r="GJ77" s="48"/>
      <c r="GK77" s="48"/>
      <c r="GL77" s="48"/>
      <c r="GM77" s="48"/>
      <c r="GN77" s="48"/>
      <c r="GO77" s="48"/>
      <c r="GP77" s="48"/>
      <c r="GQ77" s="48"/>
      <c r="GR77" s="48"/>
      <c r="GS77" s="48"/>
      <c r="GT77" s="48"/>
      <c r="GU77" s="48"/>
      <c r="GV77" s="48"/>
      <c r="GW77" s="48"/>
      <c r="GX77" s="48"/>
      <c r="GY77" s="48"/>
      <c r="GZ77" s="48"/>
      <c r="HA77" s="48"/>
      <c r="HB77" s="48"/>
      <c r="HC77" s="48"/>
      <c r="HD77" s="48"/>
      <c r="HE77" s="48"/>
      <c r="HF77" s="48"/>
      <c r="HG77" s="48"/>
      <c r="HH77" s="48"/>
      <c r="HI77" s="48"/>
      <c r="HJ77" s="48"/>
      <c r="HK77" s="48"/>
      <c r="HL77" s="48"/>
      <c r="HM77" s="48"/>
      <c r="HN77" s="48"/>
      <c r="HO77" s="48"/>
      <c r="HP77" s="48"/>
      <c r="HQ77" s="48"/>
      <c r="HR77" s="48"/>
      <c r="HS77" s="48"/>
      <c r="HT77" s="48"/>
      <c r="HU77" s="48"/>
      <c r="HV77" s="48"/>
      <c r="HW77" s="48"/>
      <c r="HX77" s="48"/>
      <c r="HY77" s="48"/>
      <c r="HZ77" s="48"/>
      <c r="IA77" s="48"/>
      <c r="IB77" s="48"/>
      <c r="IC77" s="48"/>
      <c r="ID77" s="48"/>
      <c r="IE77" s="48"/>
      <c r="IF77" s="48"/>
      <c r="IG77" s="48"/>
      <c r="IH77" s="48"/>
      <c r="II77" s="48"/>
      <c r="IJ77" s="48"/>
      <c r="IK77" s="48"/>
      <c r="IL77" s="48"/>
      <c r="IM77" s="48"/>
      <c r="IN77" s="48"/>
      <c r="IO77" s="48"/>
      <c r="IP77" s="48"/>
      <c r="IQ77" s="48"/>
      <c r="IR77" s="48"/>
      <c r="IS77" s="48"/>
      <c r="IT77" s="48"/>
      <c r="IU77" s="48"/>
      <c r="IV77" s="48"/>
      <c r="IW77" s="48"/>
    </row>
    <row r="78" customFormat="false" ht="12.75" hidden="false" customHeight="false" outlineLevel="0" collapsed="false">
      <c r="A78" s="19" t="s">
        <v>79</v>
      </c>
      <c r="B78" s="39" t="s">
        <v>73</v>
      </c>
      <c r="C78" s="39" t="s">
        <v>96</v>
      </c>
      <c r="D78" s="40" t="n">
        <v>36495</v>
      </c>
      <c r="E78" s="40" t="n">
        <v>36860</v>
      </c>
      <c r="F78" s="19" t="s">
        <v>97</v>
      </c>
      <c r="G78" s="19" t="s">
        <v>111</v>
      </c>
      <c r="H78" s="39" t="s">
        <v>77</v>
      </c>
      <c r="I78" s="41" t="n">
        <f aca="false">6.53/I$1</f>
        <v>0.210645161290323</v>
      </c>
      <c r="J78" s="42" t="n">
        <v>0.0132</v>
      </c>
      <c r="K78" s="42" t="n">
        <v>0.0022</v>
      </c>
      <c r="L78" s="42" t="n">
        <v>0.0072</v>
      </c>
      <c r="M78" s="42" t="n">
        <v>0</v>
      </c>
      <c r="N78" s="43" t="n">
        <v>0.02116</v>
      </c>
      <c r="O78" s="42" t="n">
        <f aca="false">SUM(I78:M78)</f>
        <v>0.233245161290323</v>
      </c>
      <c r="P78" s="44" t="n">
        <v>65556</v>
      </c>
      <c r="Q78" s="39" t="n">
        <v>3</v>
      </c>
      <c r="R78" s="19" t="s">
        <v>147</v>
      </c>
      <c r="S78" s="45" t="n">
        <f aca="false">I78*I$1*Q78</f>
        <v>19.59</v>
      </c>
      <c r="T78" s="45"/>
      <c r="U78" s="46" t="n">
        <v>141175</v>
      </c>
      <c r="V78" s="19"/>
      <c r="W78" s="47"/>
      <c r="X78" s="47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48"/>
      <c r="DL78" s="48"/>
      <c r="DM78" s="48"/>
      <c r="DN78" s="48"/>
      <c r="DO78" s="48"/>
      <c r="DP78" s="48"/>
      <c r="DQ78" s="48"/>
      <c r="DR78" s="48"/>
      <c r="DS78" s="48"/>
      <c r="DT78" s="48"/>
      <c r="DU78" s="48"/>
      <c r="DV78" s="48"/>
      <c r="DW78" s="48"/>
      <c r="DX78" s="48"/>
      <c r="DY78" s="48"/>
      <c r="DZ78" s="48"/>
      <c r="EA78" s="48"/>
      <c r="EB78" s="48"/>
      <c r="EC78" s="48"/>
      <c r="ED78" s="48"/>
      <c r="EE78" s="48"/>
      <c r="EF78" s="48"/>
      <c r="EG78" s="48"/>
      <c r="EH78" s="48"/>
      <c r="EI78" s="48"/>
      <c r="EJ78" s="48"/>
      <c r="EK78" s="48"/>
      <c r="EL78" s="48"/>
      <c r="EM78" s="48"/>
      <c r="EN78" s="48"/>
      <c r="EO78" s="48"/>
      <c r="EP78" s="48"/>
      <c r="EQ78" s="48"/>
      <c r="ER78" s="48"/>
      <c r="ES78" s="48"/>
      <c r="ET78" s="48"/>
      <c r="EU78" s="48"/>
      <c r="EV78" s="48"/>
      <c r="EW78" s="48"/>
      <c r="EX78" s="48"/>
      <c r="EY78" s="48"/>
      <c r="EZ78" s="48"/>
      <c r="FA78" s="48"/>
      <c r="FB78" s="48"/>
      <c r="FC78" s="48"/>
      <c r="FD78" s="48"/>
      <c r="FE78" s="48"/>
      <c r="FF78" s="48"/>
      <c r="FG78" s="48"/>
      <c r="FH78" s="48"/>
      <c r="FI78" s="48"/>
      <c r="FJ78" s="48"/>
      <c r="FK78" s="48"/>
      <c r="FL78" s="48"/>
      <c r="FM78" s="48"/>
      <c r="FN78" s="48"/>
      <c r="FO78" s="48"/>
      <c r="FP78" s="48"/>
      <c r="FQ78" s="48"/>
      <c r="FR78" s="48"/>
      <c r="FS78" s="48"/>
      <c r="FT78" s="48"/>
      <c r="FU78" s="48"/>
      <c r="FV78" s="48"/>
      <c r="FW78" s="48"/>
      <c r="FX78" s="48"/>
      <c r="FY78" s="48"/>
      <c r="FZ78" s="48"/>
      <c r="GA78" s="48"/>
      <c r="GB78" s="48"/>
      <c r="GC78" s="48"/>
      <c r="GD78" s="48"/>
      <c r="GE78" s="48"/>
      <c r="GF78" s="48"/>
      <c r="GG78" s="48"/>
      <c r="GH78" s="48"/>
      <c r="GI78" s="48"/>
      <c r="GJ78" s="48"/>
      <c r="GK78" s="48"/>
      <c r="GL78" s="48"/>
      <c r="GM78" s="48"/>
      <c r="GN78" s="48"/>
      <c r="GO78" s="48"/>
      <c r="GP78" s="48"/>
      <c r="GQ78" s="48"/>
      <c r="GR78" s="48"/>
      <c r="GS78" s="48"/>
      <c r="GT78" s="48"/>
      <c r="GU78" s="48"/>
      <c r="GV78" s="48"/>
      <c r="GW78" s="48"/>
      <c r="GX78" s="48"/>
      <c r="GY78" s="48"/>
      <c r="GZ78" s="48"/>
      <c r="HA78" s="48"/>
      <c r="HB78" s="48"/>
      <c r="HC78" s="48"/>
      <c r="HD78" s="48"/>
      <c r="HE78" s="48"/>
      <c r="HF78" s="48"/>
      <c r="HG78" s="48"/>
      <c r="HH78" s="48"/>
      <c r="HI78" s="48"/>
      <c r="HJ78" s="48"/>
      <c r="HK78" s="48"/>
      <c r="HL78" s="48"/>
      <c r="HM78" s="48"/>
      <c r="HN78" s="48"/>
      <c r="HO78" s="48"/>
      <c r="HP78" s="48"/>
      <c r="HQ78" s="48"/>
      <c r="HR78" s="48"/>
      <c r="HS78" s="48"/>
      <c r="HT78" s="48"/>
      <c r="HU78" s="48"/>
      <c r="HV78" s="48"/>
      <c r="HW78" s="48"/>
      <c r="HX78" s="48"/>
      <c r="HY78" s="48"/>
      <c r="HZ78" s="48"/>
      <c r="IA78" s="48"/>
      <c r="IB78" s="48"/>
      <c r="IC78" s="48"/>
      <c r="ID78" s="48"/>
      <c r="IE78" s="48"/>
      <c r="IF78" s="48"/>
      <c r="IG78" s="48"/>
      <c r="IH78" s="48"/>
      <c r="II78" s="48"/>
      <c r="IJ78" s="48"/>
      <c r="IK78" s="48"/>
      <c r="IL78" s="48"/>
      <c r="IM78" s="48"/>
      <c r="IN78" s="48"/>
      <c r="IO78" s="48"/>
      <c r="IP78" s="48"/>
      <c r="IQ78" s="48"/>
      <c r="IR78" s="48"/>
      <c r="IS78" s="48"/>
      <c r="IT78" s="48"/>
      <c r="IU78" s="48"/>
      <c r="IV78" s="48"/>
      <c r="IW78" s="48"/>
    </row>
    <row r="79" customFormat="false" ht="12.75" hidden="false" customHeight="false" outlineLevel="0" collapsed="false">
      <c r="A79" s="19" t="s">
        <v>79</v>
      </c>
      <c r="B79" s="39" t="s">
        <v>73</v>
      </c>
      <c r="C79" s="39" t="s">
        <v>45</v>
      </c>
      <c r="D79" s="40" t="n">
        <v>36495</v>
      </c>
      <c r="E79" s="40" t="n">
        <v>36616</v>
      </c>
      <c r="F79" s="19" t="s">
        <v>140</v>
      </c>
      <c r="G79" s="19" t="s">
        <v>141</v>
      </c>
      <c r="H79" s="39" t="s">
        <v>77</v>
      </c>
      <c r="I79" s="41" t="n">
        <f aca="false">6.53/I$1</f>
        <v>0.210645161290323</v>
      </c>
      <c r="J79" s="42" t="n">
        <v>0.0132</v>
      </c>
      <c r="K79" s="42" t="n">
        <v>0.0022</v>
      </c>
      <c r="L79" s="42" t="n">
        <v>0.0072</v>
      </c>
      <c r="M79" s="42" t="n">
        <v>0</v>
      </c>
      <c r="N79" s="43" t="n">
        <v>0.02116</v>
      </c>
      <c r="O79" s="42" t="n">
        <f aca="false">SUM(I79:M79)</f>
        <v>0.233245161290323</v>
      </c>
      <c r="P79" s="44" t="n">
        <v>65659</v>
      </c>
      <c r="Q79" s="39" t="n">
        <v>3</v>
      </c>
      <c r="R79" s="19" t="s">
        <v>148</v>
      </c>
      <c r="S79" s="45" t="n">
        <f aca="false">I79*I$1*Q79</f>
        <v>19.59</v>
      </c>
      <c r="T79" s="45"/>
      <c r="U79" s="46" t="n">
        <v>142812</v>
      </c>
      <c r="V79" s="19"/>
      <c r="W79" s="70"/>
      <c r="X79" s="70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/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71"/>
      <c r="GB79" s="71"/>
      <c r="GC79" s="71"/>
      <c r="GD79" s="71"/>
      <c r="GE79" s="71"/>
      <c r="GF79" s="71"/>
      <c r="GG79" s="71"/>
      <c r="GH79" s="71"/>
      <c r="GI79" s="71"/>
      <c r="GJ79" s="71"/>
      <c r="GK79" s="71"/>
      <c r="GL79" s="71"/>
      <c r="GM79" s="71"/>
      <c r="GN79" s="71"/>
      <c r="GO79" s="71"/>
      <c r="GP79" s="71"/>
      <c r="GQ79" s="71"/>
      <c r="GR79" s="71"/>
      <c r="GS79" s="71"/>
      <c r="GT79" s="71"/>
      <c r="GU79" s="71"/>
      <c r="GV79" s="71"/>
      <c r="GW79" s="71"/>
      <c r="GX79" s="71"/>
      <c r="GY79" s="71"/>
      <c r="GZ79" s="71"/>
      <c r="HA79" s="71"/>
      <c r="HB79" s="71"/>
      <c r="HC79" s="71"/>
      <c r="HD79" s="71"/>
      <c r="HE79" s="71"/>
      <c r="HF79" s="71"/>
      <c r="HG79" s="71"/>
      <c r="HH79" s="71"/>
      <c r="HI79" s="71"/>
      <c r="HJ79" s="71"/>
      <c r="HK79" s="71"/>
      <c r="HL79" s="71"/>
      <c r="HM79" s="71"/>
      <c r="HN79" s="71"/>
      <c r="HO79" s="71"/>
      <c r="HP79" s="71"/>
      <c r="HQ79" s="71"/>
      <c r="HR79" s="71"/>
      <c r="HS79" s="71"/>
      <c r="HT79" s="71"/>
      <c r="HU79" s="71"/>
      <c r="HV79" s="71"/>
      <c r="HW79" s="71"/>
      <c r="HX79" s="71"/>
      <c r="HY79" s="71"/>
      <c r="HZ79" s="71"/>
      <c r="IA79" s="71"/>
      <c r="IB79" s="71"/>
      <c r="IC79" s="71"/>
      <c r="ID79" s="71"/>
      <c r="IE79" s="71"/>
      <c r="IF79" s="71"/>
      <c r="IG79" s="71"/>
      <c r="IH79" s="71"/>
      <c r="II79" s="71"/>
      <c r="IJ79" s="71"/>
      <c r="IK79" s="71"/>
      <c r="IL79" s="71"/>
      <c r="IM79" s="71"/>
      <c r="IN79" s="71"/>
      <c r="IO79" s="71"/>
      <c r="IP79" s="71"/>
      <c r="IQ79" s="71"/>
      <c r="IR79" s="71"/>
      <c r="IS79" s="71"/>
      <c r="IT79" s="71"/>
      <c r="IU79" s="71"/>
      <c r="IV79" s="71"/>
      <c r="IW79" s="71"/>
    </row>
    <row r="80" customFormat="false" ht="12.75" hidden="false" customHeight="false" outlineLevel="0" collapsed="false">
      <c r="A80" s="19" t="s">
        <v>29</v>
      </c>
      <c r="B80" s="39" t="s">
        <v>73</v>
      </c>
      <c r="C80" s="39" t="s">
        <v>149</v>
      </c>
      <c r="D80" s="40" t="n">
        <v>36526</v>
      </c>
      <c r="E80" s="40" t="n">
        <v>36556</v>
      </c>
      <c r="F80" s="19" t="s">
        <v>150</v>
      </c>
      <c r="G80" s="19" t="s">
        <v>151</v>
      </c>
      <c r="H80" s="39"/>
      <c r="I80" s="41" t="n">
        <f aca="false">3.72/'Ces Wholesale'!I$1</f>
        <v>0.12</v>
      </c>
      <c r="J80" s="42" t="n">
        <v>0.0132</v>
      </c>
      <c r="K80" s="42" t="n">
        <v>0.0022</v>
      </c>
      <c r="L80" s="42" t="n">
        <v>0.0075</v>
      </c>
      <c r="M80" s="42" t="n">
        <v>0</v>
      </c>
      <c r="N80" s="43" t="n">
        <v>0.02116</v>
      </c>
      <c r="O80" s="42" t="n">
        <f aca="false">SUM(I80:M80)</f>
        <v>0.1429</v>
      </c>
      <c r="P80" s="44" t="n">
        <v>65997</v>
      </c>
      <c r="Q80" s="39" t="n">
        <v>2200</v>
      </c>
      <c r="R80" s="19"/>
      <c r="S80" s="45" t="n">
        <f aca="false">I80*'Ces Wholesale'!I$1*Q80</f>
        <v>8184</v>
      </c>
      <c r="T80" s="45"/>
      <c r="U80" s="46" t="n">
        <v>144624</v>
      </c>
      <c r="V80" s="19"/>
      <c r="W80" s="70"/>
      <c r="X80" s="70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/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/>
      <c r="CT80" s="71"/>
      <c r="CU80" s="71"/>
      <c r="CV80" s="71"/>
      <c r="CW80" s="71"/>
      <c r="CX80" s="71"/>
      <c r="CY80" s="71"/>
      <c r="CZ80" s="71"/>
      <c r="DA80" s="71"/>
      <c r="DB80" s="71"/>
      <c r="DC80" s="71"/>
      <c r="DD80" s="71"/>
      <c r="DE80" s="71"/>
      <c r="DF80" s="71"/>
      <c r="DG80" s="71"/>
      <c r="DH80" s="71"/>
      <c r="DI80" s="71"/>
      <c r="DJ80" s="71"/>
      <c r="DK80" s="71"/>
      <c r="DL80" s="71"/>
      <c r="DM80" s="71"/>
      <c r="DN80" s="71"/>
      <c r="DO80" s="71"/>
      <c r="DP80" s="71"/>
      <c r="DQ80" s="71"/>
      <c r="DR80" s="71"/>
      <c r="DS80" s="71"/>
      <c r="DT80" s="71"/>
      <c r="DU80" s="71"/>
      <c r="DV80" s="71"/>
      <c r="DW80" s="71"/>
      <c r="DX80" s="71"/>
      <c r="DY80" s="71"/>
      <c r="DZ80" s="71"/>
      <c r="EA80" s="71"/>
      <c r="EB80" s="71"/>
      <c r="EC80" s="71"/>
      <c r="ED80" s="71"/>
      <c r="EE80" s="71"/>
      <c r="EF80" s="71"/>
      <c r="EG80" s="71"/>
      <c r="EH80" s="71"/>
      <c r="EI80" s="71"/>
      <c r="EJ80" s="71"/>
      <c r="EK80" s="71"/>
      <c r="EL80" s="71"/>
      <c r="EM80" s="71"/>
      <c r="EN80" s="71"/>
      <c r="EO80" s="71"/>
      <c r="EP80" s="71"/>
      <c r="EQ80" s="71"/>
      <c r="ER80" s="71"/>
      <c r="ES80" s="71"/>
      <c r="ET80" s="71"/>
      <c r="EU80" s="71"/>
      <c r="EV80" s="71"/>
      <c r="EW80" s="71"/>
      <c r="EX80" s="71"/>
      <c r="EY80" s="71"/>
      <c r="EZ80" s="71"/>
      <c r="FA80" s="71"/>
      <c r="FB80" s="71"/>
      <c r="FC80" s="71"/>
      <c r="FD80" s="71"/>
      <c r="FE80" s="71"/>
      <c r="FF80" s="71"/>
      <c r="FG80" s="71"/>
      <c r="FH80" s="71"/>
      <c r="FI80" s="71"/>
      <c r="FJ80" s="71"/>
      <c r="FK80" s="71"/>
      <c r="FL80" s="71"/>
      <c r="FM80" s="71"/>
      <c r="FN80" s="71"/>
      <c r="FO80" s="71"/>
      <c r="FP80" s="71"/>
      <c r="FQ80" s="71"/>
      <c r="FR80" s="71"/>
      <c r="FS80" s="71"/>
      <c r="FT80" s="71"/>
      <c r="FU80" s="71"/>
      <c r="FV80" s="71"/>
      <c r="FW80" s="71"/>
      <c r="FX80" s="71"/>
      <c r="FY80" s="71"/>
      <c r="FZ80" s="71"/>
      <c r="GA80" s="71"/>
      <c r="GB80" s="71"/>
      <c r="GC80" s="71"/>
      <c r="GD80" s="71"/>
      <c r="GE80" s="71"/>
      <c r="GF80" s="71"/>
      <c r="GG80" s="71"/>
      <c r="GH80" s="71"/>
      <c r="GI80" s="71"/>
      <c r="GJ80" s="71"/>
      <c r="GK80" s="71"/>
      <c r="GL80" s="71"/>
      <c r="GM80" s="71"/>
      <c r="GN80" s="71"/>
      <c r="GO80" s="71"/>
      <c r="GP80" s="71"/>
      <c r="GQ80" s="71"/>
      <c r="GR80" s="71"/>
      <c r="GS80" s="71"/>
      <c r="GT80" s="71"/>
      <c r="GU80" s="71"/>
      <c r="GV80" s="71"/>
      <c r="GW80" s="71"/>
      <c r="GX80" s="71"/>
      <c r="GY80" s="71"/>
      <c r="GZ80" s="71"/>
      <c r="HA80" s="71"/>
      <c r="HB80" s="71"/>
      <c r="HC80" s="71"/>
      <c r="HD80" s="71"/>
      <c r="HE80" s="71"/>
      <c r="HF80" s="71"/>
      <c r="HG80" s="71"/>
      <c r="HH80" s="71"/>
      <c r="HI80" s="71"/>
      <c r="HJ80" s="71"/>
      <c r="HK80" s="71"/>
      <c r="HL80" s="71"/>
      <c r="HM80" s="71"/>
      <c r="HN80" s="71"/>
      <c r="HO80" s="71"/>
      <c r="HP80" s="71"/>
      <c r="HQ80" s="71"/>
      <c r="HR80" s="71"/>
      <c r="HS80" s="71"/>
      <c r="HT80" s="71"/>
      <c r="HU80" s="71"/>
      <c r="HV80" s="71"/>
      <c r="HW80" s="71"/>
      <c r="HX80" s="71"/>
      <c r="HY80" s="71"/>
      <c r="HZ80" s="71"/>
      <c r="IA80" s="71"/>
      <c r="IB80" s="71"/>
      <c r="IC80" s="71"/>
      <c r="ID80" s="71"/>
      <c r="IE80" s="71"/>
      <c r="IF80" s="71"/>
      <c r="IG80" s="71"/>
      <c r="IH80" s="71"/>
      <c r="II80" s="71"/>
      <c r="IJ80" s="71"/>
      <c r="IK80" s="71"/>
      <c r="IL80" s="71"/>
      <c r="IM80" s="71"/>
      <c r="IN80" s="71"/>
      <c r="IO80" s="71"/>
      <c r="IP80" s="71"/>
      <c r="IQ80" s="71"/>
      <c r="IR80" s="71"/>
      <c r="IS80" s="71"/>
      <c r="IT80" s="71"/>
      <c r="IU80" s="71"/>
      <c r="IV80" s="71"/>
      <c r="IW80" s="71"/>
    </row>
    <row r="81" customFormat="false" ht="12.75" hidden="false" customHeight="false" outlineLevel="0" collapsed="false">
      <c r="A81" s="49" t="s">
        <v>6</v>
      </c>
      <c r="B81" s="50" t="s">
        <v>6</v>
      </c>
      <c r="C81" s="50" t="s">
        <v>6</v>
      </c>
      <c r="D81" s="52" t="s">
        <v>6</v>
      </c>
      <c r="E81" s="52" t="s">
        <v>6</v>
      </c>
      <c r="F81" s="49" t="s">
        <v>6</v>
      </c>
      <c r="G81" s="53" t="s">
        <v>6</v>
      </c>
      <c r="H81" s="50" t="s">
        <v>6</v>
      </c>
      <c r="I81" s="54"/>
      <c r="J81" s="55"/>
      <c r="K81" s="55"/>
      <c r="L81" s="55"/>
      <c r="M81" s="55"/>
      <c r="N81" s="56"/>
      <c r="O81" s="55"/>
      <c r="P81" s="57" t="s">
        <v>6</v>
      </c>
      <c r="Q81" s="50" t="n">
        <f aca="false">SUM(Q54:Q80)</f>
        <v>7714481</v>
      </c>
      <c r="R81" s="49" t="s">
        <v>6</v>
      </c>
      <c r="S81" s="58" t="n">
        <f aca="false">SUM(S42:S80)</f>
        <v>2110085.06673871</v>
      </c>
      <c r="T81" s="58" t="n">
        <f aca="false">SUM(T54)</f>
        <v>0</v>
      </c>
      <c r="U81" s="59"/>
      <c r="V81" s="53"/>
      <c r="W81" s="38"/>
      <c r="X81" s="38"/>
    </row>
    <row r="82" customFormat="false" ht="12.75" hidden="false" customHeight="false" outlineLevel="0" collapsed="false">
      <c r="A82" s="29" t="s">
        <v>8</v>
      </c>
      <c r="B82" s="30" t="s">
        <v>9</v>
      </c>
      <c r="C82" s="30" t="s">
        <v>72</v>
      </c>
      <c r="D82" s="31" t="s">
        <v>11</v>
      </c>
      <c r="E82" s="31"/>
      <c r="F82" s="29" t="s">
        <v>12</v>
      </c>
      <c r="G82" s="29" t="s">
        <v>13</v>
      </c>
      <c r="H82" s="30" t="s">
        <v>14</v>
      </c>
      <c r="I82" s="32" t="s">
        <v>15</v>
      </c>
      <c r="J82" s="30" t="s">
        <v>16</v>
      </c>
      <c r="K82" s="30" t="s">
        <v>17</v>
      </c>
      <c r="L82" s="30" t="s">
        <v>18</v>
      </c>
      <c r="M82" s="30" t="s">
        <v>19</v>
      </c>
      <c r="N82" s="33" t="s">
        <v>20</v>
      </c>
      <c r="O82" s="30" t="s">
        <v>21</v>
      </c>
      <c r="P82" s="34" t="s">
        <v>22</v>
      </c>
      <c r="Q82" s="30" t="s">
        <v>23</v>
      </c>
      <c r="R82" s="29" t="s">
        <v>24</v>
      </c>
      <c r="S82" s="35" t="s">
        <v>25</v>
      </c>
      <c r="T82" s="35" t="s">
        <v>26</v>
      </c>
      <c r="U82" s="36" t="s">
        <v>27</v>
      </c>
      <c r="V82" s="37" t="n">
        <f aca="false">+V61</f>
        <v>0</v>
      </c>
      <c r="W82" s="38"/>
      <c r="X82" s="38"/>
    </row>
    <row r="83" customFormat="false" ht="12.75" hidden="false" customHeight="false" outlineLevel="0" collapsed="false">
      <c r="A83" s="19" t="s">
        <v>29</v>
      </c>
      <c r="B83" s="39" t="s">
        <v>152</v>
      </c>
      <c r="C83" s="39" t="s">
        <v>153</v>
      </c>
      <c r="D83" s="40" t="n">
        <v>36192</v>
      </c>
      <c r="E83" s="40" t="n">
        <v>36556</v>
      </c>
      <c r="F83" s="19" t="s">
        <v>154</v>
      </c>
      <c r="G83" s="19" t="s">
        <v>155</v>
      </c>
      <c r="H83" s="39" t="s">
        <v>156</v>
      </c>
      <c r="I83" s="41" t="n">
        <f aca="false">3.145/I$1</f>
        <v>0.101451612903226</v>
      </c>
      <c r="J83" s="42" t="n">
        <v>0.0132</v>
      </c>
      <c r="K83" s="42" t="n">
        <v>0.0022</v>
      </c>
      <c r="L83" s="42" t="n">
        <v>0</v>
      </c>
      <c r="M83" s="42" t="n">
        <v>0</v>
      </c>
      <c r="N83" s="43" t="n">
        <v>0.02116</v>
      </c>
      <c r="O83" s="42" t="n">
        <f aca="false">SUM(I83:M83)</f>
        <v>0.116851612903226</v>
      </c>
      <c r="P83" s="44" t="n">
        <v>62741</v>
      </c>
      <c r="Q83" s="39" t="n">
        <v>2</v>
      </c>
      <c r="R83" s="19"/>
      <c r="S83" s="45" t="n">
        <f aca="false">I83*I$1*Q83</f>
        <v>6.29</v>
      </c>
      <c r="T83" s="45"/>
      <c r="U83" s="46" t="n">
        <v>140449</v>
      </c>
      <c r="V83" s="19"/>
      <c r="W83" s="47"/>
      <c r="X83" s="47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  <c r="DM83" s="48"/>
      <c r="DN83" s="48"/>
      <c r="DO83" s="48"/>
      <c r="DP83" s="48"/>
      <c r="DQ83" s="48"/>
      <c r="DR83" s="48"/>
      <c r="DS83" s="48"/>
      <c r="DT83" s="48"/>
      <c r="DU83" s="48"/>
      <c r="DV83" s="48"/>
      <c r="DW83" s="48"/>
      <c r="DX83" s="48"/>
      <c r="DY83" s="48"/>
      <c r="DZ83" s="48"/>
      <c r="EA83" s="48"/>
      <c r="EB83" s="48"/>
      <c r="EC83" s="48"/>
      <c r="ED83" s="48"/>
      <c r="EE83" s="48"/>
      <c r="EF83" s="48"/>
      <c r="EG83" s="48"/>
      <c r="EH83" s="48"/>
      <c r="EI83" s="48"/>
      <c r="EJ83" s="48"/>
      <c r="EK83" s="48"/>
      <c r="EL83" s="48"/>
      <c r="EM83" s="48"/>
      <c r="EN83" s="48"/>
      <c r="EO83" s="48"/>
      <c r="EP83" s="48"/>
      <c r="EQ83" s="48"/>
      <c r="ER83" s="48"/>
      <c r="ES83" s="48"/>
      <c r="ET83" s="48"/>
      <c r="EU83" s="48"/>
      <c r="EV83" s="48"/>
      <c r="EW83" s="48"/>
      <c r="EX83" s="48"/>
      <c r="EY83" s="48"/>
      <c r="EZ83" s="48"/>
      <c r="FA83" s="48"/>
      <c r="FB83" s="48"/>
      <c r="FC83" s="48"/>
      <c r="FD83" s="48"/>
      <c r="FE83" s="48"/>
      <c r="FF83" s="48"/>
      <c r="FG83" s="48"/>
      <c r="FH83" s="48"/>
      <c r="FI83" s="48"/>
      <c r="FJ83" s="48"/>
      <c r="FK83" s="48"/>
      <c r="FL83" s="48"/>
      <c r="FM83" s="48"/>
      <c r="FN83" s="48"/>
      <c r="FO83" s="48"/>
      <c r="FP83" s="48"/>
      <c r="FQ83" s="48"/>
      <c r="FR83" s="48"/>
      <c r="FS83" s="48"/>
      <c r="FT83" s="48"/>
      <c r="FU83" s="48"/>
      <c r="FV83" s="48"/>
      <c r="FW83" s="48"/>
      <c r="FX83" s="48"/>
      <c r="FY83" s="48"/>
      <c r="FZ83" s="48"/>
      <c r="GA83" s="48"/>
      <c r="GB83" s="48"/>
      <c r="GC83" s="48"/>
      <c r="GD83" s="48"/>
      <c r="GE83" s="48"/>
      <c r="GF83" s="48"/>
      <c r="GG83" s="48"/>
      <c r="GH83" s="48"/>
      <c r="GI83" s="48"/>
      <c r="GJ83" s="48"/>
      <c r="GK83" s="48"/>
      <c r="GL83" s="48"/>
      <c r="GM83" s="48"/>
      <c r="GN83" s="48"/>
      <c r="GO83" s="48"/>
      <c r="GP83" s="48"/>
      <c r="GQ83" s="48"/>
      <c r="GR83" s="48"/>
      <c r="GS83" s="48"/>
      <c r="GT83" s="48"/>
      <c r="GU83" s="48"/>
      <c r="GV83" s="48"/>
      <c r="GW83" s="48"/>
      <c r="GX83" s="48"/>
      <c r="GY83" s="48"/>
      <c r="GZ83" s="48"/>
      <c r="HA83" s="48"/>
      <c r="HB83" s="48"/>
      <c r="HC83" s="48"/>
      <c r="HD83" s="48"/>
      <c r="HE83" s="48"/>
      <c r="HF83" s="48"/>
      <c r="HG83" s="48"/>
      <c r="HH83" s="48"/>
      <c r="HI83" s="48"/>
      <c r="HJ83" s="48"/>
      <c r="HK83" s="48"/>
      <c r="HL83" s="48"/>
      <c r="HM83" s="48"/>
      <c r="HN83" s="48"/>
      <c r="HO83" s="48"/>
      <c r="HP83" s="48"/>
      <c r="HQ83" s="48"/>
      <c r="HR83" s="48"/>
      <c r="HS83" s="48"/>
      <c r="HT83" s="48"/>
      <c r="HU83" s="48"/>
      <c r="HV83" s="48"/>
      <c r="HW83" s="48"/>
      <c r="HX83" s="48"/>
      <c r="HY83" s="48"/>
      <c r="HZ83" s="48"/>
      <c r="IA83" s="48"/>
      <c r="IB83" s="48"/>
      <c r="IC83" s="48"/>
      <c r="ID83" s="48"/>
      <c r="IE83" s="48"/>
      <c r="IF83" s="48"/>
      <c r="IG83" s="48"/>
      <c r="IH83" s="48"/>
      <c r="II83" s="48"/>
      <c r="IJ83" s="48"/>
      <c r="IK83" s="48"/>
      <c r="IL83" s="48"/>
      <c r="IM83" s="48"/>
      <c r="IN83" s="48"/>
      <c r="IO83" s="48"/>
      <c r="IP83" s="48"/>
      <c r="IQ83" s="48"/>
      <c r="IR83" s="48"/>
      <c r="IS83" s="48"/>
      <c r="IT83" s="48"/>
      <c r="IU83" s="48"/>
      <c r="IV83" s="48"/>
      <c r="IW83" s="48"/>
    </row>
    <row r="84" customFormat="false" ht="12.75" hidden="false" customHeight="false" outlineLevel="0" collapsed="false">
      <c r="A84" s="19" t="s">
        <v>29</v>
      </c>
      <c r="B84" s="39" t="s">
        <v>152</v>
      </c>
      <c r="C84" s="39" t="s">
        <v>153</v>
      </c>
      <c r="D84" s="40" t="n">
        <v>36220</v>
      </c>
      <c r="E84" s="40" t="n">
        <v>36584</v>
      </c>
      <c r="F84" s="19" t="s">
        <v>154</v>
      </c>
      <c r="G84" s="19" t="s">
        <v>155</v>
      </c>
      <c r="H84" s="39" t="s">
        <v>156</v>
      </c>
      <c r="I84" s="41" t="n">
        <f aca="false">3.145/I$1</f>
        <v>0.101451612903226</v>
      </c>
      <c r="J84" s="42" t="n">
        <v>0.0132</v>
      </c>
      <c r="K84" s="42" t="n">
        <v>0.0022</v>
      </c>
      <c r="L84" s="42" t="n">
        <v>0</v>
      </c>
      <c r="M84" s="42" t="n">
        <v>0</v>
      </c>
      <c r="N84" s="43" t="n">
        <v>0.02116</v>
      </c>
      <c r="O84" s="42" t="n">
        <f aca="false">SUM(I84:M84)</f>
        <v>0.116851612903226</v>
      </c>
      <c r="P84" s="44" t="n">
        <v>62979</v>
      </c>
      <c r="Q84" s="39" t="n">
        <v>2</v>
      </c>
      <c r="R84" s="19"/>
      <c r="S84" s="45" t="n">
        <f aca="false">I84*I$1*Q84</f>
        <v>6.29</v>
      </c>
      <c r="T84" s="45"/>
      <c r="U84" s="46" t="n">
        <v>140450</v>
      </c>
      <c r="V84" s="19"/>
      <c r="W84" s="47"/>
      <c r="X84" s="47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  <c r="CJ84" s="48"/>
      <c r="CK84" s="48"/>
      <c r="CL84" s="48"/>
      <c r="CM84" s="48"/>
      <c r="CN84" s="48"/>
      <c r="CO84" s="48"/>
      <c r="CP84" s="48"/>
      <c r="CQ84" s="48"/>
      <c r="CR84" s="48"/>
      <c r="CS84" s="48"/>
      <c r="CT84" s="48"/>
      <c r="CU84" s="48"/>
      <c r="CV84" s="48"/>
      <c r="CW84" s="48"/>
      <c r="CX84" s="48"/>
      <c r="CY84" s="48"/>
      <c r="CZ84" s="48"/>
      <c r="DA84" s="48"/>
      <c r="DB84" s="48"/>
      <c r="DC84" s="48"/>
      <c r="DD84" s="48"/>
      <c r="DE84" s="48"/>
      <c r="DF84" s="48"/>
      <c r="DG84" s="48"/>
      <c r="DH84" s="48"/>
      <c r="DI84" s="48"/>
      <c r="DJ84" s="48"/>
      <c r="DK84" s="48"/>
      <c r="DL84" s="48"/>
      <c r="DM84" s="48"/>
      <c r="DN84" s="48"/>
      <c r="DO84" s="48"/>
      <c r="DP84" s="48"/>
      <c r="DQ84" s="48"/>
      <c r="DR84" s="48"/>
      <c r="DS84" s="48"/>
      <c r="DT84" s="48"/>
      <c r="DU84" s="48"/>
      <c r="DV84" s="48"/>
      <c r="DW84" s="48"/>
      <c r="DX84" s="48"/>
      <c r="DY84" s="48"/>
      <c r="DZ84" s="48"/>
      <c r="EA84" s="48"/>
      <c r="EB84" s="48"/>
      <c r="EC84" s="48"/>
      <c r="ED84" s="48"/>
      <c r="EE84" s="48"/>
      <c r="EF84" s="48"/>
      <c r="EG84" s="48"/>
      <c r="EH84" s="48"/>
      <c r="EI84" s="48"/>
      <c r="EJ84" s="48"/>
      <c r="EK84" s="48"/>
      <c r="EL84" s="48"/>
      <c r="EM84" s="48"/>
      <c r="EN84" s="48"/>
      <c r="EO84" s="48"/>
      <c r="EP84" s="48"/>
      <c r="EQ84" s="48"/>
      <c r="ER84" s="48"/>
      <c r="ES84" s="48"/>
      <c r="ET84" s="48"/>
      <c r="EU84" s="48"/>
      <c r="EV84" s="48"/>
      <c r="EW84" s="48"/>
      <c r="EX84" s="48"/>
      <c r="EY84" s="48"/>
      <c r="EZ84" s="48"/>
      <c r="FA84" s="48"/>
      <c r="FB84" s="48"/>
      <c r="FC84" s="48"/>
      <c r="FD84" s="48"/>
      <c r="FE84" s="48"/>
      <c r="FF84" s="48"/>
      <c r="FG84" s="48"/>
      <c r="FH84" s="48"/>
      <c r="FI84" s="48"/>
      <c r="FJ84" s="48"/>
      <c r="FK84" s="48"/>
      <c r="FL84" s="48"/>
      <c r="FM84" s="48"/>
      <c r="FN84" s="48"/>
      <c r="FO84" s="48"/>
      <c r="FP84" s="48"/>
      <c r="FQ84" s="48"/>
      <c r="FR84" s="48"/>
      <c r="FS84" s="48"/>
      <c r="FT84" s="48"/>
      <c r="FU84" s="48"/>
      <c r="FV84" s="48"/>
      <c r="FW84" s="48"/>
      <c r="FX84" s="48"/>
      <c r="FY84" s="48"/>
      <c r="FZ84" s="48"/>
      <c r="GA84" s="48"/>
      <c r="GB84" s="48"/>
      <c r="GC84" s="48"/>
      <c r="GD84" s="48"/>
      <c r="GE84" s="48"/>
      <c r="GF84" s="48"/>
      <c r="GG84" s="48"/>
      <c r="GH84" s="48"/>
      <c r="GI84" s="48"/>
      <c r="GJ84" s="48"/>
      <c r="GK84" s="48"/>
      <c r="GL84" s="48"/>
      <c r="GM84" s="48"/>
      <c r="GN84" s="48"/>
      <c r="GO84" s="48"/>
      <c r="GP84" s="48"/>
      <c r="GQ84" s="48"/>
      <c r="GR84" s="48"/>
      <c r="GS84" s="48"/>
      <c r="GT84" s="48"/>
      <c r="GU84" s="48"/>
      <c r="GV84" s="48"/>
      <c r="GW84" s="48"/>
      <c r="GX84" s="48"/>
      <c r="GY84" s="48"/>
      <c r="GZ84" s="48"/>
      <c r="HA84" s="48"/>
      <c r="HB84" s="48"/>
      <c r="HC84" s="48"/>
      <c r="HD84" s="48"/>
      <c r="HE84" s="48"/>
      <c r="HF84" s="48"/>
      <c r="HG84" s="48"/>
      <c r="HH84" s="48"/>
      <c r="HI84" s="48"/>
      <c r="HJ84" s="48"/>
      <c r="HK84" s="48"/>
      <c r="HL84" s="48"/>
      <c r="HM84" s="48"/>
      <c r="HN84" s="48"/>
      <c r="HO84" s="48"/>
      <c r="HP84" s="48"/>
      <c r="HQ84" s="48"/>
      <c r="HR84" s="48"/>
      <c r="HS84" s="48"/>
      <c r="HT84" s="48"/>
      <c r="HU84" s="48"/>
      <c r="HV84" s="48"/>
      <c r="HW84" s="48"/>
      <c r="HX84" s="48"/>
      <c r="HY84" s="48"/>
      <c r="HZ84" s="48"/>
      <c r="IA84" s="48"/>
      <c r="IB84" s="48"/>
      <c r="IC84" s="48"/>
      <c r="ID84" s="48"/>
      <c r="IE84" s="48"/>
      <c r="IF84" s="48"/>
      <c r="IG84" s="48"/>
      <c r="IH84" s="48"/>
      <c r="II84" s="48"/>
      <c r="IJ84" s="48"/>
      <c r="IK84" s="48"/>
      <c r="IL84" s="48"/>
      <c r="IM84" s="48"/>
      <c r="IN84" s="48"/>
      <c r="IO84" s="48"/>
      <c r="IP84" s="48"/>
      <c r="IQ84" s="48"/>
      <c r="IR84" s="48"/>
      <c r="IS84" s="48"/>
      <c r="IT84" s="48"/>
      <c r="IU84" s="48"/>
      <c r="IV84" s="48"/>
      <c r="IW84" s="48"/>
    </row>
    <row r="85" customFormat="false" ht="12.75" hidden="false" customHeight="false" outlineLevel="0" collapsed="false">
      <c r="A85" s="19" t="s">
        <v>29</v>
      </c>
      <c r="B85" s="39" t="s">
        <v>152</v>
      </c>
      <c r="C85" s="39" t="s">
        <v>157</v>
      </c>
      <c r="D85" s="40" t="n">
        <v>36220</v>
      </c>
      <c r="E85" s="40" t="n">
        <v>36585</v>
      </c>
      <c r="F85" s="19" t="s">
        <v>154</v>
      </c>
      <c r="G85" s="19" t="s">
        <v>155</v>
      </c>
      <c r="H85" s="39" t="s">
        <v>156</v>
      </c>
      <c r="I85" s="41" t="n">
        <f aca="false">3.145/I$1</f>
        <v>0.101451612903226</v>
      </c>
      <c r="J85" s="42" t="n">
        <v>0.0132</v>
      </c>
      <c r="K85" s="42" t="n">
        <v>0.0022</v>
      </c>
      <c r="L85" s="42" t="n">
        <v>0</v>
      </c>
      <c r="M85" s="42" t="n">
        <v>0</v>
      </c>
      <c r="N85" s="43" t="n">
        <v>0.02116</v>
      </c>
      <c r="O85" s="42" t="n">
        <f aca="false">SUM(I85:M85)</f>
        <v>0.116851612903226</v>
      </c>
      <c r="P85" s="44" t="n">
        <v>62981</v>
      </c>
      <c r="Q85" s="39" t="n">
        <v>2</v>
      </c>
      <c r="R85" s="19"/>
      <c r="S85" s="45" t="n">
        <f aca="false">I85*I$1*Q85</f>
        <v>6.29</v>
      </c>
      <c r="T85" s="45"/>
      <c r="U85" s="46" t="n">
        <v>140451</v>
      </c>
      <c r="V85" s="19"/>
      <c r="W85" s="47"/>
      <c r="X85" s="47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8"/>
      <c r="CN85" s="48"/>
      <c r="CO85" s="48"/>
      <c r="CP85" s="48"/>
      <c r="CQ85" s="48"/>
      <c r="CR85" s="48"/>
      <c r="CS85" s="48"/>
      <c r="CT85" s="48"/>
      <c r="CU85" s="48"/>
      <c r="CV85" s="48"/>
      <c r="CW85" s="48"/>
      <c r="CX85" s="48"/>
      <c r="CY85" s="48"/>
      <c r="CZ85" s="48"/>
      <c r="DA85" s="48"/>
      <c r="DB85" s="48"/>
      <c r="DC85" s="48"/>
      <c r="DD85" s="48"/>
      <c r="DE85" s="48"/>
      <c r="DF85" s="48"/>
      <c r="DG85" s="48"/>
      <c r="DH85" s="48"/>
      <c r="DI85" s="48"/>
      <c r="DJ85" s="48"/>
      <c r="DK85" s="48"/>
      <c r="DL85" s="48"/>
      <c r="DM85" s="48"/>
      <c r="DN85" s="48"/>
      <c r="DO85" s="48"/>
      <c r="DP85" s="48"/>
      <c r="DQ85" s="48"/>
      <c r="DR85" s="48"/>
      <c r="DS85" s="48"/>
      <c r="DT85" s="48"/>
      <c r="DU85" s="48"/>
      <c r="DV85" s="48"/>
      <c r="DW85" s="48"/>
      <c r="DX85" s="48"/>
      <c r="DY85" s="48"/>
      <c r="DZ85" s="48"/>
      <c r="EA85" s="48"/>
      <c r="EB85" s="48"/>
      <c r="EC85" s="48"/>
      <c r="ED85" s="48"/>
      <c r="EE85" s="48"/>
      <c r="EF85" s="48"/>
      <c r="EG85" s="48"/>
      <c r="EH85" s="48"/>
      <c r="EI85" s="48"/>
      <c r="EJ85" s="48"/>
      <c r="EK85" s="48"/>
      <c r="EL85" s="48"/>
      <c r="EM85" s="48"/>
      <c r="EN85" s="48"/>
      <c r="EO85" s="48"/>
      <c r="EP85" s="48"/>
      <c r="EQ85" s="48"/>
      <c r="ER85" s="48"/>
      <c r="ES85" s="48"/>
      <c r="ET85" s="48"/>
      <c r="EU85" s="48"/>
      <c r="EV85" s="48"/>
      <c r="EW85" s="48"/>
      <c r="EX85" s="48"/>
      <c r="EY85" s="48"/>
      <c r="EZ85" s="48"/>
      <c r="FA85" s="48"/>
      <c r="FB85" s="48"/>
      <c r="FC85" s="48"/>
      <c r="FD85" s="48"/>
      <c r="FE85" s="48"/>
      <c r="FF85" s="48"/>
      <c r="FG85" s="48"/>
      <c r="FH85" s="48"/>
      <c r="FI85" s="48"/>
      <c r="FJ85" s="48"/>
      <c r="FK85" s="48"/>
      <c r="FL85" s="48"/>
      <c r="FM85" s="48"/>
      <c r="FN85" s="48"/>
      <c r="FO85" s="48"/>
      <c r="FP85" s="48"/>
      <c r="FQ85" s="48"/>
      <c r="FR85" s="48"/>
      <c r="FS85" s="48"/>
      <c r="FT85" s="48"/>
      <c r="FU85" s="48"/>
      <c r="FV85" s="48"/>
      <c r="FW85" s="48"/>
      <c r="FX85" s="48"/>
      <c r="FY85" s="48"/>
      <c r="FZ85" s="48"/>
      <c r="GA85" s="48"/>
      <c r="GB85" s="48"/>
      <c r="GC85" s="48"/>
      <c r="GD85" s="48"/>
      <c r="GE85" s="48"/>
      <c r="GF85" s="48"/>
      <c r="GG85" s="48"/>
      <c r="GH85" s="48"/>
      <c r="GI85" s="48"/>
      <c r="GJ85" s="48"/>
      <c r="GK85" s="48"/>
      <c r="GL85" s="48"/>
      <c r="GM85" s="48"/>
      <c r="GN85" s="48"/>
      <c r="GO85" s="48"/>
      <c r="GP85" s="48"/>
      <c r="GQ85" s="48"/>
      <c r="GR85" s="48"/>
      <c r="GS85" s="48"/>
      <c r="GT85" s="48"/>
      <c r="GU85" s="48"/>
      <c r="GV85" s="48"/>
      <c r="GW85" s="48"/>
      <c r="GX85" s="48"/>
      <c r="GY85" s="48"/>
      <c r="GZ85" s="48"/>
      <c r="HA85" s="48"/>
      <c r="HB85" s="48"/>
      <c r="HC85" s="48"/>
      <c r="HD85" s="48"/>
      <c r="HE85" s="48"/>
      <c r="HF85" s="48"/>
      <c r="HG85" s="48"/>
      <c r="HH85" s="48"/>
      <c r="HI85" s="48"/>
      <c r="HJ85" s="48"/>
      <c r="HK85" s="48"/>
      <c r="HL85" s="48"/>
      <c r="HM85" s="48"/>
      <c r="HN85" s="48"/>
      <c r="HO85" s="48"/>
      <c r="HP85" s="48"/>
      <c r="HQ85" s="48"/>
      <c r="HR85" s="48"/>
      <c r="HS85" s="48"/>
      <c r="HT85" s="48"/>
      <c r="HU85" s="48"/>
      <c r="HV85" s="48"/>
      <c r="HW85" s="48"/>
      <c r="HX85" s="48"/>
      <c r="HY85" s="48"/>
      <c r="HZ85" s="48"/>
      <c r="IA85" s="48"/>
      <c r="IB85" s="48"/>
      <c r="IC85" s="48"/>
      <c r="ID85" s="48"/>
      <c r="IE85" s="48"/>
      <c r="IF85" s="48"/>
      <c r="IG85" s="48"/>
      <c r="IH85" s="48"/>
      <c r="II85" s="48"/>
      <c r="IJ85" s="48"/>
      <c r="IK85" s="48"/>
      <c r="IL85" s="48"/>
      <c r="IM85" s="48"/>
      <c r="IN85" s="48"/>
      <c r="IO85" s="48"/>
      <c r="IP85" s="48"/>
      <c r="IQ85" s="48"/>
      <c r="IR85" s="48"/>
      <c r="IS85" s="48"/>
      <c r="IT85" s="48"/>
      <c r="IU85" s="48"/>
      <c r="IV85" s="48"/>
      <c r="IW85" s="48"/>
    </row>
    <row r="86" customFormat="false" ht="12.75" hidden="false" customHeight="false" outlineLevel="0" collapsed="false">
      <c r="A86" s="19" t="s">
        <v>29</v>
      </c>
      <c r="B86" s="39" t="s">
        <v>152</v>
      </c>
      <c r="C86" s="39" t="s">
        <v>157</v>
      </c>
      <c r="D86" s="40" t="n">
        <v>36251</v>
      </c>
      <c r="E86" s="40" t="n">
        <v>36616</v>
      </c>
      <c r="F86" s="19" t="s">
        <v>154</v>
      </c>
      <c r="G86" s="19" t="s">
        <v>155</v>
      </c>
      <c r="H86" s="39" t="s">
        <v>156</v>
      </c>
      <c r="I86" s="41" t="n">
        <f aca="false">3.145/I$1</f>
        <v>0.101451612903226</v>
      </c>
      <c r="J86" s="42" t="n">
        <v>0.0132</v>
      </c>
      <c r="K86" s="42" t="n">
        <v>0.0022</v>
      </c>
      <c r="L86" s="42" t="n">
        <v>0</v>
      </c>
      <c r="M86" s="42" t="n">
        <v>0</v>
      </c>
      <c r="N86" s="43" t="n">
        <v>0.02116</v>
      </c>
      <c r="O86" s="42" t="n">
        <f aca="false">SUM(I86:M86)</f>
        <v>0.116851612903226</v>
      </c>
      <c r="P86" s="44" t="n">
        <v>63285</v>
      </c>
      <c r="Q86" s="39" t="n">
        <v>6</v>
      </c>
      <c r="R86" s="19"/>
      <c r="S86" s="45" t="n">
        <f aca="false">I86*I$1*Q86</f>
        <v>18.87</v>
      </c>
      <c r="T86" s="45"/>
      <c r="U86" s="46" t="n">
        <v>140452</v>
      </c>
      <c r="V86" s="19"/>
      <c r="W86" s="47"/>
      <c r="X86" s="47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8"/>
      <c r="CN86" s="48"/>
      <c r="CO86" s="48"/>
      <c r="CP86" s="48"/>
      <c r="CQ86" s="48"/>
      <c r="CR86" s="48"/>
      <c r="CS86" s="48"/>
      <c r="CT86" s="48"/>
      <c r="CU86" s="48"/>
      <c r="CV86" s="48"/>
      <c r="CW86" s="48"/>
      <c r="CX86" s="48"/>
      <c r="CY86" s="48"/>
      <c r="CZ86" s="48"/>
      <c r="DA86" s="48"/>
      <c r="DB86" s="48"/>
      <c r="DC86" s="48"/>
      <c r="DD86" s="48"/>
      <c r="DE86" s="48"/>
      <c r="DF86" s="48"/>
      <c r="DG86" s="48"/>
      <c r="DH86" s="48"/>
      <c r="DI86" s="48"/>
      <c r="DJ86" s="48"/>
      <c r="DK86" s="48"/>
      <c r="DL86" s="48"/>
      <c r="DM86" s="48"/>
      <c r="DN86" s="48"/>
      <c r="DO86" s="48"/>
      <c r="DP86" s="48"/>
      <c r="DQ86" s="48"/>
      <c r="DR86" s="48"/>
      <c r="DS86" s="48"/>
      <c r="DT86" s="48"/>
      <c r="DU86" s="48"/>
      <c r="DV86" s="48"/>
      <c r="DW86" s="48"/>
      <c r="DX86" s="48"/>
      <c r="DY86" s="48"/>
      <c r="DZ86" s="48"/>
      <c r="EA86" s="48"/>
      <c r="EB86" s="48"/>
      <c r="EC86" s="48"/>
      <c r="ED86" s="48"/>
      <c r="EE86" s="48"/>
      <c r="EF86" s="48"/>
      <c r="EG86" s="48"/>
      <c r="EH86" s="48"/>
      <c r="EI86" s="48"/>
      <c r="EJ86" s="48"/>
      <c r="EK86" s="48"/>
      <c r="EL86" s="48"/>
      <c r="EM86" s="48"/>
      <c r="EN86" s="48"/>
      <c r="EO86" s="48"/>
      <c r="EP86" s="48"/>
      <c r="EQ86" s="48"/>
      <c r="ER86" s="48"/>
      <c r="ES86" s="48"/>
      <c r="ET86" s="48"/>
      <c r="EU86" s="48"/>
      <c r="EV86" s="48"/>
      <c r="EW86" s="48"/>
      <c r="EX86" s="48"/>
      <c r="EY86" s="48"/>
      <c r="EZ86" s="48"/>
      <c r="FA86" s="48"/>
      <c r="FB86" s="48"/>
      <c r="FC86" s="48"/>
      <c r="FD86" s="48"/>
      <c r="FE86" s="48"/>
      <c r="FF86" s="48"/>
      <c r="FG86" s="48"/>
      <c r="FH86" s="48"/>
      <c r="FI86" s="48"/>
      <c r="FJ86" s="48"/>
      <c r="FK86" s="48"/>
      <c r="FL86" s="48"/>
      <c r="FM86" s="48"/>
      <c r="FN86" s="48"/>
      <c r="FO86" s="48"/>
      <c r="FP86" s="48"/>
      <c r="FQ86" s="48"/>
      <c r="FR86" s="48"/>
      <c r="FS86" s="48"/>
      <c r="FT86" s="48"/>
      <c r="FU86" s="48"/>
      <c r="FV86" s="48"/>
      <c r="FW86" s="48"/>
      <c r="FX86" s="48"/>
      <c r="FY86" s="48"/>
      <c r="FZ86" s="48"/>
      <c r="GA86" s="48"/>
      <c r="GB86" s="48"/>
      <c r="GC86" s="48"/>
      <c r="GD86" s="48"/>
      <c r="GE86" s="48"/>
      <c r="GF86" s="48"/>
      <c r="GG86" s="48"/>
      <c r="GH86" s="48"/>
      <c r="GI86" s="48"/>
      <c r="GJ86" s="48"/>
      <c r="GK86" s="48"/>
      <c r="GL86" s="48"/>
      <c r="GM86" s="48"/>
      <c r="GN86" s="48"/>
      <c r="GO86" s="48"/>
      <c r="GP86" s="48"/>
      <c r="GQ86" s="48"/>
      <c r="GR86" s="48"/>
      <c r="GS86" s="48"/>
      <c r="GT86" s="48"/>
      <c r="GU86" s="48"/>
      <c r="GV86" s="48"/>
      <c r="GW86" s="48"/>
      <c r="GX86" s="48"/>
      <c r="GY86" s="48"/>
      <c r="GZ86" s="48"/>
      <c r="HA86" s="48"/>
      <c r="HB86" s="48"/>
      <c r="HC86" s="48"/>
      <c r="HD86" s="48"/>
      <c r="HE86" s="48"/>
      <c r="HF86" s="48"/>
      <c r="HG86" s="48"/>
      <c r="HH86" s="48"/>
      <c r="HI86" s="48"/>
      <c r="HJ86" s="48"/>
      <c r="HK86" s="48"/>
      <c r="HL86" s="48"/>
      <c r="HM86" s="48"/>
      <c r="HN86" s="48"/>
      <c r="HO86" s="48"/>
      <c r="HP86" s="48"/>
      <c r="HQ86" s="48"/>
      <c r="HR86" s="48"/>
      <c r="HS86" s="48"/>
      <c r="HT86" s="48"/>
      <c r="HU86" s="48"/>
      <c r="HV86" s="48"/>
      <c r="HW86" s="48"/>
      <c r="HX86" s="48"/>
      <c r="HY86" s="48"/>
      <c r="HZ86" s="48"/>
      <c r="IA86" s="48"/>
      <c r="IB86" s="48"/>
      <c r="IC86" s="48"/>
      <c r="ID86" s="48"/>
      <c r="IE86" s="48"/>
      <c r="IF86" s="48"/>
      <c r="IG86" s="48"/>
      <c r="IH86" s="48"/>
      <c r="II86" s="48"/>
      <c r="IJ86" s="48"/>
      <c r="IK86" s="48"/>
      <c r="IL86" s="48"/>
      <c r="IM86" s="48"/>
      <c r="IN86" s="48"/>
      <c r="IO86" s="48"/>
      <c r="IP86" s="48"/>
      <c r="IQ86" s="48"/>
      <c r="IR86" s="48"/>
      <c r="IS86" s="48"/>
      <c r="IT86" s="48"/>
      <c r="IU86" s="48"/>
      <c r="IV86" s="48"/>
      <c r="IW86" s="48"/>
    </row>
    <row r="87" customFormat="false" ht="12.75" hidden="false" customHeight="false" outlineLevel="0" collapsed="false">
      <c r="A87" s="19" t="s">
        <v>29</v>
      </c>
      <c r="B87" s="39" t="s">
        <v>152</v>
      </c>
      <c r="C87" s="39" t="s">
        <v>153</v>
      </c>
      <c r="D87" s="40" t="n">
        <v>36251</v>
      </c>
      <c r="E87" s="40" t="n">
        <v>36616</v>
      </c>
      <c r="F87" s="19" t="s">
        <v>154</v>
      </c>
      <c r="G87" s="19" t="s">
        <v>155</v>
      </c>
      <c r="H87" s="39" t="s">
        <v>156</v>
      </c>
      <c r="I87" s="41" t="n">
        <f aca="false">3.145/I$1</f>
        <v>0.101451612903226</v>
      </c>
      <c r="J87" s="42" t="n">
        <v>0.0132</v>
      </c>
      <c r="K87" s="42" t="n">
        <v>0.0022</v>
      </c>
      <c r="L87" s="42" t="n">
        <v>0</v>
      </c>
      <c r="M87" s="42" t="n">
        <v>0</v>
      </c>
      <c r="N87" s="43" t="n">
        <v>0.02116</v>
      </c>
      <c r="O87" s="42" t="n">
        <f aca="false">SUM(I87:M87)</f>
        <v>0.116851612903226</v>
      </c>
      <c r="P87" s="44" t="n">
        <v>63287</v>
      </c>
      <c r="Q87" s="39" t="n">
        <v>47</v>
      </c>
      <c r="R87" s="19"/>
      <c r="S87" s="45" t="n">
        <f aca="false">I87*I$1*Q87</f>
        <v>147.815</v>
      </c>
      <c r="T87" s="45"/>
      <c r="U87" s="46" t="n">
        <v>140453</v>
      </c>
      <c r="V87" s="19"/>
      <c r="W87" s="47"/>
      <c r="X87" s="47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  <c r="CJ87" s="48"/>
      <c r="CK87" s="48"/>
      <c r="CL87" s="48"/>
      <c r="CM87" s="48"/>
      <c r="CN87" s="48"/>
      <c r="CO87" s="48"/>
      <c r="CP87" s="48"/>
      <c r="CQ87" s="48"/>
      <c r="CR87" s="48"/>
      <c r="CS87" s="48"/>
      <c r="CT87" s="48"/>
      <c r="CU87" s="48"/>
      <c r="CV87" s="48"/>
      <c r="CW87" s="48"/>
      <c r="CX87" s="48"/>
      <c r="CY87" s="48"/>
      <c r="CZ87" s="48"/>
      <c r="DA87" s="48"/>
      <c r="DB87" s="48"/>
      <c r="DC87" s="48"/>
      <c r="DD87" s="48"/>
      <c r="DE87" s="48"/>
      <c r="DF87" s="48"/>
      <c r="DG87" s="48"/>
      <c r="DH87" s="48"/>
      <c r="DI87" s="48"/>
      <c r="DJ87" s="48"/>
      <c r="DK87" s="48"/>
      <c r="DL87" s="48"/>
      <c r="DM87" s="48"/>
      <c r="DN87" s="48"/>
      <c r="DO87" s="48"/>
      <c r="DP87" s="48"/>
      <c r="DQ87" s="48"/>
      <c r="DR87" s="48"/>
      <c r="DS87" s="48"/>
      <c r="DT87" s="48"/>
      <c r="DU87" s="48"/>
      <c r="DV87" s="48"/>
      <c r="DW87" s="48"/>
      <c r="DX87" s="48"/>
      <c r="DY87" s="48"/>
      <c r="DZ87" s="48"/>
      <c r="EA87" s="48"/>
      <c r="EB87" s="48"/>
      <c r="EC87" s="48"/>
      <c r="ED87" s="48"/>
      <c r="EE87" s="48"/>
      <c r="EF87" s="48"/>
      <c r="EG87" s="48"/>
      <c r="EH87" s="48"/>
      <c r="EI87" s="48"/>
      <c r="EJ87" s="48"/>
      <c r="EK87" s="48"/>
      <c r="EL87" s="48"/>
      <c r="EM87" s="48"/>
      <c r="EN87" s="48"/>
      <c r="EO87" s="48"/>
      <c r="EP87" s="48"/>
      <c r="EQ87" s="48"/>
      <c r="ER87" s="48"/>
      <c r="ES87" s="48"/>
      <c r="ET87" s="48"/>
      <c r="EU87" s="48"/>
      <c r="EV87" s="48"/>
      <c r="EW87" s="48"/>
      <c r="EX87" s="48"/>
      <c r="EY87" s="48"/>
      <c r="EZ87" s="48"/>
      <c r="FA87" s="48"/>
      <c r="FB87" s="48"/>
      <c r="FC87" s="48"/>
      <c r="FD87" s="48"/>
      <c r="FE87" s="48"/>
      <c r="FF87" s="48"/>
      <c r="FG87" s="48"/>
      <c r="FH87" s="48"/>
      <c r="FI87" s="48"/>
      <c r="FJ87" s="48"/>
      <c r="FK87" s="48"/>
      <c r="FL87" s="48"/>
      <c r="FM87" s="48"/>
      <c r="FN87" s="48"/>
      <c r="FO87" s="48"/>
      <c r="FP87" s="48"/>
      <c r="FQ87" s="48"/>
      <c r="FR87" s="48"/>
      <c r="FS87" s="48"/>
      <c r="FT87" s="48"/>
      <c r="FU87" s="48"/>
      <c r="FV87" s="48"/>
      <c r="FW87" s="48"/>
      <c r="FX87" s="48"/>
      <c r="FY87" s="48"/>
      <c r="FZ87" s="48"/>
      <c r="GA87" s="48"/>
      <c r="GB87" s="48"/>
      <c r="GC87" s="48"/>
      <c r="GD87" s="48"/>
      <c r="GE87" s="48"/>
      <c r="GF87" s="48"/>
      <c r="GG87" s="48"/>
      <c r="GH87" s="48"/>
      <c r="GI87" s="48"/>
      <c r="GJ87" s="48"/>
      <c r="GK87" s="48"/>
      <c r="GL87" s="48"/>
      <c r="GM87" s="48"/>
      <c r="GN87" s="48"/>
      <c r="GO87" s="48"/>
      <c r="GP87" s="48"/>
      <c r="GQ87" s="48"/>
      <c r="GR87" s="48"/>
      <c r="GS87" s="48"/>
      <c r="GT87" s="48"/>
      <c r="GU87" s="48"/>
      <c r="GV87" s="48"/>
      <c r="GW87" s="48"/>
      <c r="GX87" s="48"/>
      <c r="GY87" s="48"/>
      <c r="GZ87" s="48"/>
      <c r="HA87" s="48"/>
      <c r="HB87" s="48"/>
      <c r="HC87" s="48"/>
      <c r="HD87" s="48"/>
      <c r="HE87" s="48"/>
      <c r="HF87" s="48"/>
      <c r="HG87" s="48"/>
      <c r="HH87" s="48"/>
      <c r="HI87" s="48"/>
      <c r="HJ87" s="48"/>
      <c r="HK87" s="48"/>
      <c r="HL87" s="48"/>
      <c r="HM87" s="48"/>
      <c r="HN87" s="48"/>
      <c r="HO87" s="48"/>
      <c r="HP87" s="48"/>
      <c r="HQ87" s="48"/>
      <c r="HR87" s="48"/>
      <c r="HS87" s="48"/>
      <c r="HT87" s="48"/>
      <c r="HU87" s="48"/>
      <c r="HV87" s="48"/>
      <c r="HW87" s="48"/>
      <c r="HX87" s="48"/>
      <c r="HY87" s="48"/>
      <c r="HZ87" s="48"/>
      <c r="IA87" s="48"/>
      <c r="IB87" s="48"/>
      <c r="IC87" s="48"/>
      <c r="ID87" s="48"/>
      <c r="IE87" s="48"/>
      <c r="IF87" s="48"/>
      <c r="IG87" s="48"/>
      <c r="IH87" s="48"/>
      <c r="II87" s="48"/>
      <c r="IJ87" s="48"/>
      <c r="IK87" s="48"/>
      <c r="IL87" s="48"/>
      <c r="IM87" s="48"/>
      <c r="IN87" s="48"/>
      <c r="IO87" s="48"/>
      <c r="IP87" s="48"/>
      <c r="IQ87" s="48"/>
      <c r="IR87" s="48"/>
      <c r="IS87" s="48"/>
      <c r="IT87" s="48"/>
      <c r="IU87" s="48"/>
      <c r="IV87" s="48"/>
      <c r="IW87" s="48"/>
    </row>
    <row r="88" customFormat="false" ht="12.75" hidden="false" customHeight="false" outlineLevel="0" collapsed="false">
      <c r="A88" s="19" t="s">
        <v>29</v>
      </c>
      <c r="B88" s="39" t="s">
        <v>152</v>
      </c>
      <c r="C88" s="39" t="s">
        <v>157</v>
      </c>
      <c r="D88" s="40" t="n">
        <v>36281</v>
      </c>
      <c r="E88" s="40" t="n">
        <v>36646</v>
      </c>
      <c r="F88" s="19" t="s">
        <v>154</v>
      </c>
      <c r="G88" s="19" t="s">
        <v>155</v>
      </c>
      <c r="H88" s="39" t="s">
        <v>156</v>
      </c>
      <c r="I88" s="41" t="n">
        <f aca="false">3.145/I$1</f>
        <v>0.101451612903226</v>
      </c>
      <c r="J88" s="42" t="n">
        <v>0.0132</v>
      </c>
      <c r="K88" s="42" t="n">
        <v>0.0022</v>
      </c>
      <c r="L88" s="42" t="n">
        <v>0</v>
      </c>
      <c r="M88" s="42" t="n">
        <v>0</v>
      </c>
      <c r="N88" s="43" t="n">
        <v>0.02116</v>
      </c>
      <c r="O88" s="42" t="n">
        <f aca="false">SUM(I88:M88)</f>
        <v>0.116851612903226</v>
      </c>
      <c r="P88" s="44" t="n">
        <v>63562</v>
      </c>
      <c r="Q88" s="39" t="n">
        <v>34</v>
      </c>
      <c r="R88" s="19"/>
      <c r="S88" s="45" t="n">
        <f aca="false">I88*I$1*Q88</f>
        <v>106.93</v>
      </c>
      <c r="T88" s="45"/>
      <c r="U88" s="46" t="n">
        <v>140474</v>
      </c>
      <c r="V88" s="19"/>
      <c r="W88" s="47"/>
      <c r="X88" s="47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  <c r="DX88" s="48"/>
      <c r="DY88" s="48"/>
      <c r="DZ88" s="48"/>
      <c r="EA88" s="48"/>
      <c r="EB88" s="48"/>
      <c r="EC88" s="48"/>
      <c r="ED88" s="48"/>
      <c r="EE88" s="48"/>
      <c r="EF88" s="48"/>
      <c r="EG88" s="48"/>
      <c r="EH88" s="48"/>
      <c r="EI88" s="48"/>
      <c r="EJ88" s="48"/>
      <c r="EK88" s="48"/>
      <c r="EL88" s="48"/>
      <c r="EM88" s="48"/>
      <c r="EN88" s="48"/>
      <c r="EO88" s="48"/>
      <c r="EP88" s="48"/>
      <c r="EQ88" s="48"/>
      <c r="ER88" s="48"/>
      <c r="ES88" s="48"/>
      <c r="ET88" s="48"/>
      <c r="EU88" s="48"/>
      <c r="EV88" s="48"/>
      <c r="EW88" s="48"/>
      <c r="EX88" s="48"/>
      <c r="EY88" s="48"/>
      <c r="EZ88" s="48"/>
      <c r="FA88" s="48"/>
      <c r="FB88" s="48"/>
      <c r="FC88" s="48"/>
      <c r="FD88" s="48"/>
      <c r="FE88" s="48"/>
      <c r="FF88" s="48"/>
      <c r="FG88" s="48"/>
      <c r="FH88" s="48"/>
      <c r="FI88" s="48"/>
      <c r="FJ88" s="48"/>
      <c r="FK88" s="48"/>
      <c r="FL88" s="48"/>
      <c r="FM88" s="48"/>
      <c r="FN88" s="48"/>
      <c r="FO88" s="48"/>
      <c r="FP88" s="48"/>
      <c r="FQ88" s="48"/>
      <c r="FR88" s="48"/>
      <c r="FS88" s="48"/>
      <c r="FT88" s="48"/>
      <c r="FU88" s="48"/>
      <c r="FV88" s="48"/>
      <c r="FW88" s="48"/>
      <c r="FX88" s="48"/>
      <c r="FY88" s="48"/>
      <c r="FZ88" s="48"/>
      <c r="GA88" s="48"/>
      <c r="GB88" s="48"/>
      <c r="GC88" s="48"/>
      <c r="GD88" s="48"/>
      <c r="GE88" s="48"/>
      <c r="GF88" s="48"/>
      <c r="GG88" s="48"/>
      <c r="GH88" s="48"/>
      <c r="GI88" s="48"/>
      <c r="GJ88" s="48"/>
      <c r="GK88" s="48"/>
      <c r="GL88" s="48"/>
      <c r="GM88" s="48"/>
      <c r="GN88" s="48"/>
      <c r="GO88" s="48"/>
      <c r="GP88" s="48"/>
      <c r="GQ88" s="48"/>
      <c r="GR88" s="48"/>
      <c r="GS88" s="48"/>
      <c r="GT88" s="48"/>
      <c r="GU88" s="48"/>
      <c r="GV88" s="48"/>
      <c r="GW88" s="48"/>
      <c r="GX88" s="48"/>
      <c r="GY88" s="48"/>
      <c r="GZ88" s="48"/>
      <c r="HA88" s="48"/>
      <c r="HB88" s="48"/>
      <c r="HC88" s="48"/>
      <c r="HD88" s="48"/>
      <c r="HE88" s="48"/>
      <c r="HF88" s="48"/>
      <c r="HG88" s="48"/>
      <c r="HH88" s="48"/>
      <c r="HI88" s="48"/>
      <c r="HJ88" s="48"/>
      <c r="HK88" s="48"/>
      <c r="HL88" s="48"/>
      <c r="HM88" s="48"/>
      <c r="HN88" s="48"/>
      <c r="HO88" s="48"/>
      <c r="HP88" s="48"/>
      <c r="HQ88" s="48"/>
      <c r="HR88" s="48"/>
      <c r="HS88" s="48"/>
      <c r="HT88" s="48"/>
      <c r="HU88" s="48"/>
      <c r="HV88" s="48"/>
      <c r="HW88" s="48"/>
      <c r="HX88" s="48"/>
      <c r="HY88" s="48"/>
      <c r="HZ88" s="48"/>
      <c r="IA88" s="48"/>
      <c r="IB88" s="48"/>
      <c r="IC88" s="48"/>
      <c r="ID88" s="48"/>
      <c r="IE88" s="48"/>
      <c r="IF88" s="48"/>
      <c r="IG88" s="48"/>
      <c r="IH88" s="48"/>
      <c r="II88" s="48"/>
      <c r="IJ88" s="48"/>
      <c r="IK88" s="48"/>
      <c r="IL88" s="48"/>
      <c r="IM88" s="48"/>
      <c r="IN88" s="48"/>
      <c r="IO88" s="48"/>
      <c r="IP88" s="48"/>
      <c r="IQ88" s="48"/>
      <c r="IR88" s="48"/>
      <c r="IS88" s="48"/>
      <c r="IT88" s="48"/>
      <c r="IU88" s="48"/>
      <c r="IV88" s="48"/>
      <c r="IW88" s="48"/>
    </row>
    <row r="89" customFormat="false" ht="12.75" hidden="false" customHeight="false" outlineLevel="0" collapsed="false">
      <c r="A89" s="19" t="s">
        <v>29</v>
      </c>
      <c r="B89" s="39" t="s">
        <v>152</v>
      </c>
      <c r="C89" s="39" t="s">
        <v>157</v>
      </c>
      <c r="D89" s="40" t="n">
        <v>36312</v>
      </c>
      <c r="E89" s="40" t="n">
        <v>36677</v>
      </c>
      <c r="F89" s="19" t="s">
        <v>154</v>
      </c>
      <c r="G89" s="19" t="s">
        <v>155</v>
      </c>
      <c r="H89" s="39" t="s">
        <v>156</v>
      </c>
      <c r="I89" s="41" t="n">
        <f aca="false">3.145/I$1</f>
        <v>0.101451612903226</v>
      </c>
      <c r="J89" s="42" t="n">
        <v>0.0132</v>
      </c>
      <c r="K89" s="42" t="n">
        <v>0.0022</v>
      </c>
      <c r="L89" s="42" t="n">
        <v>0</v>
      </c>
      <c r="M89" s="42" t="n">
        <v>0</v>
      </c>
      <c r="N89" s="43" t="n">
        <v>0.02116</v>
      </c>
      <c r="O89" s="42" t="n">
        <f aca="false">SUM(I89:M89)</f>
        <v>0.116851612903226</v>
      </c>
      <c r="P89" s="44" t="n">
        <v>63823</v>
      </c>
      <c r="Q89" s="39" t="n">
        <v>310</v>
      </c>
      <c r="R89" s="19"/>
      <c r="S89" s="45" t="n">
        <f aca="false">I89*I$1*Q89</f>
        <v>974.95</v>
      </c>
      <c r="T89" s="45"/>
      <c r="U89" s="46" t="n">
        <v>140475</v>
      </c>
      <c r="V89" s="19"/>
      <c r="W89" s="47"/>
      <c r="X89" s="47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48"/>
      <c r="DL89" s="48"/>
      <c r="DM89" s="48"/>
      <c r="DN89" s="48"/>
      <c r="DO89" s="48"/>
      <c r="DP89" s="48"/>
      <c r="DQ89" s="48"/>
      <c r="DR89" s="48"/>
      <c r="DS89" s="48"/>
      <c r="DT89" s="48"/>
      <c r="DU89" s="48"/>
      <c r="DV89" s="48"/>
      <c r="DW89" s="48"/>
      <c r="DX89" s="48"/>
      <c r="DY89" s="48"/>
      <c r="DZ89" s="48"/>
      <c r="EA89" s="48"/>
      <c r="EB89" s="48"/>
      <c r="EC89" s="48"/>
      <c r="ED89" s="48"/>
      <c r="EE89" s="48"/>
      <c r="EF89" s="48"/>
      <c r="EG89" s="48"/>
      <c r="EH89" s="48"/>
      <c r="EI89" s="48"/>
      <c r="EJ89" s="48"/>
      <c r="EK89" s="48"/>
      <c r="EL89" s="48"/>
      <c r="EM89" s="48"/>
      <c r="EN89" s="48"/>
      <c r="EO89" s="48"/>
      <c r="EP89" s="48"/>
      <c r="EQ89" s="48"/>
      <c r="ER89" s="48"/>
      <c r="ES89" s="48"/>
      <c r="ET89" s="48"/>
      <c r="EU89" s="48"/>
      <c r="EV89" s="48"/>
      <c r="EW89" s="48"/>
      <c r="EX89" s="48"/>
      <c r="EY89" s="48"/>
      <c r="EZ89" s="48"/>
      <c r="FA89" s="48"/>
      <c r="FB89" s="48"/>
      <c r="FC89" s="48"/>
      <c r="FD89" s="48"/>
      <c r="FE89" s="48"/>
      <c r="FF89" s="48"/>
      <c r="FG89" s="48"/>
      <c r="FH89" s="48"/>
      <c r="FI89" s="48"/>
      <c r="FJ89" s="48"/>
      <c r="FK89" s="48"/>
      <c r="FL89" s="48"/>
      <c r="FM89" s="48"/>
      <c r="FN89" s="48"/>
      <c r="FO89" s="48"/>
      <c r="FP89" s="48"/>
      <c r="FQ89" s="48"/>
      <c r="FR89" s="48"/>
      <c r="FS89" s="48"/>
      <c r="FT89" s="48"/>
      <c r="FU89" s="48"/>
      <c r="FV89" s="48"/>
      <c r="FW89" s="48"/>
      <c r="FX89" s="48"/>
      <c r="FY89" s="48"/>
      <c r="FZ89" s="48"/>
      <c r="GA89" s="48"/>
      <c r="GB89" s="48"/>
      <c r="GC89" s="48"/>
      <c r="GD89" s="48"/>
      <c r="GE89" s="48"/>
      <c r="GF89" s="48"/>
      <c r="GG89" s="48"/>
      <c r="GH89" s="48"/>
      <c r="GI89" s="48"/>
      <c r="GJ89" s="48"/>
      <c r="GK89" s="48"/>
      <c r="GL89" s="48"/>
      <c r="GM89" s="48"/>
      <c r="GN89" s="48"/>
      <c r="GO89" s="48"/>
      <c r="GP89" s="48"/>
      <c r="GQ89" s="48"/>
      <c r="GR89" s="48"/>
      <c r="GS89" s="48"/>
      <c r="GT89" s="48"/>
      <c r="GU89" s="48"/>
      <c r="GV89" s="48"/>
      <c r="GW89" s="48"/>
      <c r="GX89" s="48"/>
      <c r="GY89" s="48"/>
      <c r="GZ89" s="48"/>
      <c r="HA89" s="48"/>
      <c r="HB89" s="48"/>
      <c r="HC89" s="48"/>
      <c r="HD89" s="48"/>
      <c r="HE89" s="48"/>
      <c r="HF89" s="48"/>
      <c r="HG89" s="48"/>
      <c r="HH89" s="48"/>
      <c r="HI89" s="48"/>
      <c r="HJ89" s="48"/>
      <c r="HK89" s="48"/>
      <c r="HL89" s="48"/>
      <c r="HM89" s="48"/>
      <c r="HN89" s="48"/>
      <c r="HO89" s="48"/>
      <c r="HP89" s="48"/>
      <c r="HQ89" s="48"/>
      <c r="HR89" s="48"/>
      <c r="HS89" s="48"/>
      <c r="HT89" s="48"/>
      <c r="HU89" s="48"/>
      <c r="HV89" s="48"/>
      <c r="HW89" s="48"/>
      <c r="HX89" s="48"/>
      <c r="HY89" s="48"/>
      <c r="HZ89" s="48"/>
      <c r="IA89" s="48"/>
      <c r="IB89" s="48"/>
      <c r="IC89" s="48"/>
      <c r="ID89" s="48"/>
      <c r="IE89" s="48"/>
      <c r="IF89" s="48"/>
      <c r="IG89" s="48"/>
      <c r="IH89" s="48"/>
      <c r="II89" s="48"/>
      <c r="IJ89" s="48"/>
      <c r="IK89" s="48"/>
      <c r="IL89" s="48"/>
      <c r="IM89" s="48"/>
      <c r="IN89" s="48"/>
      <c r="IO89" s="48"/>
      <c r="IP89" s="48"/>
      <c r="IQ89" s="48"/>
      <c r="IR89" s="48"/>
      <c r="IS89" s="48"/>
      <c r="IT89" s="48"/>
      <c r="IU89" s="48"/>
      <c r="IV89" s="48"/>
      <c r="IW89" s="48"/>
    </row>
    <row r="90" customFormat="false" ht="12.75" hidden="false" customHeight="false" outlineLevel="0" collapsed="false">
      <c r="A90" s="19" t="s">
        <v>29</v>
      </c>
      <c r="B90" s="39" t="s">
        <v>152</v>
      </c>
      <c r="C90" s="39" t="s">
        <v>153</v>
      </c>
      <c r="D90" s="40" t="n">
        <v>36312</v>
      </c>
      <c r="E90" s="40" t="n">
        <v>36677</v>
      </c>
      <c r="F90" s="19" t="s">
        <v>154</v>
      </c>
      <c r="G90" s="19" t="s">
        <v>155</v>
      </c>
      <c r="H90" s="39" t="s">
        <v>156</v>
      </c>
      <c r="I90" s="41" t="n">
        <f aca="false">3.145/I$1</f>
        <v>0.101451612903226</v>
      </c>
      <c r="J90" s="42" t="n">
        <v>0.0132</v>
      </c>
      <c r="K90" s="42" t="n">
        <v>0.0022</v>
      </c>
      <c r="L90" s="42" t="n">
        <v>0</v>
      </c>
      <c r="M90" s="42" t="n">
        <v>0</v>
      </c>
      <c r="N90" s="43" t="n">
        <v>0.02116</v>
      </c>
      <c r="O90" s="42" t="n">
        <f aca="false">SUM(I90:M90)</f>
        <v>0.116851612903226</v>
      </c>
      <c r="P90" s="44" t="n">
        <v>63826</v>
      </c>
      <c r="Q90" s="39" t="n">
        <v>218</v>
      </c>
      <c r="R90" s="19"/>
      <c r="S90" s="45" t="n">
        <f aca="false">I90*I$1*Q90</f>
        <v>685.61</v>
      </c>
      <c r="T90" s="45"/>
      <c r="U90" s="46" t="n">
        <v>140476</v>
      </c>
      <c r="V90" s="19"/>
      <c r="W90" s="47"/>
      <c r="X90" s="47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48"/>
      <c r="DL90" s="48"/>
      <c r="DM90" s="48"/>
      <c r="DN90" s="48"/>
      <c r="DO90" s="48"/>
      <c r="DP90" s="48"/>
      <c r="DQ90" s="48"/>
      <c r="DR90" s="48"/>
      <c r="DS90" s="48"/>
      <c r="DT90" s="48"/>
      <c r="DU90" s="48"/>
      <c r="DV90" s="48"/>
      <c r="DW90" s="48"/>
      <c r="DX90" s="48"/>
      <c r="DY90" s="48"/>
      <c r="DZ90" s="48"/>
      <c r="EA90" s="48"/>
      <c r="EB90" s="48"/>
      <c r="EC90" s="48"/>
      <c r="ED90" s="48"/>
      <c r="EE90" s="48"/>
      <c r="EF90" s="48"/>
      <c r="EG90" s="48"/>
      <c r="EH90" s="48"/>
      <c r="EI90" s="48"/>
      <c r="EJ90" s="48"/>
      <c r="EK90" s="48"/>
      <c r="EL90" s="48"/>
      <c r="EM90" s="48"/>
      <c r="EN90" s="48"/>
      <c r="EO90" s="48"/>
      <c r="EP90" s="48"/>
      <c r="EQ90" s="48"/>
      <c r="ER90" s="48"/>
      <c r="ES90" s="48"/>
      <c r="ET90" s="48"/>
      <c r="EU90" s="48"/>
      <c r="EV90" s="48"/>
      <c r="EW90" s="48"/>
      <c r="EX90" s="48"/>
      <c r="EY90" s="48"/>
      <c r="EZ90" s="48"/>
      <c r="FA90" s="48"/>
      <c r="FB90" s="48"/>
      <c r="FC90" s="48"/>
      <c r="FD90" s="48"/>
      <c r="FE90" s="48"/>
      <c r="FF90" s="48"/>
      <c r="FG90" s="48"/>
      <c r="FH90" s="48"/>
      <c r="FI90" s="48"/>
      <c r="FJ90" s="48"/>
      <c r="FK90" s="48"/>
      <c r="FL90" s="48"/>
      <c r="FM90" s="48"/>
      <c r="FN90" s="48"/>
      <c r="FO90" s="48"/>
      <c r="FP90" s="48"/>
      <c r="FQ90" s="48"/>
      <c r="FR90" s="48"/>
      <c r="FS90" s="48"/>
      <c r="FT90" s="48"/>
      <c r="FU90" s="48"/>
      <c r="FV90" s="48"/>
      <c r="FW90" s="48"/>
      <c r="FX90" s="48"/>
      <c r="FY90" s="48"/>
      <c r="FZ90" s="48"/>
      <c r="GA90" s="48"/>
      <c r="GB90" s="48"/>
      <c r="GC90" s="48"/>
      <c r="GD90" s="48"/>
      <c r="GE90" s="48"/>
      <c r="GF90" s="48"/>
      <c r="GG90" s="48"/>
      <c r="GH90" s="48"/>
      <c r="GI90" s="48"/>
      <c r="GJ90" s="48"/>
      <c r="GK90" s="48"/>
      <c r="GL90" s="48"/>
      <c r="GM90" s="48"/>
      <c r="GN90" s="48"/>
      <c r="GO90" s="48"/>
      <c r="GP90" s="48"/>
      <c r="GQ90" s="48"/>
      <c r="GR90" s="48"/>
      <c r="GS90" s="48"/>
      <c r="GT90" s="48"/>
      <c r="GU90" s="48"/>
      <c r="GV90" s="48"/>
      <c r="GW90" s="48"/>
      <c r="GX90" s="48"/>
      <c r="GY90" s="48"/>
      <c r="GZ90" s="48"/>
      <c r="HA90" s="48"/>
      <c r="HB90" s="48"/>
      <c r="HC90" s="48"/>
      <c r="HD90" s="48"/>
      <c r="HE90" s="48"/>
      <c r="HF90" s="48"/>
      <c r="HG90" s="48"/>
      <c r="HH90" s="48"/>
      <c r="HI90" s="48"/>
      <c r="HJ90" s="48"/>
      <c r="HK90" s="48"/>
      <c r="HL90" s="48"/>
      <c r="HM90" s="48"/>
      <c r="HN90" s="48"/>
      <c r="HO90" s="48"/>
      <c r="HP90" s="48"/>
      <c r="HQ90" s="48"/>
      <c r="HR90" s="48"/>
      <c r="HS90" s="48"/>
      <c r="HT90" s="48"/>
      <c r="HU90" s="48"/>
      <c r="HV90" s="48"/>
      <c r="HW90" s="48"/>
      <c r="HX90" s="48"/>
      <c r="HY90" s="48"/>
      <c r="HZ90" s="48"/>
      <c r="IA90" s="48"/>
      <c r="IB90" s="48"/>
      <c r="IC90" s="48"/>
      <c r="ID90" s="48"/>
      <c r="IE90" s="48"/>
      <c r="IF90" s="48"/>
      <c r="IG90" s="48"/>
      <c r="IH90" s="48"/>
      <c r="II90" s="48"/>
      <c r="IJ90" s="48"/>
      <c r="IK90" s="48"/>
      <c r="IL90" s="48"/>
      <c r="IM90" s="48"/>
      <c r="IN90" s="48"/>
      <c r="IO90" s="48"/>
      <c r="IP90" s="48"/>
      <c r="IQ90" s="48"/>
      <c r="IR90" s="48"/>
      <c r="IS90" s="48"/>
      <c r="IT90" s="48"/>
      <c r="IU90" s="48"/>
      <c r="IV90" s="48"/>
      <c r="IW90" s="48"/>
    </row>
    <row r="91" customFormat="false" ht="12.75" hidden="false" customHeight="false" outlineLevel="0" collapsed="false">
      <c r="A91" s="19" t="s">
        <v>29</v>
      </c>
      <c r="B91" s="39" t="s">
        <v>152</v>
      </c>
      <c r="C91" s="39" t="s">
        <v>153</v>
      </c>
      <c r="D91" s="40" t="n">
        <v>36342</v>
      </c>
      <c r="E91" s="40" t="n">
        <v>36707</v>
      </c>
      <c r="F91" s="19" t="s">
        <v>154</v>
      </c>
      <c r="G91" s="19" t="s">
        <v>155</v>
      </c>
      <c r="H91" s="39" t="s">
        <v>156</v>
      </c>
      <c r="I91" s="41" t="n">
        <f aca="false">3.145/I$1</f>
        <v>0.101451612903226</v>
      </c>
      <c r="J91" s="42" t="n">
        <v>0.0132</v>
      </c>
      <c r="K91" s="42" t="n">
        <v>0.0022</v>
      </c>
      <c r="L91" s="42" t="n">
        <v>0</v>
      </c>
      <c r="M91" s="42" t="n">
        <v>0</v>
      </c>
      <c r="N91" s="43" t="n">
        <v>0.02116</v>
      </c>
      <c r="O91" s="42" t="n">
        <f aca="false">SUM(I91:M91)</f>
        <v>0.116851612903226</v>
      </c>
      <c r="P91" s="44" t="n">
        <v>64033</v>
      </c>
      <c r="Q91" s="39" t="n">
        <v>1</v>
      </c>
      <c r="R91" s="19"/>
      <c r="S91" s="45" t="n">
        <f aca="false">I91*I$1*Q91</f>
        <v>3.145</v>
      </c>
      <c r="T91" s="45"/>
      <c r="U91" s="46" t="n">
        <v>140477</v>
      </c>
      <c r="V91" s="19"/>
      <c r="W91" s="47"/>
      <c r="X91" s="47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8"/>
      <c r="DN91" s="48"/>
      <c r="DO91" s="48"/>
      <c r="DP91" s="48"/>
      <c r="DQ91" s="48"/>
      <c r="DR91" s="48"/>
      <c r="DS91" s="48"/>
      <c r="DT91" s="48"/>
      <c r="DU91" s="48"/>
      <c r="DV91" s="48"/>
      <c r="DW91" s="48"/>
      <c r="DX91" s="48"/>
      <c r="DY91" s="48"/>
      <c r="DZ91" s="48"/>
      <c r="EA91" s="48"/>
      <c r="EB91" s="48"/>
      <c r="EC91" s="48"/>
      <c r="ED91" s="48"/>
      <c r="EE91" s="48"/>
      <c r="EF91" s="48"/>
      <c r="EG91" s="48"/>
      <c r="EH91" s="48"/>
      <c r="EI91" s="48"/>
      <c r="EJ91" s="48"/>
      <c r="EK91" s="48"/>
      <c r="EL91" s="48"/>
      <c r="EM91" s="48"/>
      <c r="EN91" s="48"/>
      <c r="EO91" s="48"/>
      <c r="EP91" s="48"/>
      <c r="EQ91" s="48"/>
      <c r="ER91" s="48"/>
      <c r="ES91" s="48"/>
      <c r="ET91" s="48"/>
      <c r="EU91" s="48"/>
      <c r="EV91" s="48"/>
      <c r="EW91" s="48"/>
      <c r="EX91" s="48"/>
      <c r="EY91" s="48"/>
      <c r="EZ91" s="48"/>
      <c r="FA91" s="48"/>
      <c r="FB91" s="48"/>
      <c r="FC91" s="48"/>
      <c r="FD91" s="48"/>
      <c r="FE91" s="48"/>
      <c r="FF91" s="48"/>
      <c r="FG91" s="48"/>
      <c r="FH91" s="48"/>
      <c r="FI91" s="48"/>
      <c r="FJ91" s="48"/>
      <c r="FK91" s="48"/>
      <c r="FL91" s="48"/>
      <c r="FM91" s="48"/>
      <c r="FN91" s="48"/>
      <c r="FO91" s="48"/>
      <c r="FP91" s="48"/>
      <c r="FQ91" s="48"/>
      <c r="FR91" s="48"/>
      <c r="FS91" s="48"/>
      <c r="FT91" s="48"/>
      <c r="FU91" s="48"/>
      <c r="FV91" s="48"/>
      <c r="FW91" s="48"/>
      <c r="FX91" s="48"/>
      <c r="FY91" s="48"/>
      <c r="FZ91" s="48"/>
      <c r="GA91" s="48"/>
      <c r="GB91" s="48"/>
      <c r="GC91" s="48"/>
      <c r="GD91" s="48"/>
      <c r="GE91" s="48"/>
      <c r="GF91" s="48"/>
      <c r="GG91" s="48"/>
      <c r="GH91" s="48"/>
      <c r="GI91" s="48"/>
      <c r="GJ91" s="48"/>
      <c r="GK91" s="48"/>
      <c r="GL91" s="48"/>
      <c r="GM91" s="48"/>
      <c r="GN91" s="48"/>
      <c r="GO91" s="48"/>
      <c r="GP91" s="48"/>
      <c r="GQ91" s="48"/>
      <c r="GR91" s="48"/>
      <c r="GS91" s="48"/>
      <c r="GT91" s="48"/>
      <c r="GU91" s="48"/>
      <c r="GV91" s="48"/>
      <c r="GW91" s="48"/>
      <c r="GX91" s="48"/>
      <c r="GY91" s="48"/>
      <c r="GZ91" s="48"/>
      <c r="HA91" s="48"/>
      <c r="HB91" s="48"/>
      <c r="HC91" s="48"/>
      <c r="HD91" s="48"/>
      <c r="HE91" s="48"/>
      <c r="HF91" s="48"/>
      <c r="HG91" s="48"/>
      <c r="HH91" s="48"/>
      <c r="HI91" s="48"/>
      <c r="HJ91" s="48"/>
      <c r="HK91" s="48"/>
      <c r="HL91" s="48"/>
      <c r="HM91" s="48"/>
      <c r="HN91" s="48"/>
      <c r="HO91" s="48"/>
      <c r="HP91" s="48"/>
      <c r="HQ91" s="48"/>
      <c r="HR91" s="48"/>
      <c r="HS91" s="48"/>
      <c r="HT91" s="48"/>
      <c r="HU91" s="48"/>
      <c r="HV91" s="48"/>
      <c r="HW91" s="48"/>
      <c r="HX91" s="48"/>
      <c r="HY91" s="48"/>
      <c r="HZ91" s="48"/>
      <c r="IA91" s="48"/>
      <c r="IB91" s="48"/>
      <c r="IC91" s="48"/>
      <c r="ID91" s="48"/>
      <c r="IE91" s="48"/>
      <c r="IF91" s="48"/>
      <c r="IG91" s="48"/>
      <c r="IH91" s="48"/>
      <c r="II91" s="48"/>
      <c r="IJ91" s="48"/>
      <c r="IK91" s="48"/>
      <c r="IL91" s="48"/>
      <c r="IM91" s="48"/>
      <c r="IN91" s="48"/>
      <c r="IO91" s="48"/>
      <c r="IP91" s="48"/>
      <c r="IQ91" s="48"/>
      <c r="IR91" s="48"/>
      <c r="IS91" s="48"/>
      <c r="IT91" s="48"/>
      <c r="IU91" s="48"/>
      <c r="IV91" s="48"/>
      <c r="IW91" s="48"/>
    </row>
    <row r="92" customFormat="false" ht="12.75" hidden="false" customHeight="false" outlineLevel="0" collapsed="false">
      <c r="A92" s="19" t="s">
        <v>29</v>
      </c>
      <c r="B92" s="39" t="s">
        <v>152</v>
      </c>
      <c r="C92" s="39" t="s">
        <v>157</v>
      </c>
      <c r="D92" s="40" t="n">
        <v>36342</v>
      </c>
      <c r="E92" s="40" t="n">
        <v>36707</v>
      </c>
      <c r="F92" s="19" t="s">
        <v>154</v>
      </c>
      <c r="G92" s="19" t="s">
        <v>155</v>
      </c>
      <c r="H92" s="39" t="s">
        <v>156</v>
      </c>
      <c r="I92" s="41" t="n">
        <f aca="false">3.145/I$1</f>
        <v>0.101451612903226</v>
      </c>
      <c r="J92" s="42" t="n">
        <v>0.0132</v>
      </c>
      <c r="K92" s="42" t="n">
        <v>0.0022</v>
      </c>
      <c r="L92" s="42" t="n">
        <v>0</v>
      </c>
      <c r="M92" s="42" t="n">
        <v>0</v>
      </c>
      <c r="N92" s="43" t="n">
        <v>0.02116</v>
      </c>
      <c r="O92" s="42" t="n">
        <f aca="false">SUM(I92:M92)</f>
        <v>0.116851612903226</v>
      </c>
      <c r="P92" s="44" t="n">
        <v>64035</v>
      </c>
      <c r="Q92" s="39" t="n">
        <v>931</v>
      </c>
      <c r="R92" s="19"/>
      <c r="S92" s="45" t="n">
        <f aca="false">I92*I$1*Q92</f>
        <v>2927.995</v>
      </c>
      <c r="T92" s="45"/>
      <c r="U92" s="46" t="n">
        <v>140478</v>
      </c>
      <c r="V92" s="19"/>
      <c r="W92" s="47"/>
      <c r="X92" s="47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48"/>
      <c r="CR92" s="48"/>
      <c r="CS92" s="48"/>
      <c r="CT92" s="48"/>
      <c r="CU92" s="48"/>
      <c r="CV92" s="48"/>
      <c r="CW92" s="48"/>
      <c r="CX92" s="48"/>
      <c r="CY92" s="48"/>
      <c r="CZ92" s="48"/>
      <c r="DA92" s="48"/>
      <c r="DB92" s="48"/>
      <c r="DC92" s="48"/>
      <c r="DD92" s="48"/>
      <c r="DE92" s="48"/>
      <c r="DF92" s="48"/>
      <c r="DG92" s="48"/>
      <c r="DH92" s="48"/>
      <c r="DI92" s="48"/>
      <c r="DJ92" s="48"/>
      <c r="DK92" s="48"/>
      <c r="DL92" s="48"/>
      <c r="DM92" s="48"/>
      <c r="DN92" s="48"/>
      <c r="DO92" s="48"/>
      <c r="DP92" s="48"/>
      <c r="DQ92" s="48"/>
      <c r="DR92" s="48"/>
      <c r="DS92" s="48"/>
      <c r="DT92" s="48"/>
      <c r="DU92" s="48"/>
      <c r="DV92" s="48"/>
      <c r="DW92" s="48"/>
      <c r="DX92" s="48"/>
      <c r="DY92" s="48"/>
      <c r="DZ92" s="48"/>
      <c r="EA92" s="48"/>
      <c r="EB92" s="48"/>
      <c r="EC92" s="48"/>
      <c r="ED92" s="48"/>
      <c r="EE92" s="48"/>
      <c r="EF92" s="48"/>
      <c r="EG92" s="48"/>
      <c r="EH92" s="48"/>
      <c r="EI92" s="48"/>
      <c r="EJ92" s="48"/>
      <c r="EK92" s="48"/>
      <c r="EL92" s="48"/>
      <c r="EM92" s="48"/>
      <c r="EN92" s="48"/>
      <c r="EO92" s="48"/>
      <c r="EP92" s="48"/>
      <c r="EQ92" s="48"/>
      <c r="ER92" s="48"/>
      <c r="ES92" s="48"/>
      <c r="ET92" s="48"/>
      <c r="EU92" s="48"/>
      <c r="EV92" s="48"/>
      <c r="EW92" s="48"/>
      <c r="EX92" s="48"/>
      <c r="EY92" s="48"/>
      <c r="EZ92" s="48"/>
      <c r="FA92" s="48"/>
      <c r="FB92" s="48"/>
      <c r="FC92" s="48"/>
      <c r="FD92" s="48"/>
      <c r="FE92" s="48"/>
      <c r="FF92" s="48"/>
      <c r="FG92" s="48"/>
      <c r="FH92" s="48"/>
      <c r="FI92" s="48"/>
      <c r="FJ92" s="48"/>
      <c r="FK92" s="48"/>
      <c r="FL92" s="48"/>
      <c r="FM92" s="48"/>
      <c r="FN92" s="48"/>
      <c r="FO92" s="48"/>
      <c r="FP92" s="48"/>
      <c r="FQ92" s="48"/>
      <c r="FR92" s="48"/>
      <c r="FS92" s="48"/>
      <c r="FT92" s="48"/>
      <c r="FU92" s="48"/>
      <c r="FV92" s="48"/>
      <c r="FW92" s="48"/>
      <c r="FX92" s="48"/>
      <c r="FY92" s="48"/>
      <c r="FZ92" s="48"/>
      <c r="GA92" s="48"/>
      <c r="GB92" s="48"/>
      <c r="GC92" s="48"/>
      <c r="GD92" s="48"/>
      <c r="GE92" s="48"/>
      <c r="GF92" s="48"/>
      <c r="GG92" s="48"/>
      <c r="GH92" s="48"/>
      <c r="GI92" s="48"/>
      <c r="GJ92" s="48"/>
      <c r="GK92" s="48"/>
      <c r="GL92" s="48"/>
      <c r="GM92" s="48"/>
      <c r="GN92" s="48"/>
      <c r="GO92" s="48"/>
      <c r="GP92" s="48"/>
      <c r="GQ92" s="48"/>
      <c r="GR92" s="48"/>
      <c r="GS92" s="48"/>
      <c r="GT92" s="48"/>
      <c r="GU92" s="48"/>
      <c r="GV92" s="48"/>
      <c r="GW92" s="48"/>
      <c r="GX92" s="48"/>
      <c r="GY92" s="48"/>
      <c r="GZ92" s="48"/>
      <c r="HA92" s="48"/>
      <c r="HB92" s="48"/>
      <c r="HC92" s="48"/>
      <c r="HD92" s="48"/>
      <c r="HE92" s="48"/>
      <c r="HF92" s="48"/>
      <c r="HG92" s="48"/>
      <c r="HH92" s="48"/>
      <c r="HI92" s="48"/>
      <c r="HJ92" s="48"/>
      <c r="HK92" s="48"/>
      <c r="HL92" s="48"/>
      <c r="HM92" s="48"/>
      <c r="HN92" s="48"/>
      <c r="HO92" s="48"/>
      <c r="HP92" s="48"/>
      <c r="HQ92" s="48"/>
      <c r="HR92" s="48"/>
      <c r="HS92" s="48"/>
      <c r="HT92" s="48"/>
      <c r="HU92" s="48"/>
      <c r="HV92" s="48"/>
      <c r="HW92" s="48"/>
      <c r="HX92" s="48"/>
      <c r="HY92" s="48"/>
      <c r="HZ92" s="48"/>
      <c r="IA92" s="48"/>
      <c r="IB92" s="48"/>
      <c r="IC92" s="48"/>
      <c r="ID92" s="48"/>
      <c r="IE92" s="48"/>
      <c r="IF92" s="48"/>
      <c r="IG92" s="48"/>
      <c r="IH92" s="48"/>
      <c r="II92" s="48"/>
      <c r="IJ92" s="48"/>
      <c r="IK92" s="48"/>
      <c r="IL92" s="48"/>
      <c r="IM92" s="48"/>
      <c r="IN92" s="48"/>
      <c r="IO92" s="48"/>
      <c r="IP92" s="48"/>
      <c r="IQ92" s="48"/>
      <c r="IR92" s="48"/>
      <c r="IS92" s="48"/>
      <c r="IT92" s="48"/>
      <c r="IU92" s="48"/>
      <c r="IV92" s="48"/>
      <c r="IW92" s="48"/>
    </row>
    <row r="93" customFormat="false" ht="12.75" hidden="false" customHeight="false" outlineLevel="0" collapsed="false">
      <c r="A93" s="19" t="s">
        <v>29</v>
      </c>
      <c r="B93" s="39" t="s">
        <v>152</v>
      </c>
      <c r="C93" s="39" t="s">
        <v>153</v>
      </c>
      <c r="D93" s="40" t="n">
        <v>36373</v>
      </c>
      <c r="E93" s="40" t="n">
        <v>36738</v>
      </c>
      <c r="F93" s="19" t="s">
        <v>154</v>
      </c>
      <c r="G93" s="19" t="s">
        <v>155</v>
      </c>
      <c r="H93" s="39" t="s">
        <v>156</v>
      </c>
      <c r="I93" s="41" t="n">
        <f aca="false">3.145/I$1</f>
        <v>0.101451612903226</v>
      </c>
      <c r="J93" s="42" t="n">
        <v>0.0132</v>
      </c>
      <c r="K93" s="42" t="n">
        <v>0.0022</v>
      </c>
      <c r="L93" s="42" t="n">
        <v>0</v>
      </c>
      <c r="M93" s="42" t="n">
        <v>0</v>
      </c>
      <c r="N93" s="43" t="n">
        <v>0.02116</v>
      </c>
      <c r="O93" s="42" t="n">
        <f aca="false">SUM(I93:M93)</f>
        <v>0.116851612903226</v>
      </c>
      <c r="P93" s="44" t="n">
        <v>64332</v>
      </c>
      <c r="Q93" s="39" t="n">
        <v>12</v>
      </c>
      <c r="R93" s="19"/>
      <c r="S93" s="45" t="n">
        <f aca="false">I93*I$1*Q93</f>
        <v>37.74</v>
      </c>
      <c r="T93" s="45"/>
      <c r="U93" s="46" t="n">
        <v>140479</v>
      </c>
      <c r="V93" s="19"/>
      <c r="W93" s="47"/>
      <c r="X93" s="47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48"/>
      <c r="CO93" s="48"/>
      <c r="CP93" s="48"/>
      <c r="CQ93" s="48"/>
      <c r="CR93" s="48"/>
      <c r="CS93" s="48"/>
      <c r="CT93" s="48"/>
      <c r="CU93" s="48"/>
      <c r="CV93" s="48"/>
      <c r="CW93" s="48"/>
      <c r="CX93" s="48"/>
      <c r="CY93" s="48"/>
      <c r="CZ93" s="48"/>
      <c r="DA93" s="48"/>
      <c r="DB93" s="48"/>
      <c r="DC93" s="48"/>
      <c r="DD93" s="48"/>
      <c r="DE93" s="48"/>
      <c r="DF93" s="48"/>
      <c r="DG93" s="48"/>
      <c r="DH93" s="48"/>
      <c r="DI93" s="48"/>
      <c r="DJ93" s="48"/>
      <c r="DK93" s="48"/>
      <c r="DL93" s="48"/>
      <c r="DM93" s="48"/>
      <c r="DN93" s="48"/>
      <c r="DO93" s="48"/>
      <c r="DP93" s="48"/>
      <c r="DQ93" s="48"/>
      <c r="DR93" s="48"/>
      <c r="DS93" s="48"/>
      <c r="DT93" s="48"/>
      <c r="DU93" s="48"/>
      <c r="DV93" s="48"/>
      <c r="DW93" s="48"/>
      <c r="DX93" s="48"/>
      <c r="DY93" s="48"/>
      <c r="DZ93" s="48"/>
      <c r="EA93" s="48"/>
      <c r="EB93" s="48"/>
      <c r="EC93" s="48"/>
      <c r="ED93" s="48"/>
      <c r="EE93" s="48"/>
      <c r="EF93" s="48"/>
      <c r="EG93" s="48"/>
      <c r="EH93" s="48"/>
      <c r="EI93" s="48"/>
      <c r="EJ93" s="48"/>
      <c r="EK93" s="48"/>
      <c r="EL93" s="48"/>
      <c r="EM93" s="48"/>
      <c r="EN93" s="48"/>
      <c r="EO93" s="48"/>
      <c r="EP93" s="48"/>
      <c r="EQ93" s="48"/>
      <c r="ER93" s="48"/>
      <c r="ES93" s="48"/>
      <c r="ET93" s="48"/>
      <c r="EU93" s="48"/>
      <c r="EV93" s="48"/>
      <c r="EW93" s="48"/>
      <c r="EX93" s="48"/>
      <c r="EY93" s="48"/>
      <c r="EZ93" s="48"/>
      <c r="FA93" s="48"/>
      <c r="FB93" s="48"/>
      <c r="FC93" s="48"/>
      <c r="FD93" s="48"/>
      <c r="FE93" s="48"/>
      <c r="FF93" s="48"/>
      <c r="FG93" s="48"/>
      <c r="FH93" s="48"/>
      <c r="FI93" s="48"/>
      <c r="FJ93" s="48"/>
      <c r="FK93" s="48"/>
      <c r="FL93" s="48"/>
      <c r="FM93" s="48"/>
      <c r="FN93" s="48"/>
      <c r="FO93" s="48"/>
      <c r="FP93" s="48"/>
      <c r="FQ93" s="48"/>
      <c r="FR93" s="48"/>
      <c r="FS93" s="48"/>
      <c r="FT93" s="48"/>
      <c r="FU93" s="48"/>
      <c r="FV93" s="48"/>
      <c r="FW93" s="48"/>
      <c r="FX93" s="48"/>
      <c r="FY93" s="48"/>
      <c r="FZ93" s="48"/>
      <c r="GA93" s="48"/>
      <c r="GB93" s="48"/>
      <c r="GC93" s="48"/>
      <c r="GD93" s="48"/>
      <c r="GE93" s="48"/>
      <c r="GF93" s="48"/>
      <c r="GG93" s="48"/>
      <c r="GH93" s="48"/>
      <c r="GI93" s="48"/>
      <c r="GJ93" s="48"/>
      <c r="GK93" s="48"/>
      <c r="GL93" s="48"/>
      <c r="GM93" s="48"/>
      <c r="GN93" s="48"/>
      <c r="GO93" s="48"/>
      <c r="GP93" s="48"/>
      <c r="GQ93" s="48"/>
      <c r="GR93" s="48"/>
      <c r="GS93" s="48"/>
      <c r="GT93" s="48"/>
      <c r="GU93" s="48"/>
      <c r="GV93" s="48"/>
      <c r="GW93" s="48"/>
      <c r="GX93" s="48"/>
      <c r="GY93" s="48"/>
      <c r="GZ93" s="48"/>
      <c r="HA93" s="48"/>
      <c r="HB93" s="48"/>
      <c r="HC93" s="48"/>
      <c r="HD93" s="48"/>
      <c r="HE93" s="48"/>
      <c r="HF93" s="48"/>
      <c r="HG93" s="48"/>
      <c r="HH93" s="48"/>
      <c r="HI93" s="48"/>
      <c r="HJ93" s="48"/>
      <c r="HK93" s="48"/>
      <c r="HL93" s="48"/>
      <c r="HM93" s="48"/>
      <c r="HN93" s="48"/>
      <c r="HO93" s="48"/>
      <c r="HP93" s="48"/>
      <c r="HQ93" s="48"/>
      <c r="HR93" s="48"/>
      <c r="HS93" s="48"/>
      <c r="HT93" s="48"/>
      <c r="HU93" s="48"/>
      <c r="HV93" s="48"/>
      <c r="HW93" s="48"/>
      <c r="HX93" s="48"/>
      <c r="HY93" s="48"/>
      <c r="HZ93" s="48"/>
      <c r="IA93" s="48"/>
      <c r="IB93" s="48"/>
      <c r="IC93" s="48"/>
      <c r="ID93" s="48"/>
      <c r="IE93" s="48"/>
      <c r="IF93" s="48"/>
      <c r="IG93" s="48"/>
      <c r="IH93" s="48"/>
      <c r="II93" s="48"/>
      <c r="IJ93" s="48"/>
      <c r="IK93" s="48"/>
      <c r="IL93" s="48"/>
      <c r="IM93" s="48"/>
      <c r="IN93" s="48"/>
      <c r="IO93" s="48"/>
      <c r="IP93" s="48"/>
      <c r="IQ93" s="48"/>
      <c r="IR93" s="48"/>
      <c r="IS93" s="48"/>
      <c r="IT93" s="48"/>
      <c r="IU93" s="48"/>
      <c r="IV93" s="48"/>
      <c r="IW93" s="48"/>
    </row>
    <row r="94" customFormat="false" ht="12.75" hidden="false" customHeight="false" outlineLevel="0" collapsed="false">
      <c r="A94" s="19" t="s">
        <v>29</v>
      </c>
      <c r="B94" s="39" t="s">
        <v>152</v>
      </c>
      <c r="C94" s="39" t="s">
        <v>157</v>
      </c>
      <c r="D94" s="40" t="n">
        <v>36373</v>
      </c>
      <c r="E94" s="40" t="n">
        <v>36738</v>
      </c>
      <c r="F94" s="19" t="s">
        <v>154</v>
      </c>
      <c r="G94" s="19" t="s">
        <v>155</v>
      </c>
      <c r="H94" s="39" t="s">
        <v>156</v>
      </c>
      <c r="I94" s="41" t="n">
        <f aca="false">3.145/I$1</f>
        <v>0.101451612903226</v>
      </c>
      <c r="J94" s="42" t="n">
        <v>0.0132</v>
      </c>
      <c r="K94" s="42" t="n">
        <v>0.0022</v>
      </c>
      <c r="L94" s="42" t="n">
        <v>0</v>
      </c>
      <c r="M94" s="42" t="n">
        <v>0</v>
      </c>
      <c r="N94" s="43" t="n">
        <v>0.02116</v>
      </c>
      <c r="O94" s="42" t="n">
        <f aca="false">SUM(I94:M94)</f>
        <v>0.116851612903226</v>
      </c>
      <c r="P94" s="44" t="n">
        <v>64334</v>
      </c>
      <c r="Q94" s="39" t="n">
        <v>3</v>
      </c>
      <c r="R94" s="19"/>
      <c r="S94" s="45" t="n">
        <f aca="false">I94*I$1*Q94</f>
        <v>9.435</v>
      </c>
      <c r="T94" s="45"/>
      <c r="U94" s="46" t="n">
        <v>140480</v>
      </c>
      <c r="V94" s="19"/>
      <c r="W94" s="47"/>
      <c r="X94" s="47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8"/>
      <c r="CO94" s="48"/>
      <c r="CP94" s="48"/>
      <c r="CQ94" s="48"/>
      <c r="CR94" s="48"/>
      <c r="CS94" s="48"/>
      <c r="CT94" s="48"/>
      <c r="CU94" s="48"/>
      <c r="CV94" s="48"/>
      <c r="CW94" s="48"/>
      <c r="CX94" s="48"/>
      <c r="CY94" s="48"/>
      <c r="CZ94" s="48"/>
      <c r="DA94" s="48"/>
      <c r="DB94" s="48"/>
      <c r="DC94" s="48"/>
      <c r="DD94" s="48"/>
      <c r="DE94" s="48"/>
      <c r="DF94" s="48"/>
      <c r="DG94" s="48"/>
      <c r="DH94" s="48"/>
      <c r="DI94" s="48"/>
      <c r="DJ94" s="48"/>
      <c r="DK94" s="48"/>
      <c r="DL94" s="48"/>
      <c r="DM94" s="48"/>
      <c r="DN94" s="48"/>
      <c r="DO94" s="48"/>
      <c r="DP94" s="48"/>
      <c r="DQ94" s="48"/>
      <c r="DR94" s="48"/>
      <c r="DS94" s="48"/>
      <c r="DT94" s="48"/>
      <c r="DU94" s="48"/>
      <c r="DV94" s="48"/>
      <c r="DW94" s="48"/>
      <c r="DX94" s="48"/>
      <c r="DY94" s="48"/>
      <c r="DZ94" s="48"/>
      <c r="EA94" s="48"/>
      <c r="EB94" s="48"/>
      <c r="EC94" s="48"/>
      <c r="ED94" s="48"/>
      <c r="EE94" s="48"/>
      <c r="EF94" s="48"/>
      <c r="EG94" s="48"/>
      <c r="EH94" s="48"/>
      <c r="EI94" s="48"/>
      <c r="EJ94" s="48"/>
      <c r="EK94" s="48"/>
      <c r="EL94" s="48"/>
      <c r="EM94" s="48"/>
      <c r="EN94" s="48"/>
      <c r="EO94" s="48"/>
      <c r="EP94" s="48"/>
      <c r="EQ94" s="48"/>
      <c r="ER94" s="48"/>
      <c r="ES94" s="48"/>
      <c r="ET94" s="48"/>
      <c r="EU94" s="48"/>
      <c r="EV94" s="48"/>
      <c r="EW94" s="48"/>
      <c r="EX94" s="48"/>
      <c r="EY94" s="48"/>
      <c r="EZ94" s="48"/>
      <c r="FA94" s="48"/>
      <c r="FB94" s="48"/>
      <c r="FC94" s="48"/>
      <c r="FD94" s="48"/>
      <c r="FE94" s="48"/>
      <c r="FF94" s="48"/>
      <c r="FG94" s="48"/>
      <c r="FH94" s="48"/>
      <c r="FI94" s="48"/>
      <c r="FJ94" s="48"/>
      <c r="FK94" s="48"/>
      <c r="FL94" s="48"/>
      <c r="FM94" s="48"/>
      <c r="FN94" s="48"/>
      <c r="FO94" s="48"/>
      <c r="FP94" s="48"/>
      <c r="FQ94" s="48"/>
      <c r="FR94" s="48"/>
      <c r="FS94" s="48"/>
      <c r="FT94" s="48"/>
      <c r="FU94" s="48"/>
      <c r="FV94" s="48"/>
      <c r="FW94" s="48"/>
      <c r="FX94" s="48"/>
      <c r="FY94" s="48"/>
      <c r="FZ94" s="48"/>
      <c r="GA94" s="48"/>
      <c r="GB94" s="48"/>
      <c r="GC94" s="48"/>
      <c r="GD94" s="48"/>
      <c r="GE94" s="48"/>
      <c r="GF94" s="48"/>
      <c r="GG94" s="48"/>
      <c r="GH94" s="48"/>
      <c r="GI94" s="48"/>
      <c r="GJ94" s="48"/>
      <c r="GK94" s="48"/>
      <c r="GL94" s="48"/>
      <c r="GM94" s="48"/>
      <c r="GN94" s="48"/>
      <c r="GO94" s="48"/>
      <c r="GP94" s="48"/>
      <c r="GQ94" s="48"/>
      <c r="GR94" s="48"/>
      <c r="GS94" s="48"/>
      <c r="GT94" s="48"/>
      <c r="GU94" s="48"/>
      <c r="GV94" s="48"/>
      <c r="GW94" s="48"/>
      <c r="GX94" s="48"/>
      <c r="GY94" s="48"/>
      <c r="GZ94" s="48"/>
      <c r="HA94" s="48"/>
      <c r="HB94" s="48"/>
      <c r="HC94" s="48"/>
      <c r="HD94" s="48"/>
      <c r="HE94" s="48"/>
      <c r="HF94" s="48"/>
      <c r="HG94" s="48"/>
      <c r="HH94" s="48"/>
      <c r="HI94" s="48"/>
      <c r="HJ94" s="48"/>
      <c r="HK94" s="48"/>
      <c r="HL94" s="48"/>
      <c r="HM94" s="48"/>
      <c r="HN94" s="48"/>
      <c r="HO94" s="48"/>
      <c r="HP94" s="48"/>
      <c r="HQ94" s="48"/>
      <c r="HR94" s="48"/>
      <c r="HS94" s="48"/>
      <c r="HT94" s="48"/>
      <c r="HU94" s="48"/>
      <c r="HV94" s="48"/>
      <c r="HW94" s="48"/>
      <c r="HX94" s="48"/>
      <c r="HY94" s="48"/>
      <c r="HZ94" s="48"/>
      <c r="IA94" s="48"/>
      <c r="IB94" s="48"/>
      <c r="IC94" s="48"/>
      <c r="ID94" s="48"/>
      <c r="IE94" s="48"/>
      <c r="IF94" s="48"/>
      <c r="IG94" s="48"/>
      <c r="IH94" s="48"/>
      <c r="II94" s="48"/>
      <c r="IJ94" s="48"/>
      <c r="IK94" s="48"/>
      <c r="IL94" s="48"/>
      <c r="IM94" s="48"/>
      <c r="IN94" s="48"/>
      <c r="IO94" s="48"/>
      <c r="IP94" s="48"/>
      <c r="IQ94" s="48"/>
      <c r="IR94" s="48"/>
      <c r="IS94" s="48"/>
      <c r="IT94" s="48"/>
      <c r="IU94" s="48"/>
      <c r="IV94" s="48"/>
      <c r="IW94" s="48"/>
    </row>
    <row r="95" customFormat="false" ht="12.75" hidden="false" customHeight="false" outlineLevel="0" collapsed="false">
      <c r="A95" s="19" t="s">
        <v>29</v>
      </c>
      <c r="B95" s="39" t="s">
        <v>152</v>
      </c>
      <c r="C95" s="39" t="s">
        <v>153</v>
      </c>
      <c r="D95" s="40" t="n">
        <v>36404</v>
      </c>
      <c r="E95" s="40" t="n">
        <v>36769</v>
      </c>
      <c r="F95" s="19" t="s">
        <v>154</v>
      </c>
      <c r="G95" s="19" t="s">
        <v>155</v>
      </c>
      <c r="H95" s="39" t="s">
        <v>156</v>
      </c>
      <c r="I95" s="41" t="n">
        <f aca="false">3.145/I$1</f>
        <v>0.101451612903226</v>
      </c>
      <c r="J95" s="42" t="n">
        <v>0.0132</v>
      </c>
      <c r="K95" s="42" t="n">
        <v>0.0022</v>
      </c>
      <c r="L95" s="42" t="n">
        <v>0</v>
      </c>
      <c r="M95" s="42" t="n">
        <v>0</v>
      </c>
      <c r="N95" s="43" t="n">
        <v>0.02116</v>
      </c>
      <c r="O95" s="42" t="n">
        <f aca="false">SUM(I95:M95)</f>
        <v>0.116851612903226</v>
      </c>
      <c r="P95" s="44" t="n">
        <v>64652</v>
      </c>
      <c r="Q95" s="39" t="n">
        <v>65</v>
      </c>
      <c r="R95" s="19"/>
      <c r="S95" s="45" t="n">
        <f aca="false">I95*I$1*Q95</f>
        <v>204.425</v>
      </c>
      <c r="T95" s="45"/>
      <c r="U95" s="46" t="n">
        <v>140481</v>
      </c>
      <c r="V95" s="19"/>
      <c r="W95" s="47"/>
      <c r="X95" s="47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  <c r="DB95" s="48"/>
      <c r="DC95" s="48"/>
      <c r="DD95" s="48"/>
      <c r="DE95" s="48"/>
      <c r="DF95" s="48"/>
      <c r="DG95" s="48"/>
      <c r="DH95" s="48"/>
      <c r="DI95" s="48"/>
      <c r="DJ95" s="48"/>
      <c r="DK95" s="48"/>
      <c r="DL95" s="48"/>
      <c r="DM95" s="48"/>
      <c r="DN95" s="48"/>
      <c r="DO95" s="48"/>
      <c r="DP95" s="48"/>
      <c r="DQ95" s="48"/>
      <c r="DR95" s="48"/>
      <c r="DS95" s="48"/>
      <c r="DT95" s="48"/>
      <c r="DU95" s="48"/>
      <c r="DV95" s="48"/>
      <c r="DW95" s="48"/>
      <c r="DX95" s="48"/>
      <c r="DY95" s="48"/>
      <c r="DZ95" s="48"/>
      <c r="EA95" s="48"/>
      <c r="EB95" s="48"/>
      <c r="EC95" s="48"/>
      <c r="ED95" s="48"/>
      <c r="EE95" s="48"/>
      <c r="EF95" s="48"/>
      <c r="EG95" s="48"/>
      <c r="EH95" s="48"/>
      <c r="EI95" s="48"/>
      <c r="EJ95" s="48"/>
      <c r="EK95" s="48"/>
      <c r="EL95" s="48"/>
      <c r="EM95" s="48"/>
      <c r="EN95" s="48"/>
      <c r="EO95" s="48"/>
      <c r="EP95" s="48"/>
      <c r="EQ95" s="48"/>
      <c r="ER95" s="48"/>
      <c r="ES95" s="48"/>
      <c r="ET95" s="48"/>
      <c r="EU95" s="48"/>
      <c r="EV95" s="48"/>
      <c r="EW95" s="48"/>
      <c r="EX95" s="48"/>
      <c r="EY95" s="48"/>
      <c r="EZ95" s="48"/>
      <c r="FA95" s="48"/>
      <c r="FB95" s="48"/>
      <c r="FC95" s="48"/>
      <c r="FD95" s="48"/>
      <c r="FE95" s="48"/>
      <c r="FF95" s="48"/>
      <c r="FG95" s="48"/>
      <c r="FH95" s="48"/>
      <c r="FI95" s="48"/>
      <c r="FJ95" s="48"/>
      <c r="FK95" s="48"/>
      <c r="FL95" s="48"/>
      <c r="FM95" s="48"/>
      <c r="FN95" s="48"/>
      <c r="FO95" s="48"/>
      <c r="FP95" s="48"/>
      <c r="FQ95" s="48"/>
      <c r="FR95" s="48"/>
      <c r="FS95" s="48"/>
      <c r="FT95" s="48"/>
      <c r="FU95" s="48"/>
      <c r="FV95" s="48"/>
      <c r="FW95" s="48"/>
      <c r="FX95" s="48"/>
      <c r="FY95" s="48"/>
      <c r="FZ95" s="48"/>
      <c r="GA95" s="48"/>
      <c r="GB95" s="48"/>
      <c r="GC95" s="48"/>
      <c r="GD95" s="48"/>
      <c r="GE95" s="48"/>
      <c r="GF95" s="48"/>
      <c r="GG95" s="48"/>
      <c r="GH95" s="48"/>
      <c r="GI95" s="48"/>
      <c r="GJ95" s="48"/>
      <c r="GK95" s="48"/>
      <c r="GL95" s="48"/>
      <c r="GM95" s="48"/>
      <c r="GN95" s="48"/>
      <c r="GO95" s="48"/>
      <c r="GP95" s="48"/>
      <c r="GQ95" s="48"/>
      <c r="GR95" s="48"/>
      <c r="GS95" s="48"/>
      <c r="GT95" s="48"/>
      <c r="GU95" s="48"/>
      <c r="GV95" s="48"/>
      <c r="GW95" s="48"/>
      <c r="GX95" s="48"/>
      <c r="GY95" s="48"/>
      <c r="GZ95" s="48"/>
      <c r="HA95" s="48"/>
      <c r="HB95" s="48"/>
      <c r="HC95" s="48"/>
      <c r="HD95" s="48"/>
      <c r="HE95" s="48"/>
      <c r="HF95" s="48"/>
      <c r="HG95" s="48"/>
      <c r="HH95" s="48"/>
      <c r="HI95" s="48"/>
      <c r="HJ95" s="48"/>
      <c r="HK95" s="48"/>
      <c r="HL95" s="48"/>
      <c r="HM95" s="48"/>
      <c r="HN95" s="48"/>
      <c r="HO95" s="48"/>
      <c r="HP95" s="48"/>
      <c r="HQ95" s="48"/>
      <c r="HR95" s="48"/>
      <c r="HS95" s="48"/>
      <c r="HT95" s="48"/>
      <c r="HU95" s="48"/>
      <c r="HV95" s="48"/>
      <c r="HW95" s="48"/>
      <c r="HX95" s="48"/>
      <c r="HY95" s="48"/>
      <c r="HZ95" s="48"/>
      <c r="IA95" s="48"/>
      <c r="IB95" s="48"/>
      <c r="IC95" s="48"/>
      <c r="ID95" s="48"/>
      <c r="IE95" s="48"/>
      <c r="IF95" s="48"/>
      <c r="IG95" s="48"/>
      <c r="IH95" s="48"/>
      <c r="II95" s="48"/>
      <c r="IJ95" s="48"/>
      <c r="IK95" s="48"/>
      <c r="IL95" s="48"/>
      <c r="IM95" s="48"/>
      <c r="IN95" s="48"/>
      <c r="IO95" s="48"/>
      <c r="IP95" s="48"/>
      <c r="IQ95" s="48"/>
      <c r="IR95" s="48"/>
      <c r="IS95" s="48"/>
      <c r="IT95" s="48"/>
      <c r="IU95" s="48"/>
      <c r="IV95" s="48"/>
      <c r="IW95" s="48"/>
    </row>
    <row r="96" customFormat="false" ht="12.75" hidden="false" customHeight="false" outlineLevel="0" collapsed="false">
      <c r="A96" s="19" t="s">
        <v>29</v>
      </c>
      <c r="B96" s="39" t="s">
        <v>152</v>
      </c>
      <c r="C96" s="39" t="s">
        <v>153</v>
      </c>
      <c r="D96" s="40" t="n">
        <v>36434</v>
      </c>
      <c r="E96" s="40" t="n">
        <v>36799</v>
      </c>
      <c r="F96" s="19" t="s">
        <v>154</v>
      </c>
      <c r="G96" s="19" t="s">
        <v>155</v>
      </c>
      <c r="H96" s="39" t="s">
        <v>156</v>
      </c>
      <c r="I96" s="41" t="n">
        <f aca="false">3.145/I$1</f>
        <v>0.101451612903226</v>
      </c>
      <c r="J96" s="42" t="n">
        <v>0.0132</v>
      </c>
      <c r="K96" s="42" t="n">
        <v>0.0022</v>
      </c>
      <c r="L96" s="42" t="n">
        <v>0</v>
      </c>
      <c r="M96" s="42" t="n">
        <v>0</v>
      </c>
      <c r="N96" s="43" t="n">
        <v>0.02116</v>
      </c>
      <c r="O96" s="42" t="n">
        <f aca="false">SUM(I96:M96)</f>
        <v>0.116851612903226</v>
      </c>
      <c r="P96" s="44" t="n">
        <v>64863</v>
      </c>
      <c r="Q96" s="39" t="n">
        <v>13</v>
      </c>
      <c r="R96" s="19"/>
      <c r="S96" s="45" t="n">
        <f aca="false">I96*I$1*Q96</f>
        <v>40.885</v>
      </c>
      <c r="T96" s="45"/>
      <c r="U96" s="46" t="n">
        <v>140482</v>
      </c>
      <c r="V96" s="19"/>
      <c r="W96" s="47"/>
      <c r="X96" s="47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  <c r="CJ96" s="48"/>
      <c r="CK96" s="48"/>
      <c r="CL96" s="48"/>
      <c r="CM96" s="48"/>
      <c r="CN96" s="48"/>
      <c r="CO96" s="48"/>
      <c r="CP96" s="48"/>
      <c r="CQ96" s="48"/>
      <c r="CR96" s="48"/>
      <c r="CS96" s="48"/>
      <c r="CT96" s="48"/>
      <c r="CU96" s="48"/>
      <c r="CV96" s="48"/>
      <c r="CW96" s="48"/>
      <c r="CX96" s="48"/>
      <c r="CY96" s="48"/>
      <c r="CZ96" s="48"/>
      <c r="DA96" s="48"/>
      <c r="DB96" s="48"/>
      <c r="DC96" s="48"/>
      <c r="DD96" s="48"/>
      <c r="DE96" s="48"/>
      <c r="DF96" s="48"/>
      <c r="DG96" s="48"/>
      <c r="DH96" s="48"/>
      <c r="DI96" s="48"/>
      <c r="DJ96" s="48"/>
      <c r="DK96" s="48"/>
      <c r="DL96" s="48"/>
      <c r="DM96" s="48"/>
      <c r="DN96" s="48"/>
      <c r="DO96" s="48"/>
      <c r="DP96" s="48"/>
      <c r="DQ96" s="48"/>
      <c r="DR96" s="48"/>
      <c r="DS96" s="48"/>
      <c r="DT96" s="48"/>
      <c r="DU96" s="48"/>
      <c r="DV96" s="48"/>
      <c r="DW96" s="48"/>
      <c r="DX96" s="48"/>
      <c r="DY96" s="48"/>
      <c r="DZ96" s="48"/>
      <c r="EA96" s="48"/>
      <c r="EB96" s="48"/>
      <c r="EC96" s="48"/>
      <c r="ED96" s="48"/>
      <c r="EE96" s="48"/>
      <c r="EF96" s="48"/>
      <c r="EG96" s="48"/>
      <c r="EH96" s="48"/>
      <c r="EI96" s="48"/>
      <c r="EJ96" s="48"/>
      <c r="EK96" s="48"/>
      <c r="EL96" s="48"/>
      <c r="EM96" s="48"/>
      <c r="EN96" s="48"/>
      <c r="EO96" s="48"/>
      <c r="EP96" s="48"/>
      <c r="EQ96" s="48"/>
      <c r="ER96" s="48"/>
      <c r="ES96" s="48"/>
      <c r="ET96" s="48"/>
      <c r="EU96" s="48"/>
      <c r="EV96" s="48"/>
      <c r="EW96" s="48"/>
      <c r="EX96" s="48"/>
      <c r="EY96" s="48"/>
      <c r="EZ96" s="48"/>
      <c r="FA96" s="48"/>
      <c r="FB96" s="48"/>
      <c r="FC96" s="48"/>
      <c r="FD96" s="48"/>
      <c r="FE96" s="48"/>
      <c r="FF96" s="48"/>
      <c r="FG96" s="48"/>
      <c r="FH96" s="48"/>
      <c r="FI96" s="48"/>
      <c r="FJ96" s="48"/>
      <c r="FK96" s="48"/>
      <c r="FL96" s="48"/>
      <c r="FM96" s="48"/>
      <c r="FN96" s="48"/>
      <c r="FO96" s="48"/>
      <c r="FP96" s="48"/>
      <c r="FQ96" s="48"/>
      <c r="FR96" s="48"/>
      <c r="FS96" s="48"/>
      <c r="FT96" s="48"/>
      <c r="FU96" s="48"/>
      <c r="FV96" s="48"/>
      <c r="FW96" s="48"/>
      <c r="FX96" s="48"/>
      <c r="FY96" s="48"/>
      <c r="FZ96" s="48"/>
      <c r="GA96" s="48"/>
      <c r="GB96" s="48"/>
      <c r="GC96" s="48"/>
      <c r="GD96" s="48"/>
      <c r="GE96" s="48"/>
      <c r="GF96" s="48"/>
      <c r="GG96" s="48"/>
      <c r="GH96" s="48"/>
      <c r="GI96" s="48"/>
      <c r="GJ96" s="48"/>
      <c r="GK96" s="48"/>
      <c r="GL96" s="48"/>
      <c r="GM96" s="48"/>
      <c r="GN96" s="48"/>
      <c r="GO96" s="48"/>
      <c r="GP96" s="48"/>
      <c r="GQ96" s="48"/>
      <c r="GR96" s="48"/>
      <c r="GS96" s="48"/>
      <c r="GT96" s="48"/>
      <c r="GU96" s="48"/>
      <c r="GV96" s="48"/>
      <c r="GW96" s="48"/>
      <c r="GX96" s="48"/>
      <c r="GY96" s="48"/>
      <c r="GZ96" s="48"/>
      <c r="HA96" s="48"/>
      <c r="HB96" s="48"/>
      <c r="HC96" s="48"/>
      <c r="HD96" s="48"/>
      <c r="HE96" s="48"/>
      <c r="HF96" s="48"/>
      <c r="HG96" s="48"/>
      <c r="HH96" s="48"/>
      <c r="HI96" s="48"/>
      <c r="HJ96" s="48"/>
      <c r="HK96" s="48"/>
      <c r="HL96" s="48"/>
      <c r="HM96" s="48"/>
      <c r="HN96" s="48"/>
      <c r="HO96" s="48"/>
      <c r="HP96" s="48"/>
      <c r="HQ96" s="48"/>
      <c r="HR96" s="48"/>
      <c r="HS96" s="48"/>
      <c r="HT96" s="48"/>
      <c r="HU96" s="48"/>
      <c r="HV96" s="48"/>
      <c r="HW96" s="48"/>
      <c r="HX96" s="48"/>
      <c r="HY96" s="48"/>
      <c r="HZ96" s="48"/>
      <c r="IA96" s="48"/>
      <c r="IB96" s="48"/>
      <c r="IC96" s="48"/>
      <c r="ID96" s="48"/>
      <c r="IE96" s="48"/>
      <c r="IF96" s="48"/>
      <c r="IG96" s="48"/>
      <c r="IH96" s="48"/>
      <c r="II96" s="48"/>
      <c r="IJ96" s="48"/>
      <c r="IK96" s="48"/>
      <c r="IL96" s="48"/>
      <c r="IM96" s="48"/>
      <c r="IN96" s="48"/>
      <c r="IO96" s="48"/>
      <c r="IP96" s="48"/>
      <c r="IQ96" s="48"/>
      <c r="IR96" s="48"/>
      <c r="IS96" s="48"/>
      <c r="IT96" s="48"/>
      <c r="IU96" s="48"/>
      <c r="IV96" s="48"/>
      <c r="IW96" s="48"/>
    </row>
    <row r="97" customFormat="false" ht="12.75" hidden="false" customHeight="false" outlineLevel="0" collapsed="false">
      <c r="A97" s="19" t="s">
        <v>29</v>
      </c>
      <c r="B97" s="39" t="s">
        <v>152</v>
      </c>
      <c r="C97" s="39" t="s">
        <v>153</v>
      </c>
      <c r="D97" s="40" t="n">
        <v>36465</v>
      </c>
      <c r="E97" s="40" t="n">
        <v>36830</v>
      </c>
      <c r="F97" s="19" t="s">
        <v>154</v>
      </c>
      <c r="G97" s="19" t="s">
        <v>155</v>
      </c>
      <c r="H97" s="39"/>
      <c r="I97" s="41" t="n">
        <f aca="false">3.145/I$1</f>
        <v>0.101451612903226</v>
      </c>
      <c r="J97" s="42" t="n">
        <v>0.0132</v>
      </c>
      <c r="K97" s="42" t="n">
        <v>0.0022</v>
      </c>
      <c r="L97" s="42" t="n">
        <v>0</v>
      </c>
      <c r="M97" s="42" t="n">
        <v>0</v>
      </c>
      <c r="N97" s="43" t="n">
        <v>0.02116</v>
      </c>
      <c r="O97" s="42" t="n">
        <f aca="false">SUM(I97:M97)</f>
        <v>0.116851612903226</v>
      </c>
      <c r="P97" s="44" t="n">
        <v>65027</v>
      </c>
      <c r="Q97" s="39" t="n">
        <v>131</v>
      </c>
      <c r="R97" s="19" t="s">
        <v>158</v>
      </c>
      <c r="S97" s="45" t="n">
        <f aca="false">I97*'Ces Wholesale'!I$1*Q97</f>
        <v>411.995</v>
      </c>
      <c r="T97" s="45"/>
      <c r="U97" s="46" t="n">
        <v>140441</v>
      </c>
      <c r="V97" s="19" t="s">
        <v>159</v>
      </c>
      <c r="W97" s="47"/>
      <c r="X97" s="47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48"/>
      <c r="DN97" s="48"/>
      <c r="DO97" s="48"/>
      <c r="DP97" s="48"/>
      <c r="DQ97" s="48"/>
      <c r="DR97" s="48"/>
      <c r="DS97" s="48"/>
      <c r="DT97" s="48"/>
      <c r="DU97" s="48"/>
      <c r="DV97" s="48"/>
      <c r="DW97" s="48"/>
      <c r="DX97" s="48"/>
      <c r="DY97" s="48"/>
      <c r="DZ97" s="48"/>
      <c r="EA97" s="48"/>
      <c r="EB97" s="48"/>
      <c r="EC97" s="48"/>
      <c r="ED97" s="48"/>
      <c r="EE97" s="48"/>
      <c r="EF97" s="48"/>
      <c r="EG97" s="48"/>
      <c r="EH97" s="48"/>
      <c r="EI97" s="48"/>
      <c r="EJ97" s="48"/>
      <c r="EK97" s="48"/>
      <c r="EL97" s="48"/>
      <c r="EM97" s="48"/>
      <c r="EN97" s="48"/>
      <c r="EO97" s="48"/>
      <c r="EP97" s="48"/>
      <c r="EQ97" s="48"/>
      <c r="ER97" s="48"/>
      <c r="ES97" s="48"/>
      <c r="ET97" s="48"/>
      <c r="EU97" s="48"/>
      <c r="EV97" s="48"/>
      <c r="EW97" s="48"/>
      <c r="EX97" s="48"/>
      <c r="EY97" s="48"/>
      <c r="EZ97" s="48"/>
      <c r="FA97" s="48"/>
      <c r="FB97" s="48"/>
      <c r="FC97" s="48"/>
      <c r="FD97" s="48"/>
      <c r="FE97" s="48"/>
      <c r="FF97" s="48"/>
      <c r="FG97" s="48"/>
      <c r="FH97" s="48"/>
      <c r="FI97" s="48"/>
      <c r="FJ97" s="48"/>
      <c r="FK97" s="48"/>
      <c r="FL97" s="48"/>
      <c r="FM97" s="48"/>
      <c r="FN97" s="48"/>
      <c r="FO97" s="48"/>
      <c r="FP97" s="48"/>
      <c r="FQ97" s="48"/>
      <c r="FR97" s="48"/>
      <c r="FS97" s="48"/>
      <c r="FT97" s="48"/>
      <c r="FU97" s="48"/>
      <c r="FV97" s="48"/>
      <c r="FW97" s="48"/>
      <c r="FX97" s="48"/>
      <c r="FY97" s="48"/>
      <c r="FZ97" s="48"/>
      <c r="GA97" s="48"/>
      <c r="GB97" s="48"/>
      <c r="GC97" s="48"/>
      <c r="GD97" s="48"/>
      <c r="GE97" s="48"/>
      <c r="GF97" s="48"/>
      <c r="GG97" s="48"/>
      <c r="GH97" s="48"/>
      <c r="GI97" s="48"/>
      <c r="GJ97" s="48"/>
      <c r="GK97" s="48"/>
      <c r="GL97" s="48"/>
      <c r="GM97" s="48"/>
      <c r="GN97" s="48"/>
      <c r="GO97" s="48"/>
      <c r="GP97" s="48"/>
      <c r="GQ97" s="48"/>
      <c r="GR97" s="48"/>
      <c r="GS97" s="48"/>
      <c r="GT97" s="48"/>
      <c r="GU97" s="48"/>
      <c r="GV97" s="48"/>
      <c r="GW97" s="48"/>
      <c r="GX97" s="48"/>
      <c r="GY97" s="48"/>
      <c r="GZ97" s="48"/>
      <c r="HA97" s="48"/>
      <c r="HB97" s="48"/>
      <c r="HC97" s="48"/>
      <c r="HD97" s="48"/>
      <c r="HE97" s="48"/>
      <c r="HF97" s="48"/>
      <c r="HG97" s="48"/>
      <c r="HH97" s="48"/>
      <c r="HI97" s="48"/>
      <c r="HJ97" s="48"/>
      <c r="HK97" s="48"/>
      <c r="HL97" s="48"/>
      <c r="HM97" s="48"/>
      <c r="HN97" s="48"/>
      <c r="HO97" s="48"/>
      <c r="HP97" s="48"/>
      <c r="HQ97" s="48"/>
      <c r="HR97" s="48"/>
      <c r="HS97" s="48"/>
      <c r="HT97" s="48"/>
      <c r="HU97" s="48"/>
      <c r="HV97" s="48"/>
      <c r="HW97" s="48"/>
      <c r="HX97" s="48"/>
      <c r="HY97" s="48"/>
      <c r="HZ97" s="48"/>
      <c r="IA97" s="48"/>
      <c r="IB97" s="48"/>
      <c r="IC97" s="48"/>
      <c r="ID97" s="48"/>
      <c r="IE97" s="48"/>
      <c r="IF97" s="48"/>
      <c r="IG97" s="48"/>
      <c r="IH97" s="48"/>
      <c r="II97" s="48"/>
      <c r="IJ97" s="48"/>
      <c r="IK97" s="48"/>
      <c r="IL97" s="48"/>
      <c r="IM97" s="48"/>
      <c r="IN97" s="48"/>
      <c r="IO97" s="48"/>
      <c r="IP97" s="48"/>
      <c r="IQ97" s="48"/>
      <c r="IR97" s="48"/>
      <c r="IS97" s="48"/>
      <c r="IT97" s="48"/>
      <c r="IU97" s="48"/>
      <c r="IV97" s="48"/>
      <c r="IW97" s="48"/>
    </row>
    <row r="98" customFormat="false" ht="12.75" hidden="false" customHeight="false" outlineLevel="0" collapsed="false">
      <c r="A98" s="19" t="s">
        <v>29</v>
      </c>
      <c r="B98" s="39" t="s">
        <v>152</v>
      </c>
      <c r="C98" s="39" t="s">
        <v>153</v>
      </c>
      <c r="D98" s="40" t="n">
        <v>36495</v>
      </c>
      <c r="E98" s="40" t="n">
        <v>36860</v>
      </c>
      <c r="F98" s="19" t="s">
        <v>154</v>
      </c>
      <c r="G98" s="19" t="s">
        <v>155</v>
      </c>
      <c r="H98" s="39" t="s">
        <v>156</v>
      </c>
      <c r="I98" s="41" t="n">
        <f aca="false">3.145/I$1</f>
        <v>0.101451612903226</v>
      </c>
      <c r="J98" s="42" t="n">
        <v>0.0132</v>
      </c>
      <c r="K98" s="42" t="n">
        <v>0.0022</v>
      </c>
      <c r="L98" s="42" t="n">
        <v>0</v>
      </c>
      <c r="M98" s="42" t="n">
        <v>0</v>
      </c>
      <c r="N98" s="43" t="n">
        <v>0.02116</v>
      </c>
      <c r="O98" s="42" t="n">
        <f aca="false">SUM(I98:M98)</f>
        <v>0.116851612903226</v>
      </c>
      <c r="P98" s="44" t="n">
        <v>65557</v>
      </c>
      <c r="Q98" s="39" t="n">
        <v>3</v>
      </c>
      <c r="R98" s="19"/>
      <c r="S98" s="45" t="n">
        <f aca="false">I98*I$1*Q98</f>
        <v>9.435</v>
      </c>
      <c r="T98" s="45"/>
      <c r="U98" s="46" t="n">
        <v>140483</v>
      </c>
      <c r="V98" s="19"/>
      <c r="W98" s="47"/>
      <c r="X98" s="47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48"/>
      <c r="DL98" s="48"/>
      <c r="DM98" s="48"/>
      <c r="DN98" s="48"/>
      <c r="DO98" s="48"/>
      <c r="DP98" s="48"/>
      <c r="DQ98" s="48"/>
      <c r="DR98" s="48"/>
      <c r="DS98" s="48"/>
      <c r="DT98" s="48"/>
      <c r="DU98" s="48"/>
      <c r="DV98" s="48"/>
      <c r="DW98" s="48"/>
      <c r="DX98" s="48"/>
      <c r="DY98" s="48"/>
      <c r="DZ98" s="48"/>
      <c r="EA98" s="48"/>
      <c r="EB98" s="48"/>
      <c r="EC98" s="48"/>
      <c r="ED98" s="48"/>
      <c r="EE98" s="48"/>
      <c r="EF98" s="48"/>
      <c r="EG98" s="48"/>
      <c r="EH98" s="48"/>
      <c r="EI98" s="48"/>
      <c r="EJ98" s="48"/>
      <c r="EK98" s="48"/>
      <c r="EL98" s="48"/>
      <c r="EM98" s="48"/>
      <c r="EN98" s="48"/>
      <c r="EO98" s="48"/>
      <c r="EP98" s="48"/>
      <c r="EQ98" s="48"/>
      <c r="ER98" s="48"/>
      <c r="ES98" s="48"/>
      <c r="ET98" s="48"/>
      <c r="EU98" s="48"/>
      <c r="EV98" s="48"/>
      <c r="EW98" s="48"/>
      <c r="EX98" s="48"/>
      <c r="EY98" s="48"/>
      <c r="EZ98" s="48"/>
      <c r="FA98" s="48"/>
      <c r="FB98" s="48"/>
      <c r="FC98" s="48"/>
      <c r="FD98" s="48"/>
      <c r="FE98" s="48"/>
      <c r="FF98" s="48"/>
      <c r="FG98" s="48"/>
      <c r="FH98" s="48"/>
      <c r="FI98" s="48"/>
      <c r="FJ98" s="48"/>
      <c r="FK98" s="48"/>
      <c r="FL98" s="48"/>
      <c r="FM98" s="48"/>
      <c r="FN98" s="48"/>
      <c r="FO98" s="48"/>
      <c r="FP98" s="48"/>
      <c r="FQ98" s="48"/>
      <c r="FR98" s="48"/>
      <c r="FS98" s="48"/>
      <c r="FT98" s="48"/>
      <c r="FU98" s="48"/>
      <c r="FV98" s="48"/>
      <c r="FW98" s="48"/>
      <c r="FX98" s="48"/>
      <c r="FY98" s="48"/>
      <c r="FZ98" s="48"/>
      <c r="GA98" s="48"/>
      <c r="GB98" s="48"/>
      <c r="GC98" s="48"/>
      <c r="GD98" s="48"/>
      <c r="GE98" s="48"/>
      <c r="GF98" s="48"/>
      <c r="GG98" s="48"/>
      <c r="GH98" s="48"/>
      <c r="GI98" s="48"/>
      <c r="GJ98" s="48"/>
      <c r="GK98" s="48"/>
      <c r="GL98" s="48"/>
      <c r="GM98" s="48"/>
      <c r="GN98" s="48"/>
      <c r="GO98" s="48"/>
      <c r="GP98" s="48"/>
      <c r="GQ98" s="48"/>
      <c r="GR98" s="48"/>
      <c r="GS98" s="48"/>
      <c r="GT98" s="48"/>
      <c r="GU98" s="48"/>
      <c r="GV98" s="48"/>
      <c r="GW98" s="48"/>
      <c r="GX98" s="48"/>
      <c r="GY98" s="48"/>
      <c r="GZ98" s="48"/>
      <c r="HA98" s="48"/>
      <c r="HB98" s="48"/>
      <c r="HC98" s="48"/>
      <c r="HD98" s="48"/>
      <c r="HE98" s="48"/>
      <c r="HF98" s="48"/>
      <c r="HG98" s="48"/>
      <c r="HH98" s="48"/>
      <c r="HI98" s="48"/>
      <c r="HJ98" s="48"/>
      <c r="HK98" s="48"/>
      <c r="HL98" s="48"/>
      <c r="HM98" s="48"/>
      <c r="HN98" s="48"/>
      <c r="HO98" s="48"/>
      <c r="HP98" s="48"/>
      <c r="HQ98" s="48"/>
      <c r="HR98" s="48"/>
      <c r="HS98" s="48"/>
      <c r="HT98" s="48"/>
      <c r="HU98" s="48"/>
      <c r="HV98" s="48"/>
      <c r="HW98" s="48"/>
      <c r="HX98" s="48"/>
      <c r="HY98" s="48"/>
      <c r="HZ98" s="48"/>
      <c r="IA98" s="48"/>
      <c r="IB98" s="48"/>
      <c r="IC98" s="48"/>
      <c r="ID98" s="48"/>
      <c r="IE98" s="48"/>
      <c r="IF98" s="48"/>
      <c r="IG98" s="48"/>
      <c r="IH98" s="48"/>
      <c r="II98" s="48"/>
      <c r="IJ98" s="48"/>
      <c r="IK98" s="48"/>
      <c r="IL98" s="48"/>
      <c r="IM98" s="48"/>
      <c r="IN98" s="48"/>
      <c r="IO98" s="48"/>
      <c r="IP98" s="48"/>
      <c r="IQ98" s="48"/>
      <c r="IR98" s="48"/>
      <c r="IS98" s="48"/>
      <c r="IT98" s="48"/>
      <c r="IU98" s="48"/>
      <c r="IV98" s="48"/>
      <c r="IW98" s="48"/>
    </row>
    <row r="99" customFormat="false" ht="12.75" hidden="false" customHeight="false" outlineLevel="0" collapsed="false">
      <c r="A99" s="20" t="s">
        <v>29</v>
      </c>
      <c r="B99" s="62" t="s">
        <v>152</v>
      </c>
      <c r="C99" s="62" t="s">
        <v>160</v>
      </c>
      <c r="D99" s="63" t="n">
        <v>36495</v>
      </c>
      <c r="E99" s="63" t="n">
        <v>36525</v>
      </c>
      <c r="F99" s="20"/>
      <c r="G99" s="20"/>
      <c r="H99" s="62" t="s">
        <v>161</v>
      </c>
      <c r="I99" s="64" t="n">
        <v>0</v>
      </c>
      <c r="J99" s="65" t="n">
        <v>0</v>
      </c>
      <c r="K99" s="65" t="n">
        <v>0.0022</v>
      </c>
      <c r="L99" s="65" t="n">
        <v>0.0072</v>
      </c>
      <c r="M99" s="65" t="n">
        <v>0</v>
      </c>
      <c r="N99" s="66" t="n">
        <v>0</v>
      </c>
      <c r="O99" s="65" t="n">
        <f aca="false">SUM(I99:M99)</f>
        <v>0.0094</v>
      </c>
      <c r="P99" s="67"/>
      <c r="Q99" s="62" t="n">
        <v>185</v>
      </c>
      <c r="R99" s="20"/>
      <c r="S99" s="68" t="n">
        <f aca="false">I99*I$1*Q99</f>
        <v>0</v>
      </c>
      <c r="T99" s="68"/>
      <c r="U99" s="69"/>
      <c r="V99" s="20"/>
      <c r="W99" s="70"/>
      <c r="X99" s="70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71"/>
      <c r="BN99" s="71"/>
      <c r="BO99" s="71"/>
      <c r="BP99" s="71"/>
      <c r="BQ99" s="71"/>
      <c r="BR99" s="71"/>
      <c r="BS99" s="71"/>
      <c r="BT99" s="71"/>
      <c r="BU99" s="71"/>
      <c r="BV99" s="71"/>
      <c r="BW99" s="71"/>
      <c r="BX99" s="71"/>
      <c r="BY99" s="71"/>
      <c r="BZ99" s="71"/>
      <c r="CA99" s="71"/>
      <c r="CB99" s="71"/>
      <c r="CC99" s="71"/>
      <c r="CD99" s="71"/>
      <c r="CE99" s="71"/>
      <c r="CF99" s="71"/>
      <c r="CG99" s="71"/>
      <c r="CH99" s="71"/>
      <c r="CI99" s="71"/>
      <c r="CJ99" s="71"/>
      <c r="CK99" s="71"/>
      <c r="CL99" s="71"/>
      <c r="CM99" s="71"/>
      <c r="CN99" s="71"/>
      <c r="CO99" s="71"/>
      <c r="CP99" s="71"/>
      <c r="CQ99" s="71"/>
      <c r="CR99" s="71"/>
      <c r="CS99" s="71"/>
      <c r="CT99" s="71"/>
      <c r="CU99" s="71"/>
      <c r="CV99" s="71"/>
      <c r="CW99" s="71"/>
      <c r="CX99" s="71"/>
      <c r="CY99" s="71"/>
      <c r="CZ99" s="71"/>
      <c r="DA99" s="71"/>
      <c r="DB99" s="71"/>
      <c r="DC99" s="71"/>
      <c r="DD99" s="71"/>
      <c r="DE99" s="71"/>
      <c r="DF99" s="71"/>
      <c r="DG99" s="71"/>
      <c r="DH99" s="71"/>
      <c r="DI99" s="71"/>
      <c r="DJ99" s="71"/>
      <c r="DK99" s="71"/>
      <c r="DL99" s="71"/>
      <c r="DM99" s="71"/>
      <c r="DN99" s="71"/>
      <c r="DO99" s="71"/>
      <c r="DP99" s="71"/>
      <c r="DQ99" s="71"/>
      <c r="DR99" s="71"/>
      <c r="DS99" s="71"/>
      <c r="DT99" s="71"/>
      <c r="DU99" s="71"/>
      <c r="DV99" s="71"/>
      <c r="DW99" s="71"/>
      <c r="DX99" s="71"/>
      <c r="DY99" s="71"/>
      <c r="DZ99" s="71"/>
      <c r="EA99" s="71"/>
      <c r="EB99" s="71"/>
      <c r="EC99" s="71"/>
      <c r="ED99" s="71"/>
      <c r="EE99" s="71"/>
      <c r="EF99" s="71"/>
      <c r="EG99" s="71"/>
      <c r="EH99" s="71"/>
      <c r="EI99" s="71"/>
      <c r="EJ99" s="71"/>
      <c r="EK99" s="71"/>
      <c r="EL99" s="71"/>
      <c r="EM99" s="71"/>
      <c r="EN99" s="71"/>
      <c r="EO99" s="71"/>
      <c r="EP99" s="71"/>
      <c r="EQ99" s="71"/>
      <c r="ER99" s="71"/>
      <c r="ES99" s="71"/>
      <c r="ET99" s="71"/>
      <c r="EU99" s="71"/>
      <c r="EV99" s="71"/>
      <c r="EW99" s="71"/>
      <c r="EX99" s="71"/>
      <c r="EY99" s="71"/>
      <c r="EZ99" s="71"/>
      <c r="FA99" s="71"/>
      <c r="FB99" s="71"/>
      <c r="FC99" s="71"/>
      <c r="FD99" s="71"/>
      <c r="FE99" s="71"/>
      <c r="FF99" s="71"/>
      <c r="FG99" s="71"/>
      <c r="FH99" s="71"/>
      <c r="FI99" s="71"/>
      <c r="FJ99" s="71"/>
      <c r="FK99" s="71"/>
      <c r="FL99" s="71"/>
      <c r="FM99" s="71"/>
      <c r="FN99" s="71"/>
      <c r="FO99" s="71"/>
      <c r="FP99" s="71"/>
      <c r="FQ99" s="71"/>
      <c r="FR99" s="71"/>
      <c r="FS99" s="71"/>
      <c r="FT99" s="71"/>
      <c r="FU99" s="71"/>
      <c r="FV99" s="71"/>
      <c r="FW99" s="71"/>
      <c r="FX99" s="71"/>
      <c r="FY99" s="71"/>
      <c r="FZ99" s="71"/>
      <c r="GA99" s="71"/>
      <c r="GB99" s="71"/>
      <c r="GC99" s="71"/>
      <c r="GD99" s="71"/>
      <c r="GE99" s="71"/>
      <c r="GF99" s="71"/>
      <c r="GG99" s="71"/>
      <c r="GH99" s="71"/>
      <c r="GI99" s="71"/>
      <c r="GJ99" s="71"/>
      <c r="GK99" s="71"/>
      <c r="GL99" s="71"/>
      <c r="GM99" s="71"/>
      <c r="GN99" s="71"/>
      <c r="GO99" s="71"/>
      <c r="GP99" s="71"/>
      <c r="GQ99" s="71"/>
      <c r="GR99" s="71"/>
      <c r="GS99" s="71"/>
      <c r="GT99" s="71"/>
      <c r="GU99" s="71"/>
      <c r="GV99" s="71"/>
      <c r="GW99" s="71"/>
      <c r="GX99" s="71"/>
      <c r="GY99" s="71"/>
      <c r="GZ99" s="71"/>
      <c r="HA99" s="71"/>
      <c r="HB99" s="71"/>
      <c r="HC99" s="71"/>
      <c r="HD99" s="71"/>
      <c r="HE99" s="71"/>
      <c r="HF99" s="71"/>
      <c r="HG99" s="71"/>
      <c r="HH99" s="71"/>
      <c r="HI99" s="71"/>
      <c r="HJ99" s="71"/>
      <c r="HK99" s="71"/>
      <c r="HL99" s="71"/>
      <c r="HM99" s="71"/>
      <c r="HN99" s="71"/>
      <c r="HO99" s="71"/>
      <c r="HP99" s="71"/>
      <c r="HQ99" s="71"/>
      <c r="HR99" s="71"/>
      <c r="HS99" s="71"/>
      <c r="HT99" s="71"/>
      <c r="HU99" s="71"/>
      <c r="HV99" s="71"/>
      <c r="HW99" s="71"/>
      <c r="HX99" s="71"/>
      <c r="HY99" s="71"/>
      <c r="HZ99" s="71"/>
      <c r="IA99" s="71"/>
      <c r="IB99" s="71"/>
      <c r="IC99" s="71"/>
      <c r="ID99" s="71"/>
      <c r="IE99" s="71"/>
      <c r="IF99" s="71"/>
      <c r="IG99" s="71"/>
      <c r="IH99" s="71"/>
      <c r="II99" s="71"/>
      <c r="IJ99" s="71"/>
      <c r="IK99" s="71"/>
      <c r="IL99" s="71"/>
      <c r="IM99" s="71"/>
      <c r="IN99" s="71"/>
      <c r="IO99" s="71"/>
      <c r="IP99" s="71"/>
      <c r="IQ99" s="71"/>
      <c r="IR99" s="71"/>
      <c r="IS99" s="71"/>
      <c r="IT99" s="71"/>
      <c r="IU99" s="71"/>
      <c r="IV99" s="71"/>
      <c r="IW99" s="71"/>
    </row>
    <row r="100" customFormat="false" ht="12.75" hidden="false" customHeight="false" outlineLevel="0" collapsed="false">
      <c r="A100" s="20" t="s">
        <v>29</v>
      </c>
      <c r="B100" s="62" t="s">
        <v>152</v>
      </c>
      <c r="C100" s="62" t="s">
        <v>160</v>
      </c>
      <c r="D100" s="63" t="n">
        <v>36495</v>
      </c>
      <c r="E100" s="63" t="n">
        <v>36525</v>
      </c>
      <c r="F100" s="20"/>
      <c r="G100" s="20"/>
      <c r="H100" s="62" t="s">
        <v>156</v>
      </c>
      <c r="I100" s="64" t="n">
        <v>0</v>
      </c>
      <c r="J100" s="65" t="n">
        <v>0</v>
      </c>
      <c r="K100" s="65" t="n">
        <v>0.0022</v>
      </c>
      <c r="L100" s="65" t="n">
        <v>0.0072</v>
      </c>
      <c r="M100" s="65" t="n">
        <v>0</v>
      </c>
      <c r="N100" s="66" t="n">
        <v>0</v>
      </c>
      <c r="O100" s="65" t="n">
        <f aca="false">SUM(I100:M100)</f>
        <v>0.0094</v>
      </c>
      <c r="P100" s="67"/>
      <c r="Q100" s="62" t="n">
        <v>180</v>
      </c>
      <c r="R100" s="20"/>
      <c r="S100" s="68" t="n">
        <f aca="false">I100*I$1*Q100</f>
        <v>0</v>
      </c>
      <c r="T100" s="68"/>
      <c r="U100" s="69"/>
      <c r="V100" s="20"/>
      <c r="W100" s="70"/>
      <c r="X100" s="70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71"/>
      <c r="BW100" s="71"/>
      <c r="BX100" s="71"/>
      <c r="BY100" s="71"/>
      <c r="BZ100" s="71"/>
      <c r="CA100" s="71"/>
      <c r="CB100" s="71"/>
      <c r="CC100" s="71"/>
      <c r="CD100" s="71"/>
      <c r="CE100" s="71"/>
      <c r="CF100" s="71"/>
      <c r="CG100" s="71"/>
      <c r="CH100" s="71"/>
      <c r="CI100" s="71"/>
      <c r="CJ100" s="71"/>
      <c r="CK100" s="71"/>
      <c r="CL100" s="71"/>
      <c r="CM100" s="71"/>
      <c r="CN100" s="71"/>
      <c r="CO100" s="71"/>
      <c r="CP100" s="71"/>
      <c r="CQ100" s="71"/>
      <c r="CR100" s="71"/>
      <c r="CS100" s="71"/>
      <c r="CT100" s="71"/>
      <c r="CU100" s="71"/>
      <c r="CV100" s="71"/>
      <c r="CW100" s="71"/>
      <c r="CX100" s="71"/>
      <c r="CY100" s="71"/>
      <c r="CZ100" s="71"/>
      <c r="DA100" s="71"/>
      <c r="DB100" s="71"/>
      <c r="DC100" s="71"/>
      <c r="DD100" s="71"/>
      <c r="DE100" s="71"/>
      <c r="DF100" s="71"/>
      <c r="DG100" s="71"/>
      <c r="DH100" s="71"/>
      <c r="DI100" s="71"/>
      <c r="DJ100" s="71"/>
      <c r="DK100" s="71"/>
      <c r="DL100" s="71"/>
      <c r="DM100" s="71"/>
      <c r="DN100" s="71"/>
      <c r="DO100" s="71"/>
      <c r="DP100" s="71"/>
      <c r="DQ100" s="71"/>
      <c r="DR100" s="71"/>
      <c r="DS100" s="71"/>
      <c r="DT100" s="71"/>
      <c r="DU100" s="71"/>
      <c r="DV100" s="71"/>
      <c r="DW100" s="71"/>
      <c r="DX100" s="71"/>
      <c r="DY100" s="71"/>
      <c r="DZ100" s="71"/>
      <c r="EA100" s="71"/>
      <c r="EB100" s="71"/>
      <c r="EC100" s="71"/>
      <c r="ED100" s="71"/>
      <c r="EE100" s="71"/>
      <c r="EF100" s="71"/>
      <c r="EG100" s="71"/>
      <c r="EH100" s="71"/>
      <c r="EI100" s="71"/>
      <c r="EJ100" s="71"/>
      <c r="EK100" s="71"/>
      <c r="EL100" s="71"/>
      <c r="EM100" s="71"/>
      <c r="EN100" s="71"/>
      <c r="EO100" s="71"/>
      <c r="EP100" s="71"/>
      <c r="EQ100" s="71"/>
      <c r="ER100" s="71"/>
      <c r="ES100" s="71"/>
      <c r="ET100" s="71"/>
      <c r="EU100" s="71"/>
      <c r="EV100" s="71"/>
      <c r="EW100" s="71"/>
      <c r="EX100" s="71"/>
      <c r="EY100" s="71"/>
      <c r="EZ100" s="71"/>
      <c r="FA100" s="71"/>
      <c r="FB100" s="71"/>
      <c r="FC100" s="71"/>
      <c r="FD100" s="71"/>
      <c r="FE100" s="71"/>
      <c r="FF100" s="71"/>
      <c r="FG100" s="71"/>
      <c r="FH100" s="71"/>
      <c r="FI100" s="71"/>
      <c r="FJ100" s="71"/>
      <c r="FK100" s="71"/>
      <c r="FL100" s="71"/>
      <c r="FM100" s="71"/>
      <c r="FN100" s="71"/>
      <c r="FO100" s="71"/>
      <c r="FP100" s="71"/>
      <c r="FQ100" s="71"/>
      <c r="FR100" s="71"/>
      <c r="FS100" s="71"/>
      <c r="FT100" s="71"/>
      <c r="FU100" s="71"/>
      <c r="FV100" s="71"/>
      <c r="FW100" s="71"/>
      <c r="FX100" s="71"/>
      <c r="FY100" s="71"/>
      <c r="FZ100" s="71"/>
      <c r="GA100" s="71"/>
      <c r="GB100" s="71"/>
      <c r="GC100" s="71"/>
      <c r="GD100" s="71"/>
      <c r="GE100" s="71"/>
      <c r="GF100" s="71"/>
      <c r="GG100" s="71"/>
      <c r="GH100" s="71"/>
      <c r="GI100" s="71"/>
      <c r="GJ100" s="71"/>
      <c r="GK100" s="71"/>
      <c r="GL100" s="71"/>
      <c r="GM100" s="71"/>
      <c r="GN100" s="71"/>
      <c r="GO100" s="71"/>
      <c r="GP100" s="71"/>
      <c r="GQ100" s="71"/>
      <c r="GR100" s="71"/>
      <c r="GS100" s="71"/>
      <c r="GT100" s="71"/>
      <c r="GU100" s="71"/>
      <c r="GV100" s="71"/>
      <c r="GW100" s="71"/>
      <c r="GX100" s="71"/>
      <c r="GY100" s="71"/>
      <c r="GZ100" s="71"/>
      <c r="HA100" s="71"/>
      <c r="HB100" s="71"/>
      <c r="HC100" s="71"/>
      <c r="HD100" s="71"/>
      <c r="HE100" s="71"/>
      <c r="HF100" s="71"/>
      <c r="HG100" s="71"/>
      <c r="HH100" s="71"/>
      <c r="HI100" s="71"/>
      <c r="HJ100" s="71"/>
      <c r="HK100" s="71"/>
      <c r="HL100" s="71"/>
      <c r="HM100" s="71"/>
      <c r="HN100" s="71"/>
      <c r="HO100" s="71"/>
      <c r="HP100" s="71"/>
      <c r="HQ100" s="71"/>
      <c r="HR100" s="71"/>
      <c r="HS100" s="71"/>
      <c r="HT100" s="71"/>
      <c r="HU100" s="71"/>
      <c r="HV100" s="71"/>
      <c r="HW100" s="71"/>
      <c r="HX100" s="71"/>
      <c r="HY100" s="71"/>
      <c r="HZ100" s="71"/>
      <c r="IA100" s="71"/>
      <c r="IB100" s="71"/>
      <c r="IC100" s="71"/>
      <c r="ID100" s="71"/>
      <c r="IE100" s="71"/>
      <c r="IF100" s="71"/>
      <c r="IG100" s="71"/>
      <c r="IH100" s="71"/>
      <c r="II100" s="71"/>
      <c r="IJ100" s="71"/>
      <c r="IK100" s="71"/>
      <c r="IL100" s="71"/>
      <c r="IM100" s="71"/>
      <c r="IN100" s="71"/>
      <c r="IO100" s="71"/>
      <c r="IP100" s="71"/>
      <c r="IQ100" s="71"/>
      <c r="IR100" s="71"/>
      <c r="IS100" s="71"/>
      <c r="IT100" s="71"/>
      <c r="IU100" s="71"/>
      <c r="IV100" s="71"/>
      <c r="IW100" s="71"/>
    </row>
    <row r="101" customFormat="false" ht="12.75" hidden="false" customHeight="false" outlineLevel="0" collapsed="false">
      <c r="A101" s="8"/>
      <c r="B101" s="6"/>
      <c r="C101" s="6"/>
      <c r="D101" s="7"/>
      <c r="E101" s="7"/>
      <c r="F101" s="8"/>
      <c r="G101" s="8"/>
      <c r="H101" s="6"/>
      <c r="I101" s="22"/>
      <c r="J101" s="11"/>
      <c r="K101" s="82"/>
      <c r="L101" s="11"/>
      <c r="M101" s="11"/>
      <c r="N101" s="12"/>
      <c r="O101" s="11"/>
      <c r="P101" s="13"/>
      <c r="Q101" s="14" t="n">
        <f aca="false">SUM(Q83:Q100)</f>
        <v>2145</v>
      </c>
      <c r="R101" s="6"/>
      <c r="S101" s="83"/>
      <c r="T101" s="83"/>
      <c r="U101" s="84"/>
      <c r="V101" s="8"/>
      <c r="W101" s="38"/>
      <c r="X101" s="38"/>
    </row>
    <row r="102" customFormat="false" ht="12.75" hidden="false" customHeight="false" outlineLevel="0" collapsed="false">
      <c r="A102" s="29" t="s">
        <v>8</v>
      </c>
      <c r="B102" s="30" t="s">
        <v>9</v>
      </c>
      <c r="C102" s="30" t="s">
        <v>72</v>
      </c>
      <c r="D102" s="31" t="s">
        <v>11</v>
      </c>
      <c r="E102" s="31"/>
      <c r="F102" s="29" t="s">
        <v>12</v>
      </c>
      <c r="G102" s="29" t="s">
        <v>13</v>
      </c>
      <c r="H102" s="30" t="s">
        <v>14</v>
      </c>
      <c r="I102" s="32" t="s">
        <v>15</v>
      </c>
      <c r="J102" s="30" t="s">
        <v>16</v>
      </c>
      <c r="K102" s="30" t="s">
        <v>17</v>
      </c>
      <c r="L102" s="30" t="s">
        <v>18</v>
      </c>
      <c r="M102" s="30" t="s">
        <v>19</v>
      </c>
      <c r="N102" s="33" t="s">
        <v>20</v>
      </c>
      <c r="O102" s="30" t="s">
        <v>21</v>
      </c>
      <c r="P102" s="34" t="s">
        <v>22</v>
      </c>
      <c r="Q102" s="30" t="s">
        <v>23</v>
      </c>
      <c r="R102" s="29" t="s">
        <v>24</v>
      </c>
      <c r="S102" s="35" t="s">
        <v>25</v>
      </c>
      <c r="T102" s="35" t="s">
        <v>26</v>
      </c>
      <c r="U102" s="36" t="s">
        <v>27</v>
      </c>
      <c r="V102" s="37" t="n">
        <f aca="false">+V71</f>
        <v>0</v>
      </c>
      <c r="W102" s="38"/>
      <c r="X102" s="38"/>
    </row>
    <row r="103" customFormat="false" ht="12.75" hidden="false" customHeight="false" outlineLevel="0" collapsed="false">
      <c r="A103" s="19" t="s">
        <v>29</v>
      </c>
      <c r="B103" s="39" t="s">
        <v>162</v>
      </c>
      <c r="C103" s="39" t="s">
        <v>160</v>
      </c>
      <c r="D103" s="40" t="n">
        <v>36465</v>
      </c>
      <c r="E103" s="40" t="n">
        <v>36677</v>
      </c>
      <c r="F103" s="19" t="s">
        <v>163</v>
      </c>
      <c r="G103" s="19" t="s">
        <v>164</v>
      </c>
      <c r="H103" s="39" t="s">
        <v>165</v>
      </c>
      <c r="I103" s="41" t="n">
        <v>0</v>
      </c>
      <c r="J103" s="42" t="n">
        <v>0</v>
      </c>
      <c r="K103" s="42" t="n">
        <v>0.0022</v>
      </c>
      <c r="L103" s="42" t="n">
        <v>0.0072</v>
      </c>
      <c r="M103" s="42" t="n">
        <v>0</v>
      </c>
      <c r="N103" s="43" t="n">
        <v>0</v>
      </c>
      <c r="O103" s="42" t="n">
        <f aca="false">SUM(I103:M103)</f>
        <v>0.0094</v>
      </c>
      <c r="P103" s="44" t="n">
        <v>31372</v>
      </c>
      <c r="Q103" s="39" t="n">
        <v>431</v>
      </c>
      <c r="R103" s="19" t="s">
        <v>166</v>
      </c>
      <c r="S103" s="45" t="n">
        <f aca="false">I103*I$1*Q103</f>
        <v>0</v>
      </c>
      <c r="T103" s="45"/>
      <c r="U103" s="46" t="n">
        <v>142813</v>
      </c>
      <c r="V103" s="19"/>
      <c r="W103" s="47"/>
      <c r="X103" s="47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/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8"/>
      <c r="DF103" s="48"/>
      <c r="DG103" s="48"/>
      <c r="DH103" s="48"/>
      <c r="DI103" s="48"/>
      <c r="DJ103" s="48"/>
      <c r="DK103" s="48"/>
      <c r="DL103" s="48"/>
      <c r="DM103" s="48"/>
      <c r="DN103" s="48"/>
      <c r="DO103" s="48"/>
      <c r="DP103" s="48"/>
      <c r="DQ103" s="48"/>
      <c r="DR103" s="48"/>
      <c r="DS103" s="48"/>
      <c r="DT103" s="48"/>
      <c r="DU103" s="48"/>
      <c r="DV103" s="48"/>
      <c r="DW103" s="48"/>
      <c r="DX103" s="48"/>
      <c r="DY103" s="48"/>
      <c r="DZ103" s="48"/>
      <c r="EA103" s="48"/>
      <c r="EB103" s="48"/>
      <c r="EC103" s="48"/>
      <c r="ED103" s="48"/>
      <c r="EE103" s="48"/>
      <c r="EF103" s="48"/>
      <c r="EG103" s="48"/>
      <c r="EH103" s="48"/>
      <c r="EI103" s="48"/>
      <c r="EJ103" s="48"/>
      <c r="EK103" s="48"/>
      <c r="EL103" s="48"/>
      <c r="EM103" s="48"/>
      <c r="EN103" s="48"/>
      <c r="EO103" s="48"/>
      <c r="EP103" s="48"/>
      <c r="EQ103" s="48"/>
      <c r="ER103" s="48"/>
      <c r="ES103" s="48"/>
      <c r="ET103" s="48"/>
      <c r="EU103" s="48"/>
      <c r="EV103" s="48"/>
      <c r="EW103" s="48"/>
      <c r="EX103" s="48"/>
      <c r="EY103" s="48"/>
      <c r="EZ103" s="48"/>
      <c r="FA103" s="48"/>
      <c r="FB103" s="48"/>
      <c r="FC103" s="48"/>
      <c r="FD103" s="48"/>
      <c r="FE103" s="48"/>
      <c r="FF103" s="48"/>
      <c r="FG103" s="48"/>
      <c r="FH103" s="48"/>
      <c r="FI103" s="48"/>
      <c r="FJ103" s="48"/>
      <c r="FK103" s="48"/>
      <c r="FL103" s="48"/>
      <c r="FM103" s="48"/>
      <c r="FN103" s="48"/>
      <c r="FO103" s="48"/>
      <c r="FP103" s="48"/>
      <c r="FQ103" s="48"/>
      <c r="FR103" s="48"/>
      <c r="FS103" s="48"/>
      <c r="FT103" s="48"/>
      <c r="FU103" s="48"/>
      <c r="FV103" s="48"/>
      <c r="FW103" s="48"/>
      <c r="FX103" s="48"/>
      <c r="FY103" s="48"/>
      <c r="FZ103" s="48"/>
      <c r="GA103" s="48"/>
      <c r="GB103" s="48"/>
      <c r="GC103" s="48"/>
      <c r="GD103" s="48"/>
      <c r="GE103" s="48"/>
      <c r="GF103" s="48"/>
      <c r="GG103" s="48"/>
      <c r="GH103" s="48"/>
      <c r="GI103" s="48"/>
      <c r="GJ103" s="48"/>
      <c r="GK103" s="48"/>
      <c r="GL103" s="48"/>
      <c r="GM103" s="48"/>
      <c r="GN103" s="48"/>
      <c r="GO103" s="48"/>
      <c r="GP103" s="48"/>
      <c r="GQ103" s="48"/>
      <c r="GR103" s="48"/>
      <c r="GS103" s="48"/>
      <c r="GT103" s="48"/>
      <c r="GU103" s="48"/>
      <c r="GV103" s="48"/>
      <c r="GW103" s="48"/>
      <c r="GX103" s="48"/>
      <c r="GY103" s="48"/>
      <c r="GZ103" s="48"/>
      <c r="HA103" s="48"/>
      <c r="HB103" s="48"/>
      <c r="HC103" s="48"/>
      <c r="HD103" s="48"/>
      <c r="HE103" s="48"/>
      <c r="HF103" s="48"/>
      <c r="HG103" s="48"/>
      <c r="HH103" s="48"/>
      <c r="HI103" s="48"/>
      <c r="HJ103" s="48"/>
      <c r="HK103" s="48"/>
      <c r="HL103" s="48"/>
      <c r="HM103" s="48"/>
      <c r="HN103" s="48"/>
      <c r="HO103" s="48"/>
      <c r="HP103" s="48"/>
      <c r="HQ103" s="48"/>
      <c r="HR103" s="48"/>
      <c r="HS103" s="48"/>
      <c r="HT103" s="48"/>
      <c r="HU103" s="48"/>
      <c r="HV103" s="48"/>
      <c r="HW103" s="48"/>
      <c r="HX103" s="48"/>
      <c r="HY103" s="48"/>
      <c r="HZ103" s="48"/>
      <c r="IA103" s="48"/>
      <c r="IB103" s="48"/>
      <c r="IC103" s="48"/>
      <c r="ID103" s="48"/>
      <c r="IE103" s="48"/>
      <c r="IF103" s="48"/>
      <c r="IG103" s="48"/>
      <c r="IH103" s="48"/>
      <c r="II103" s="48"/>
      <c r="IJ103" s="48"/>
      <c r="IK103" s="48"/>
      <c r="IL103" s="48"/>
      <c r="IM103" s="48"/>
      <c r="IN103" s="48"/>
      <c r="IO103" s="48"/>
      <c r="IP103" s="48"/>
      <c r="IQ103" s="48"/>
      <c r="IR103" s="48"/>
      <c r="IS103" s="48"/>
      <c r="IT103" s="48"/>
      <c r="IU103" s="48"/>
      <c r="IV103" s="48"/>
      <c r="IW103" s="48"/>
    </row>
    <row r="104" customFormat="false" ht="12.75" hidden="false" customHeight="false" outlineLevel="0" collapsed="false">
      <c r="A104" s="19" t="s">
        <v>29</v>
      </c>
      <c r="B104" s="39" t="s">
        <v>162</v>
      </c>
      <c r="C104" s="39" t="s">
        <v>45</v>
      </c>
      <c r="D104" s="40" t="n">
        <v>36465</v>
      </c>
      <c r="E104" s="40" t="n">
        <v>36677</v>
      </c>
      <c r="F104" s="19" t="s">
        <v>167</v>
      </c>
      <c r="G104" s="19" t="s">
        <v>168</v>
      </c>
      <c r="H104" s="39" t="s">
        <v>165</v>
      </c>
      <c r="I104" s="41" t="n">
        <v>0</v>
      </c>
      <c r="J104" s="42" t="n">
        <v>0</v>
      </c>
      <c r="K104" s="42" t="n">
        <v>0.0022</v>
      </c>
      <c r="L104" s="42" t="n">
        <v>0.0072</v>
      </c>
      <c r="M104" s="42" t="n">
        <v>0</v>
      </c>
      <c r="N104" s="43" t="n">
        <v>0</v>
      </c>
      <c r="O104" s="42" t="n">
        <f aca="false">SUM(I104:M104)</f>
        <v>0.0094</v>
      </c>
      <c r="P104" s="44" t="n">
        <v>34533</v>
      </c>
      <c r="Q104" s="39" t="n">
        <v>48</v>
      </c>
      <c r="R104" s="19" t="s">
        <v>166</v>
      </c>
      <c r="S104" s="45" t="n">
        <f aca="false">I104*I$1*Q104</f>
        <v>0</v>
      </c>
      <c r="T104" s="45"/>
      <c r="U104" s="46" t="n">
        <v>142814</v>
      </c>
      <c r="V104" s="19"/>
      <c r="W104" s="47"/>
      <c r="X104" s="47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  <c r="CJ104" s="48"/>
      <c r="CK104" s="48"/>
      <c r="CL104" s="48"/>
      <c r="CM104" s="48"/>
      <c r="CN104" s="48"/>
      <c r="CO104" s="48"/>
      <c r="CP104" s="48"/>
      <c r="CQ104" s="48"/>
      <c r="CR104" s="48"/>
      <c r="CS104" s="48"/>
      <c r="CT104" s="48"/>
      <c r="CU104" s="48"/>
      <c r="CV104" s="48"/>
      <c r="CW104" s="48"/>
      <c r="CX104" s="48"/>
      <c r="CY104" s="48"/>
      <c r="CZ104" s="48"/>
      <c r="DA104" s="48"/>
      <c r="DB104" s="48"/>
      <c r="DC104" s="48"/>
      <c r="DD104" s="48"/>
      <c r="DE104" s="48"/>
      <c r="DF104" s="48"/>
      <c r="DG104" s="48"/>
      <c r="DH104" s="48"/>
      <c r="DI104" s="48"/>
      <c r="DJ104" s="48"/>
      <c r="DK104" s="48"/>
      <c r="DL104" s="48"/>
      <c r="DM104" s="48"/>
      <c r="DN104" s="48"/>
      <c r="DO104" s="48"/>
      <c r="DP104" s="48"/>
      <c r="DQ104" s="48"/>
      <c r="DR104" s="48"/>
      <c r="DS104" s="48"/>
      <c r="DT104" s="48"/>
      <c r="DU104" s="48"/>
      <c r="DV104" s="48"/>
      <c r="DW104" s="48"/>
      <c r="DX104" s="48"/>
      <c r="DY104" s="48"/>
      <c r="DZ104" s="48"/>
      <c r="EA104" s="48"/>
      <c r="EB104" s="48"/>
      <c r="EC104" s="48"/>
      <c r="ED104" s="48"/>
      <c r="EE104" s="48"/>
      <c r="EF104" s="48"/>
      <c r="EG104" s="48"/>
      <c r="EH104" s="48"/>
      <c r="EI104" s="48"/>
      <c r="EJ104" s="48"/>
      <c r="EK104" s="48"/>
      <c r="EL104" s="48"/>
      <c r="EM104" s="48"/>
      <c r="EN104" s="48"/>
      <c r="EO104" s="48"/>
      <c r="EP104" s="48"/>
      <c r="EQ104" s="48"/>
      <c r="ER104" s="48"/>
      <c r="ES104" s="48"/>
      <c r="ET104" s="48"/>
      <c r="EU104" s="48"/>
      <c r="EV104" s="48"/>
      <c r="EW104" s="48"/>
      <c r="EX104" s="48"/>
      <c r="EY104" s="48"/>
      <c r="EZ104" s="48"/>
      <c r="FA104" s="48"/>
      <c r="FB104" s="48"/>
      <c r="FC104" s="48"/>
      <c r="FD104" s="48"/>
      <c r="FE104" s="48"/>
      <c r="FF104" s="48"/>
      <c r="FG104" s="48"/>
      <c r="FH104" s="48"/>
      <c r="FI104" s="48"/>
      <c r="FJ104" s="48"/>
      <c r="FK104" s="48"/>
      <c r="FL104" s="48"/>
      <c r="FM104" s="48"/>
      <c r="FN104" s="48"/>
      <c r="FO104" s="48"/>
      <c r="FP104" s="48"/>
      <c r="FQ104" s="48"/>
      <c r="FR104" s="48"/>
      <c r="FS104" s="48"/>
      <c r="FT104" s="48"/>
      <c r="FU104" s="48"/>
      <c r="FV104" s="48"/>
      <c r="FW104" s="48"/>
      <c r="FX104" s="48"/>
      <c r="FY104" s="48"/>
      <c r="FZ104" s="48"/>
      <c r="GA104" s="48"/>
      <c r="GB104" s="48"/>
      <c r="GC104" s="48"/>
      <c r="GD104" s="48"/>
      <c r="GE104" s="48"/>
      <c r="GF104" s="48"/>
      <c r="GG104" s="48"/>
      <c r="GH104" s="48"/>
      <c r="GI104" s="48"/>
      <c r="GJ104" s="48"/>
      <c r="GK104" s="48"/>
      <c r="GL104" s="48"/>
      <c r="GM104" s="48"/>
      <c r="GN104" s="48"/>
      <c r="GO104" s="48"/>
      <c r="GP104" s="48"/>
      <c r="GQ104" s="48"/>
      <c r="GR104" s="48"/>
      <c r="GS104" s="48"/>
      <c r="GT104" s="48"/>
      <c r="GU104" s="48"/>
      <c r="GV104" s="48"/>
      <c r="GW104" s="48"/>
      <c r="GX104" s="48"/>
      <c r="GY104" s="48"/>
      <c r="GZ104" s="48"/>
      <c r="HA104" s="48"/>
      <c r="HB104" s="48"/>
      <c r="HC104" s="48"/>
      <c r="HD104" s="48"/>
      <c r="HE104" s="48"/>
      <c r="HF104" s="48"/>
      <c r="HG104" s="48"/>
      <c r="HH104" s="48"/>
      <c r="HI104" s="48"/>
      <c r="HJ104" s="48"/>
      <c r="HK104" s="48"/>
      <c r="HL104" s="48"/>
      <c r="HM104" s="48"/>
      <c r="HN104" s="48"/>
      <c r="HO104" s="48"/>
      <c r="HP104" s="48"/>
      <c r="HQ104" s="48"/>
      <c r="HR104" s="48"/>
      <c r="HS104" s="48"/>
      <c r="HT104" s="48"/>
      <c r="HU104" s="48"/>
      <c r="HV104" s="48"/>
      <c r="HW104" s="48"/>
      <c r="HX104" s="48"/>
      <c r="HY104" s="48"/>
      <c r="HZ104" s="48"/>
      <c r="IA104" s="48"/>
      <c r="IB104" s="48"/>
      <c r="IC104" s="48"/>
      <c r="ID104" s="48"/>
      <c r="IE104" s="48"/>
      <c r="IF104" s="48"/>
      <c r="IG104" s="48"/>
      <c r="IH104" s="48"/>
      <c r="II104" s="48"/>
      <c r="IJ104" s="48"/>
      <c r="IK104" s="48"/>
      <c r="IL104" s="48"/>
      <c r="IM104" s="48"/>
      <c r="IN104" s="48"/>
      <c r="IO104" s="48"/>
      <c r="IP104" s="48"/>
      <c r="IQ104" s="48"/>
      <c r="IR104" s="48"/>
      <c r="IS104" s="48"/>
      <c r="IT104" s="48"/>
      <c r="IU104" s="48"/>
      <c r="IV104" s="48"/>
      <c r="IW104" s="48"/>
    </row>
    <row r="105" customFormat="false" ht="12.75" hidden="false" customHeight="false" outlineLevel="0" collapsed="false">
      <c r="A105" s="20" t="s">
        <v>29</v>
      </c>
      <c r="B105" s="62" t="s">
        <v>162</v>
      </c>
      <c r="C105" s="62" t="s">
        <v>169</v>
      </c>
      <c r="D105" s="63" t="n">
        <v>36526</v>
      </c>
      <c r="E105" s="63" t="n">
        <v>36556</v>
      </c>
      <c r="F105" s="20" t="s">
        <v>170</v>
      </c>
      <c r="G105" s="20" t="s">
        <v>171</v>
      </c>
      <c r="H105" s="62" t="s">
        <v>165</v>
      </c>
      <c r="I105" s="64" t="n">
        <f aca="false">6.74/31</f>
        <v>0.21741935483871</v>
      </c>
      <c r="J105" s="65" t="n">
        <v>0.0763</v>
      </c>
      <c r="K105" s="65" t="n">
        <v>0.0022</v>
      </c>
      <c r="L105" s="65" t="n">
        <v>0.0072</v>
      </c>
      <c r="M105" s="65" t="n">
        <v>0</v>
      </c>
      <c r="N105" s="66" t="n">
        <v>0.0279</v>
      </c>
      <c r="O105" s="65" t="n">
        <f aca="false">SUM(I105:M105)</f>
        <v>0.30311935483871</v>
      </c>
      <c r="P105" s="67" t="n">
        <v>31957</v>
      </c>
      <c r="Q105" s="62" t="n">
        <v>3678</v>
      </c>
      <c r="R105" s="20" t="s">
        <v>166</v>
      </c>
      <c r="S105" s="68" t="n">
        <f aca="false">I105*I$1*Q105</f>
        <v>24789.72</v>
      </c>
      <c r="T105" s="68"/>
      <c r="U105" s="69" t="n">
        <v>145064</v>
      </c>
      <c r="V105" s="20" t="s">
        <v>172</v>
      </c>
      <c r="W105" s="70"/>
      <c r="X105" s="70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71"/>
      <c r="BK105" s="71"/>
      <c r="BL105" s="71"/>
      <c r="BM105" s="71"/>
      <c r="BN105" s="71"/>
      <c r="BO105" s="71"/>
      <c r="BP105" s="71"/>
      <c r="BQ105" s="71"/>
      <c r="BR105" s="71"/>
      <c r="BS105" s="71"/>
      <c r="BT105" s="71"/>
      <c r="BU105" s="71"/>
      <c r="BV105" s="71"/>
      <c r="BW105" s="71"/>
      <c r="BX105" s="71"/>
      <c r="BY105" s="71"/>
      <c r="BZ105" s="71"/>
      <c r="CA105" s="71"/>
      <c r="CB105" s="71"/>
      <c r="CC105" s="71"/>
      <c r="CD105" s="71"/>
      <c r="CE105" s="71"/>
      <c r="CF105" s="71"/>
      <c r="CG105" s="71"/>
      <c r="CH105" s="71"/>
      <c r="CI105" s="71"/>
      <c r="CJ105" s="71"/>
      <c r="CK105" s="71"/>
      <c r="CL105" s="71"/>
      <c r="CM105" s="71"/>
      <c r="CN105" s="71"/>
      <c r="CO105" s="71"/>
      <c r="CP105" s="71"/>
      <c r="CQ105" s="71"/>
      <c r="CR105" s="71"/>
      <c r="CS105" s="71"/>
      <c r="CT105" s="71"/>
      <c r="CU105" s="71"/>
      <c r="CV105" s="71"/>
      <c r="CW105" s="71"/>
      <c r="CX105" s="71"/>
      <c r="CY105" s="71"/>
      <c r="CZ105" s="71"/>
      <c r="DA105" s="71"/>
      <c r="DB105" s="71"/>
      <c r="DC105" s="71"/>
      <c r="DD105" s="71"/>
      <c r="DE105" s="71"/>
      <c r="DF105" s="71"/>
      <c r="DG105" s="71"/>
      <c r="DH105" s="71"/>
      <c r="DI105" s="71"/>
      <c r="DJ105" s="71"/>
      <c r="DK105" s="71"/>
      <c r="DL105" s="71"/>
      <c r="DM105" s="71"/>
      <c r="DN105" s="71"/>
      <c r="DO105" s="71"/>
      <c r="DP105" s="71"/>
      <c r="DQ105" s="71"/>
      <c r="DR105" s="71"/>
      <c r="DS105" s="71"/>
      <c r="DT105" s="71"/>
      <c r="DU105" s="71"/>
      <c r="DV105" s="71"/>
      <c r="DW105" s="71"/>
      <c r="DX105" s="71"/>
      <c r="DY105" s="71"/>
      <c r="DZ105" s="71"/>
      <c r="EA105" s="71"/>
      <c r="EB105" s="71"/>
      <c r="EC105" s="71"/>
      <c r="ED105" s="71"/>
      <c r="EE105" s="71"/>
      <c r="EF105" s="71"/>
      <c r="EG105" s="71"/>
      <c r="EH105" s="71"/>
      <c r="EI105" s="71"/>
      <c r="EJ105" s="71"/>
      <c r="EK105" s="71"/>
      <c r="EL105" s="71"/>
      <c r="EM105" s="71"/>
      <c r="EN105" s="71"/>
      <c r="EO105" s="71"/>
      <c r="EP105" s="71"/>
      <c r="EQ105" s="71"/>
      <c r="ER105" s="71"/>
      <c r="ES105" s="71"/>
      <c r="ET105" s="71"/>
      <c r="EU105" s="71"/>
      <c r="EV105" s="71"/>
      <c r="EW105" s="71"/>
      <c r="EX105" s="71"/>
      <c r="EY105" s="71"/>
      <c r="EZ105" s="71"/>
      <c r="FA105" s="71"/>
      <c r="FB105" s="71"/>
      <c r="FC105" s="71"/>
      <c r="FD105" s="71"/>
      <c r="FE105" s="71"/>
      <c r="FF105" s="71"/>
      <c r="FG105" s="71"/>
      <c r="FH105" s="71"/>
      <c r="FI105" s="71"/>
      <c r="FJ105" s="71"/>
      <c r="FK105" s="71"/>
      <c r="FL105" s="71"/>
      <c r="FM105" s="71"/>
      <c r="FN105" s="71"/>
      <c r="FO105" s="71"/>
      <c r="FP105" s="71"/>
      <c r="FQ105" s="71"/>
      <c r="FR105" s="71"/>
      <c r="FS105" s="71"/>
      <c r="FT105" s="71"/>
      <c r="FU105" s="71"/>
      <c r="FV105" s="71"/>
      <c r="FW105" s="71"/>
      <c r="FX105" s="71"/>
      <c r="FY105" s="71"/>
      <c r="FZ105" s="71"/>
      <c r="GA105" s="71"/>
      <c r="GB105" s="71"/>
      <c r="GC105" s="71"/>
      <c r="GD105" s="71"/>
      <c r="GE105" s="71"/>
      <c r="GF105" s="71"/>
      <c r="GG105" s="71"/>
      <c r="GH105" s="71"/>
      <c r="GI105" s="71"/>
      <c r="GJ105" s="71"/>
      <c r="GK105" s="71"/>
      <c r="GL105" s="71"/>
      <c r="GM105" s="71"/>
      <c r="GN105" s="71"/>
      <c r="GO105" s="71"/>
      <c r="GP105" s="71"/>
      <c r="GQ105" s="71"/>
      <c r="GR105" s="71"/>
      <c r="GS105" s="71"/>
      <c r="GT105" s="71"/>
      <c r="GU105" s="71"/>
      <c r="GV105" s="71"/>
      <c r="GW105" s="71"/>
      <c r="GX105" s="71"/>
      <c r="GY105" s="71"/>
      <c r="GZ105" s="71"/>
      <c r="HA105" s="71"/>
      <c r="HB105" s="71"/>
      <c r="HC105" s="71"/>
      <c r="HD105" s="71"/>
      <c r="HE105" s="71"/>
      <c r="HF105" s="71"/>
      <c r="HG105" s="71"/>
      <c r="HH105" s="71"/>
      <c r="HI105" s="71"/>
      <c r="HJ105" s="71"/>
      <c r="HK105" s="71"/>
      <c r="HL105" s="71"/>
      <c r="HM105" s="71"/>
      <c r="HN105" s="71"/>
      <c r="HO105" s="71"/>
      <c r="HP105" s="71"/>
      <c r="HQ105" s="71"/>
      <c r="HR105" s="71"/>
      <c r="HS105" s="71"/>
      <c r="HT105" s="71"/>
      <c r="HU105" s="71"/>
      <c r="HV105" s="71"/>
      <c r="HW105" s="71"/>
      <c r="HX105" s="71"/>
      <c r="HY105" s="71"/>
      <c r="HZ105" s="71"/>
      <c r="IA105" s="71"/>
      <c r="IB105" s="71"/>
      <c r="IC105" s="71"/>
      <c r="ID105" s="71"/>
      <c r="IE105" s="71"/>
      <c r="IF105" s="71"/>
      <c r="IG105" s="71"/>
      <c r="IH105" s="71"/>
      <c r="II105" s="71"/>
      <c r="IJ105" s="71"/>
      <c r="IK105" s="71"/>
      <c r="IL105" s="71"/>
      <c r="IM105" s="71"/>
      <c r="IN105" s="71"/>
      <c r="IO105" s="71"/>
      <c r="IP105" s="71"/>
      <c r="IQ105" s="71"/>
      <c r="IR105" s="71"/>
      <c r="IS105" s="71"/>
      <c r="IT105" s="71"/>
      <c r="IU105" s="71"/>
      <c r="IV105" s="71"/>
      <c r="IW105" s="71"/>
    </row>
    <row r="106" customFormat="false" ht="12.75" hidden="false" customHeight="false" outlineLevel="0" collapsed="false">
      <c r="A106" s="20" t="s">
        <v>29</v>
      </c>
      <c r="B106" s="62" t="s">
        <v>162</v>
      </c>
      <c r="C106" s="62" t="s">
        <v>169</v>
      </c>
      <c r="D106" s="63" t="n">
        <v>36526</v>
      </c>
      <c r="E106" s="63" t="n">
        <v>36556</v>
      </c>
      <c r="F106" s="20" t="s">
        <v>173</v>
      </c>
      <c r="G106" s="20" t="s">
        <v>174</v>
      </c>
      <c r="H106" s="62" t="s">
        <v>165</v>
      </c>
      <c r="I106" s="64" t="n">
        <v>0</v>
      </c>
      <c r="J106" s="65" t="n">
        <v>0</v>
      </c>
      <c r="K106" s="65" t="n">
        <v>0.0022</v>
      </c>
      <c r="L106" s="65" t="n">
        <v>0.0072</v>
      </c>
      <c r="M106" s="65" t="n">
        <v>0</v>
      </c>
      <c r="N106" s="66" t="n">
        <v>0</v>
      </c>
      <c r="O106" s="65" t="n">
        <f aca="false">SUM(I106:M106)</f>
        <v>0.0094</v>
      </c>
      <c r="P106" s="67" t="s">
        <v>175</v>
      </c>
      <c r="Q106" s="62" t="n">
        <v>802</v>
      </c>
      <c r="R106" s="20" t="s">
        <v>166</v>
      </c>
      <c r="S106" s="68" t="n">
        <f aca="false">I106*I$1*Q106</f>
        <v>0</v>
      </c>
      <c r="T106" s="68"/>
      <c r="U106" s="69"/>
      <c r="V106" s="20" t="s">
        <v>172</v>
      </c>
      <c r="W106" s="70"/>
      <c r="X106" s="70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71"/>
      <c r="BK106" s="71"/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  <c r="BV106" s="71"/>
      <c r="BW106" s="71"/>
      <c r="BX106" s="71"/>
      <c r="BY106" s="71"/>
      <c r="BZ106" s="71"/>
      <c r="CA106" s="71"/>
      <c r="CB106" s="71"/>
      <c r="CC106" s="71"/>
      <c r="CD106" s="71"/>
      <c r="CE106" s="71"/>
      <c r="CF106" s="71"/>
      <c r="CG106" s="71"/>
      <c r="CH106" s="71"/>
      <c r="CI106" s="71"/>
      <c r="CJ106" s="71"/>
      <c r="CK106" s="71"/>
      <c r="CL106" s="71"/>
      <c r="CM106" s="71"/>
      <c r="CN106" s="71"/>
      <c r="CO106" s="71"/>
      <c r="CP106" s="71"/>
      <c r="CQ106" s="71"/>
      <c r="CR106" s="71"/>
      <c r="CS106" s="71"/>
      <c r="CT106" s="71"/>
      <c r="CU106" s="71"/>
      <c r="CV106" s="71"/>
      <c r="CW106" s="71"/>
      <c r="CX106" s="71"/>
      <c r="CY106" s="71"/>
      <c r="CZ106" s="71"/>
      <c r="DA106" s="71"/>
      <c r="DB106" s="71"/>
      <c r="DC106" s="71"/>
      <c r="DD106" s="71"/>
      <c r="DE106" s="71"/>
      <c r="DF106" s="71"/>
      <c r="DG106" s="71"/>
      <c r="DH106" s="71"/>
      <c r="DI106" s="71"/>
      <c r="DJ106" s="71"/>
      <c r="DK106" s="71"/>
      <c r="DL106" s="71"/>
      <c r="DM106" s="71"/>
      <c r="DN106" s="71"/>
      <c r="DO106" s="71"/>
      <c r="DP106" s="71"/>
      <c r="DQ106" s="71"/>
      <c r="DR106" s="71"/>
      <c r="DS106" s="71"/>
      <c r="DT106" s="71"/>
      <c r="DU106" s="71"/>
      <c r="DV106" s="71"/>
      <c r="DW106" s="71"/>
      <c r="DX106" s="71"/>
      <c r="DY106" s="71"/>
      <c r="DZ106" s="71"/>
      <c r="EA106" s="71"/>
      <c r="EB106" s="71"/>
      <c r="EC106" s="71"/>
      <c r="ED106" s="71"/>
      <c r="EE106" s="71"/>
      <c r="EF106" s="71"/>
      <c r="EG106" s="71"/>
      <c r="EH106" s="71"/>
      <c r="EI106" s="71"/>
      <c r="EJ106" s="71"/>
      <c r="EK106" s="71"/>
      <c r="EL106" s="71"/>
      <c r="EM106" s="71"/>
      <c r="EN106" s="71"/>
      <c r="EO106" s="71"/>
      <c r="EP106" s="71"/>
      <c r="EQ106" s="71"/>
      <c r="ER106" s="71"/>
      <c r="ES106" s="71"/>
      <c r="ET106" s="71"/>
      <c r="EU106" s="71"/>
      <c r="EV106" s="71"/>
      <c r="EW106" s="71"/>
      <c r="EX106" s="71"/>
      <c r="EY106" s="71"/>
      <c r="EZ106" s="71"/>
      <c r="FA106" s="71"/>
      <c r="FB106" s="71"/>
      <c r="FC106" s="71"/>
      <c r="FD106" s="71"/>
      <c r="FE106" s="71"/>
      <c r="FF106" s="71"/>
      <c r="FG106" s="71"/>
      <c r="FH106" s="71"/>
      <c r="FI106" s="71"/>
      <c r="FJ106" s="71"/>
      <c r="FK106" s="71"/>
      <c r="FL106" s="71"/>
      <c r="FM106" s="71"/>
      <c r="FN106" s="71"/>
      <c r="FO106" s="71"/>
      <c r="FP106" s="71"/>
      <c r="FQ106" s="71"/>
      <c r="FR106" s="71"/>
      <c r="FS106" s="71"/>
      <c r="FT106" s="71"/>
      <c r="FU106" s="71"/>
      <c r="FV106" s="71"/>
      <c r="FW106" s="71"/>
      <c r="FX106" s="71"/>
      <c r="FY106" s="71"/>
      <c r="FZ106" s="71"/>
      <c r="GA106" s="71"/>
      <c r="GB106" s="71"/>
      <c r="GC106" s="71"/>
      <c r="GD106" s="71"/>
      <c r="GE106" s="71"/>
      <c r="GF106" s="71"/>
      <c r="GG106" s="71"/>
      <c r="GH106" s="71"/>
      <c r="GI106" s="71"/>
      <c r="GJ106" s="71"/>
      <c r="GK106" s="71"/>
      <c r="GL106" s="71"/>
      <c r="GM106" s="71"/>
      <c r="GN106" s="71"/>
      <c r="GO106" s="71"/>
      <c r="GP106" s="71"/>
      <c r="GQ106" s="71"/>
      <c r="GR106" s="71"/>
      <c r="GS106" s="71"/>
      <c r="GT106" s="71"/>
      <c r="GU106" s="71"/>
      <c r="GV106" s="71"/>
      <c r="GW106" s="71"/>
      <c r="GX106" s="71"/>
      <c r="GY106" s="71"/>
      <c r="GZ106" s="71"/>
      <c r="HA106" s="71"/>
      <c r="HB106" s="71"/>
      <c r="HC106" s="71"/>
      <c r="HD106" s="71"/>
      <c r="HE106" s="71"/>
      <c r="HF106" s="71"/>
      <c r="HG106" s="71"/>
      <c r="HH106" s="71"/>
      <c r="HI106" s="71"/>
      <c r="HJ106" s="71"/>
      <c r="HK106" s="71"/>
      <c r="HL106" s="71"/>
      <c r="HM106" s="71"/>
      <c r="HN106" s="71"/>
      <c r="HO106" s="71"/>
      <c r="HP106" s="71"/>
      <c r="HQ106" s="71"/>
      <c r="HR106" s="71"/>
      <c r="HS106" s="71"/>
      <c r="HT106" s="71"/>
      <c r="HU106" s="71"/>
      <c r="HV106" s="71"/>
      <c r="HW106" s="71"/>
      <c r="HX106" s="71"/>
      <c r="HY106" s="71"/>
      <c r="HZ106" s="71"/>
      <c r="IA106" s="71"/>
      <c r="IB106" s="71"/>
      <c r="IC106" s="71"/>
      <c r="ID106" s="71"/>
      <c r="IE106" s="71"/>
      <c r="IF106" s="71"/>
      <c r="IG106" s="71"/>
      <c r="IH106" s="71"/>
      <c r="II106" s="71"/>
      <c r="IJ106" s="71"/>
      <c r="IK106" s="71"/>
      <c r="IL106" s="71"/>
      <c r="IM106" s="71"/>
      <c r="IN106" s="71"/>
      <c r="IO106" s="71"/>
      <c r="IP106" s="71"/>
      <c r="IQ106" s="71"/>
      <c r="IR106" s="71"/>
      <c r="IS106" s="71"/>
      <c r="IT106" s="71"/>
      <c r="IU106" s="71"/>
      <c r="IV106" s="71"/>
      <c r="IW106" s="71"/>
    </row>
    <row r="107" customFormat="false" ht="12.75" hidden="false" customHeight="false" outlineLevel="0" collapsed="false">
      <c r="A107" s="20" t="s">
        <v>29</v>
      </c>
      <c r="B107" s="62" t="s">
        <v>176</v>
      </c>
      <c r="C107" s="62" t="s">
        <v>169</v>
      </c>
      <c r="D107" s="63" t="n">
        <v>36526</v>
      </c>
      <c r="E107" s="63" t="n">
        <v>36556</v>
      </c>
      <c r="F107" s="20" t="s">
        <v>177</v>
      </c>
      <c r="G107" s="20" t="s">
        <v>169</v>
      </c>
      <c r="H107" s="62" t="s">
        <v>165</v>
      </c>
      <c r="I107" s="64" t="n">
        <v>0.3845</v>
      </c>
      <c r="J107" s="65" t="n">
        <v>0</v>
      </c>
      <c r="K107" s="65" t="n">
        <v>0.0022</v>
      </c>
      <c r="L107" s="65" t="n">
        <v>0.0072</v>
      </c>
      <c r="M107" s="65" t="n">
        <v>0</v>
      </c>
      <c r="N107" s="66" t="n">
        <v>0.0222</v>
      </c>
      <c r="O107" s="65" t="n">
        <f aca="false">SUM(I107:M107)</f>
        <v>0.3939</v>
      </c>
      <c r="P107" s="67" t="n">
        <v>31958</v>
      </c>
      <c r="Q107" s="62" t="n">
        <v>4102</v>
      </c>
      <c r="R107" s="20" t="s">
        <v>166</v>
      </c>
      <c r="S107" s="68" t="n">
        <f aca="false">I107*I$1*Q107</f>
        <v>48893.789</v>
      </c>
      <c r="T107" s="68"/>
      <c r="U107" s="69" t="n">
        <v>145082</v>
      </c>
      <c r="V107" s="20" t="s">
        <v>172</v>
      </c>
      <c r="W107" s="70"/>
      <c r="X107" s="70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1"/>
      <c r="BH107" s="71"/>
      <c r="BI107" s="71"/>
      <c r="BJ107" s="71"/>
      <c r="BK107" s="71"/>
      <c r="BL107" s="71"/>
      <c r="BM107" s="71"/>
      <c r="BN107" s="71"/>
      <c r="BO107" s="71"/>
      <c r="BP107" s="71"/>
      <c r="BQ107" s="71"/>
      <c r="BR107" s="71"/>
      <c r="BS107" s="71"/>
      <c r="BT107" s="71"/>
      <c r="BU107" s="71"/>
      <c r="BV107" s="71"/>
      <c r="BW107" s="71"/>
      <c r="BX107" s="71"/>
      <c r="BY107" s="71"/>
      <c r="BZ107" s="71"/>
      <c r="CA107" s="71"/>
      <c r="CB107" s="71"/>
      <c r="CC107" s="71"/>
      <c r="CD107" s="71"/>
      <c r="CE107" s="71"/>
      <c r="CF107" s="71"/>
      <c r="CG107" s="71"/>
      <c r="CH107" s="71"/>
      <c r="CI107" s="71"/>
      <c r="CJ107" s="71"/>
      <c r="CK107" s="71"/>
      <c r="CL107" s="71"/>
      <c r="CM107" s="71"/>
      <c r="CN107" s="71"/>
      <c r="CO107" s="71"/>
      <c r="CP107" s="71"/>
      <c r="CQ107" s="71"/>
      <c r="CR107" s="71"/>
      <c r="CS107" s="71"/>
      <c r="CT107" s="71"/>
      <c r="CU107" s="71"/>
      <c r="CV107" s="71"/>
      <c r="CW107" s="71"/>
      <c r="CX107" s="71"/>
      <c r="CY107" s="71"/>
      <c r="CZ107" s="71"/>
      <c r="DA107" s="71"/>
      <c r="DB107" s="71"/>
      <c r="DC107" s="71"/>
      <c r="DD107" s="71"/>
      <c r="DE107" s="71"/>
      <c r="DF107" s="71"/>
      <c r="DG107" s="71"/>
      <c r="DH107" s="71"/>
      <c r="DI107" s="71"/>
      <c r="DJ107" s="71"/>
      <c r="DK107" s="71"/>
      <c r="DL107" s="71"/>
      <c r="DM107" s="71"/>
      <c r="DN107" s="71"/>
      <c r="DO107" s="71"/>
      <c r="DP107" s="71"/>
      <c r="DQ107" s="71"/>
      <c r="DR107" s="71"/>
      <c r="DS107" s="71"/>
      <c r="DT107" s="71"/>
      <c r="DU107" s="71"/>
      <c r="DV107" s="71"/>
      <c r="DW107" s="71"/>
      <c r="DX107" s="71"/>
      <c r="DY107" s="71"/>
      <c r="DZ107" s="71"/>
      <c r="EA107" s="71"/>
      <c r="EB107" s="71"/>
      <c r="EC107" s="71"/>
      <c r="ED107" s="71"/>
      <c r="EE107" s="71"/>
      <c r="EF107" s="71"/>
      <c r="EG107" s="71"/>
      <c r="EH107" s="71"/>
      <c r="EI107" s="71"/>
      <c r="EJ107" s="71"/>
      <c r="EK107" s="71"/>
      <c r="EL107" s="71"/>
      <c r="EM107" s="71"/>
      <c r="EN107" s="71"/>
      <c r="EO107" s="71"/>
      <c r="EP107" s="71"/>
      <c r="EQ107" s="71"/>
      <c r="ER107" s="71"/>
      <c r="ES107" s="71"/>
      <c r="ET107" s="71"/>
      <c r="EU107" s="71"/>
      <c r="EV107" s="71"/>
      <c r="EW107" s="71"/>
      <c r="EX107" s="71"/>
      <c r="EY107" s="71"/>
      <c r="EZ107" s="71"/>
      <c r="FA107" s="71"/>
      <c r="FB107" s="71"/>
      <c r="FC107" s="71"/>
      <c r="FD107" s="71"/>
      <c r="FE107" s="71"/>
      <c r="FF107" s="71"/>
      <c r="FG107" s="71"/>
      <c r="FH107" s="71"/>
      <c r="FI107" s="71"/>
      <c r="FJ107" s="71"/>
      <c r="FK107" s="71"/>
      <c r="FL107" s="71"/>
      <c r="FM107" s="71"/>
      <c r="FN107" s="71"/>
      <c r="FO107" s="71"/>
      <c r="FP107" s="71"/>
      <c r="FQ107" s="71"/>
      <c r="FR107" s="71"/>
      <c r="FS107" s="71"/>
      <c r="FT107" s="71"/>
      <c r="FU107" s="71"/>
      <c r="FV107" s="71"/>
      <c r="FW107" s="71"/>
      <c r="FX107" s="71"/>
      <c r="FY107" s="71"/>
      <c r="FZ107" s="71"/>
      <c r="GA107" s="71"/>
      <c r="GB107" s="71"/>
      <c r="GC107" s="71"/>
      <c r="GD107" s="71"/>
      <c r="GE107" s="71"/>
      <c r="GF107" s="71"/>
      <c r="GG107" s="71"/>
      <c r="GH107" s="71"/>
      <c r="GI107" s="71"/>
      <c r="GJ107" s="71"/>
      <c r="GK107" s="71"/>
      <c r="GL107" s="71"/>
      <c r="GM107" s="71"/>
      <c r="GN107" s="71"/>
      <c r="GO107" s="71"/>
      <c r="GP107" s="71"/>
      <c r="GQ107" s="71"/>
      <c r="GR107" s="71"/>
      <c r="GS107" s="71"/>
      <c r="GT107" s="71"/>
      <c r="GU107" s="71"/>
      <c r="GV107" s="71"/>
      <c r="GW107" s="71"/>
      <c r="GX107" s="71"/>
      <c r="GY107" s="71"/>
      <c r="GZ107" s="71"/>
      <c r="HA107" s="71"/>
      <c r="HB107" s="71"/>
      <c r="HC107" s="71"/>
      <c r="HD107" s="71"/>
      <c r="HE107" s="71"/>
      <c r="HF107" s="71"/>
      <c r="HG107" s="71"/>
      <c r="HH107" s="71"/>
      <c r="HI107" s="71"/>
      <c r="HJ107" s="71"/>
      <c r="HK107" s="71"/>
      <c r="HL107" s="71"/>
      <c r="HM107" s="71"/>
      <c r="HN107" s="71"/>
      <c r="HO107" s="71"/>
      <c r="HP107" s="71"/>
      <c r="HQ107" s="71"/>
      <c r="HR107" s="71"/>
      <c r="HS107" s="71"/>
      <c r="HT107" s="71"/>
      <c r="HU107" s="71"/>
      <c r="HV107" s="71"/>
      <c r="HW107" s="71"/>
      <c r="HX107" s="71"/>
      <c r="HY107" s="71"/>
      <c r="HZ107" s="71"/>
      <c r="IA107" s="71"/>
      <c r="IB107" s="71"/>
      <c r="IC107" s="71"/>
      <c r="ID107" s="71"/>
      <c r="IE107" s="71"/>
      <c r="IF107" s="71"/>
      <c r="IG107" s="71"/>
      <c r="IH107" s="71"/>
      <c r="II107" s="71"/>
      <c r="IJ107" s="71"/>
      <c r="IK107" s="71"/>
      <c r="IL107" s="71"/>
      <c r="IM107" s="71"/>
      <c r="IN107" s="71"/>
      <c r="IO107" s="71"/>
      <c r="IP107" s="71"/>
      <c r="IQ107" s="71"/>
      <c r="IR107" s="71"/>
      <c r="IS107" s="71"/>
      <c r="IT107" s="71"/>
      <c r="IU107" s="71"/>
      <c r="IV107" s="71"/>
      <c r="IW107" s="71"/>
    </row>
    <row r="108" customFormat="false" ht="12.75" hidden="false" customHeight="false" outlineLevel="0" collapsed="false">
      <c r="A108" s="20" t="s">
        <v>29</v>
      </c>
      <c r="B108" s="62" t="s">
        <v>162</v>
      </c>
      <c r="C108" s="62" t="s">
        <v>178</v>
      </c>
      <c r="D108" s="63" t="n">
        <v>36526</v>
      </c>
      <c r="E108" s="63" t="n">
        <v>36556</v>
      </c>
      <c r="F108" s="20" t="s">
        <v>179</v>
      </c>
      <c r="G108" s="20" t="s">
        <v>180</v>
      </c>
      <c r="H108" s="62" t="s">
        <v>165</v>
      </c>
      <c r="I108" s="64" t="n">
        <v>0.0729</v>
      </c>
      <c r="J108" s="65" t="n">
        <v>0.009</v>
      </c>
      <c r="K108" s="65" t="n">
        <v>0.0022</v>
      </c>
      <c r="L108" s="65" t="n">
        <v>0.0072</v>
      </c>
      <c r="M108" s="65" t="n">
        <v>0</v>
      </c>
      <c r="N108" s="66" t="n">
        <v>0</v>
      </c>
      <c r="O108" s="65" t="n">
        <f aca="false">SUM(I108:M108)</f>
        <v>0.0913</v>
      </c>
      <c r="P108" s="67" t="n">
        <v>32110</v>
      </c>
      <c r="Q108" s="62" t="n">
        <v>5000</v>
      </c>
      <c r="R108" s="20" t="s">
        <v>166</v>
      </c>
      <c r="S108" s="68" t="n">
        <f aca="false">I108*I$1*Q108</f>
        <v>11299.5</v>
      </c>
      <c r="T108" s="68"/>
      <c r="U108" s="69" t="n">
        <v>145906</v>
      </c>
      <c r="V108" s="20" t="s">
        <v>172</v>
      </c>
      <c r="W108" s="70"/>
      <c r="X108" s="70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1"/>
      <c r="BD108" s="71"/>
      <c r="BE108" s="71"/>
      <c r="BF108" s="71"/>
      <c r="BG108" s="71"/>
      <c r="BH108" s="71"/>
      <c r="BI108" s="71"/>
      <c r="BJ108" s="71"/>
      <c r="BK108" s="71"/>
      <c r="BL108" s="71"/>
      <c r="BM108" s="71"/>
      <c r="BN108" s="71"/>
      <c r="BO108" s="71"/>
      <c r="BP108" s="71"/>
      <c r="BQ108" s="71"/>
      <c r="BR108" s="71"/>
      <c r="BS108" s="71"/>
      <c r="BT108" s="71"/>
      <c r="BU108" s="71"/>
      <c r="BV108" s="71"/>
      <c r="BW108" s="71"/>
      <c r="BX108" s="71"/>
      <c r="BY108" s="71"/>
      <c r="BZ108" s="71"/>
      <c r="CA108" s="71"/>
      <c r="CB108" s="71"/>
      <c r="CC108" s="71"/>
      <c r="CD108" s="71"/>
      <c r="CE108" s="71"/>
      <c r="CF108" s="71"/>
      <c r="CG108" s="71"/>
      <c r="CH108" s="71"/>
      <c r="CI108" s="71"/>
      <c r="CJ108" s="71"/>
      <c r="CK108" s="71"/>
      <c r="CL108" s="71"/>
      <c r="CM108" s="71"/>
      <c r="CN108" s="71"/>
      <c r="CO108" s="71"/>
      <c r="CP108" s="71"/>
      <c r="CQ108" s="71"/>
      <c r="CR108" s="71"/>
      <c r="CS108" s="71"/>
      <c r="CT108" s="71"/>
      <c r="CU108" s="71"/>
      <c r="CV108" s="71"/>
      <c r="CW108" s="71"/>
      <c r="CX108" s="71"/>
      <c r="CY108" s="71"/>
      <c r="CZ108" s="71"/>
      <c r="DA108" s="71"/>
      <c r="DB108" s="71"/>
      <c r="DC108" s="71"/>
      <c r="DD108" s="71"/>
      <c r="DE108" s="71"/>
      <c r="DF108" s="71"/>
      <c r="DG108" s="71"/>
      <c r="DH108" s="71"/>
      <c r="DI108" s="71"/>
      <c r="DJ108" s="71"/>
      <c r="DK108" s="71"/>
      <c r="DL108" s="71"/>
      <c r="DM108" s="71"/>
      <c r="DN108" s="71"/>
      <c r="DO108" s="71"/>
      <c r="DP108" s="71"/>
      <c r="DQ108" s="71"/>
      <c r="DR108" s="71"/>
      <c r="DS108" s="71"/>
      <c r="DT108" s="71"/>
      <c r="DU108" s="71"/>
      <c r="DV108" s="71"/>
      <c r="DW108" s="71"/>
      <c r="DX108" s="71"/>
      <c r="DY108" s="71"/>
      <c r="DZ108" s="71"/>
      <c r="EA108" s="71"/>
      <c r="EB108" s="71"/>
      <c r="EC108" s="71"/>
      <c r="ED108" s="71"/>
      <c r="EE108" s="71"/>
      <c r="EF108" s="71"/>
      <c r="EG108" s="71"/>
      <c r="EH108" s="71"/>
      <c r="EI108" s="71"/>
      <c r="EJ108" s="71"/>
      <c r="EK108" s="71"/>
      <c r="EL108" s="71"/>
      <c r="EM108" s="71"/>
      <c r="EN108" s="71"/>
      <c r="EO108" s="71"/>
      <c r="EP108" s="71"/>
      <c r="EQ108" s="71"/>
      <c r="ER108" s="71"/>
      <c r="ES108" s="71"/>
      <c r="ET108" s="71"/>
      <c r="EU108" s="71"/>
      <c r="EV108" s="71"/>
      <c r="EW108" s="71"/>
      <c r="EX108" s="71"/>
      <c r="EY108" s="71"/>
      <c r="EZ108" s="71"/>
      <c r="FA108" s="71"/>
      <c r="FB108" s="71"/>
      <c r="FC108" s="71"/>
      <c r="FD108" s="71"/>
      <c r="FE108" s="71"/>
      <c r="FF108" s="71"/>
      <c r="FG108" s="71"/>
      <c r="FH108" s="71"/>
      <c r="FI108" s="71"/>
      <c r="FJ108" s="71"/>
      <c r="FK108" s="71"/>
      <c r="FL108" s="71"/>
      <c r="FM108" s="71"/>
      <c r="FN108" s="71"/>
      <c r="FO108" s="71"/>
      <c r="FP108" s="71"/>
      <c r="FQ108" s="71"/>
      <c r="FR108" s="71"/>
      <c r="FS108" s="71"/>
      <c r="FT108" s="71"/>
      <c r="FU108" s="71"/>
      <c r="FV108" s="71"/>
      <c r="FW108" s="71"/>
      <c r="FX108" s="71"/>
      <c r="FY108" s="71"/>
      <c r="FZ108" s="71"/>
      <c r="GA108" s="71"/>
      <c r="GB108" s="71"/>
      <c r="GC108" s="71"/>
      <c r="GD108" s="71"/>
      <c r="GE108" s="71"/>
      <c r="GF108" s="71"/>
      <c r="GG108" s="71"/>
      <c r="GH108" s="71"/>
      <c r="GI108" s="71"/>
      <c r="GJ108" s="71"/>
      <c r="GK108" s="71"/>
      <c r="GL108" s="71"/>
      <c r="GM108" s="71"/>
      <c r="GN108" s="71"/>
      <c r="GO108" s="71"/>
      <c r="GP108" s="71"/>
      <c r="GQ108" s="71"/>
      <c r="GR108" s="71"/>
      <c r="GS108" s="71"/>
      <c r="GT108" s="71"/>
      <c r="GU108" s="71"/>
      <c r="GV108" s="71"/>
      <c r="GW108" s="71"/>
      <c r="GX108" s="71"/>
      <c r="GY108" s="71"/>
      <c r="GZ108" s="71"/>
      <c r="HA108" s="71"/>
      <c r="HB108" s="71"/>
      <c r="HC108" s="71"/>
      <c r="HD108" s="71"/>
      <c r="HE108" s="71"/>
      <c r="HF108" s="71"/>
      <c r="HG108" s="71"/>
      <c r="HH108" s="71"/>
      <c r="HI108" s="71"/>
      <c r="HJ108" s="71"/>
      <c r="HK108" s="71"/>
      <c r="HL108" s="71"/>
      <c r="HM108" s="71"/>
      <c r="HN108" s="71"/>
      <c r="HO108" s="71"/>
      <c r="HP108" s="71"/>
      <c r="HQ108" s="71"/>
      <c r="HR108" s="71"/>
      <c r="HS108" s="71"/>
      <c r="HT108" s="71"/>
      <c r="HU108" s="71"/>
      <c r="HV108" s="71"/>
      <c r="HW108" s="71"/>
      <c r="HX108" s="71"/>
      <c r="HY108" s="71"/>
      <c r="HZ108" s="71"/>
      <c r="IA108" s="71"/>
      <c r="IB108" s="71"/>
      <c r="IC108" s="71"/>
      <c r="ID108" s="71"/>
      <c r="IE108" s="71"/>
      <c r="IF108" s="71"/>
      <c r="IG108" s="71"/>
      <c r="IH108" s="71"/>
      <c r="II108" s="71"/>
      <c r="IJ108" s="71"/>
      <c r="IK108" s="71"/>
      <c r="IL108" s="71"/>
      <c r="IM108" s="71"/>
      <c r="IN108" s="71"/>
      <c r="IO108" s="71"/>
      <c r="IP108" s="71"/>
      <c r="IQ108" s="71"/>
      <c r="IR108" s="71"/>
      <c r="IS108" s="71"/>
      <c r="IT108" s="71"/>
      <c r="IU108" s="71"/>
      <c r="IV108" s="71"/>
      <c r="IW108" s="71"/>
    </row>
    <row r="109" customFormat="false" ht="12.75" hidden="false" customHeight="false" outlineLevel="0" collapsed="false">
      <c r="A109" s="20" t="s">
        <v>29</v>
      </c>
      <c r="B109" s="62" t="s">
        <v>162</v>
      </c>
      <c r="C109" s="62" t="s">
        <v>178</v>
      </c>
      <c r="D109" s="63" t="n">
        <v>36526</v>
      </c>
      <c r="E109" s="63" t="n">
        <v>36556</v>
      </c>
      <c r="F109" s="20" t="s">
        <v>179</v>
      </c>
      <c r="G109" s="20" t="s">
        <v>180</v>
      </c>
      <c r="H109" s="62" t="s">
        <v>165</v>
      </c>
      <c r="I109" s="64" t="n">
        <v>0.0729</v>
      </c>
      <c r="J109" s="65" t="n">
        <v>0.009</v>
      </c>
      <c r="K109" s="65" t="n">
        <v>0.0022</v>
      </c>
      <c r="L109" s="65" t="n">
        <v>0.0072</v>
      </c>
      <c r="M109" s="65" t="n">
        <v>0</v>
      </c>
      <c r="N109" s="66" t="n">
        <v>0</v>
      </c>
      <c r="O109" s="65" t="n">
        <f aca="false">SUM(I109:M109)</f>
        <v>0.0913</v>
      </c>
      <c r="P109" s="67" t="n">
        <v>32067</v>
      </c>
      <c r="Q109" s="62" t="n">
        <v>766</v>
      </c>
      <c r="R109" s="20" t="s">
        <v>166</v>
      </c>
      <c r="S109" s="68" t="n">
        <f aca="false">I109*I$1*Q109</f>
        <v>1731.0834</v>
      </c>
      <c r="T109" s="68"/>
      <c r="U109" s="69" t="n">
        <v>145906</v>
      </c>
      <c r="V109" s="20" t="s">
        <v>172</v>
      </c>
      <c r="W109" s="70"/>
      <c r="X109" s="70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1"/>
      <c r="BH109" s="71"/>
      <c r="BI109" s="71"/>
      <c r="BJ109" s="71"/>
      <c r="BK109" s="71"/>
      <c r="BL109" s="71"/>
      <c r="BM109" s="71"/>
      <c r="BN109" s="71"/>
      <c r="BO109" s="71"/>
      <c r="BP109" s="71"/>
      <c r="BQ109" s="71"/>
      <c r="BR109" s="71"/>
      <c r="BS109" s="71"/>
      <c r="BT109" s="71"/>
      <c r="BU109" s="71"/>
      <c r="BV109" s="71"/>
      <c r="BW109" s="71"/>
      <c r="BX109" s="71"/>
      <c r="BY109" s="71"/>
      <c r="BZ109" s="71"/>
      <c r="CA109" s="71"/>
      <c r="CB109" s="71"/>
      <c r="CC109" s="71"/>
      <c r="CD109" s="71"/>
      <c r="CE109" s="71"/>
      <c r="CF109" s="71"/>
      <c r="CG109" s="71"/>
      <c r="CH109" s="71"/>
      <c r="CI109" s="71"/>
      <c r="CJ109" s="71"/>
      <c r="CK109" s="71"/>
      <c r="CL109" s="71"/>
      <c r="CM109" s="71"/>
      <c r="CN109" s="71"/>
      <c r="CO109" s="71"/>
      <c r="CP109" s="71"/>
      <c r="CQ109" s="71"/>
      <c r="CR109" s="71"/>
      <c r="CS109" s="71"/>
      <c r="CT109" s="71"/>
      <c r="CU109" s="71"/>
      <c r="CV109" s="71"/>
      <c r="CW109" s="71"/>
      <c r="CX109" s="71"/>
      <c r="CY109" s="71"/>
      <c r="CZ109" s="71"/>
      <c r="DA109" s="71"/>
      <c r="DB109" s="71"/>
      <c r="DC109" s="71"/>
      <c r="DD109" s="71"/>
      <c r="DE109" s="71"/>
      <c r="DF109" s="71"/>
      <c r="DG109" s="71"/>
      <c r="DH109" s="71"/>
      <c r="DI109" s="71"/>
      <c r="DJ109" s="71"/>
      <c r="DK109" s="71"/>
      <c r="DL109" s="71"/>
      <c r="DM109" s="71"/>
      <c r="DN109" s="71"/>
      <c r="DO109" s="71"/>
      <c r="DP109" s="71"/>
      <c r="DQ109" s="71"/>
      <c r="DR109" s="71"/>
      <c r="DS109" s="71"/>
      <c r="DT109" s="71"/>
      <c r="DU109" s="71"/>
      <c r="DV109" s="71"/>
      <c r="DW109" s="71"/>
      <c r="DX109" s="71"/>
      <c r="DY109" s="71"/>
      <c r="DZ109" s="71"/>
      <c r="EA109" s="71"/>
      <c r="EB109" s="71"/>
      <c r="EC109" s="71"/>
      <c r="ED109" s="71"/>
      <c r="EE109" s="71"/>
      <c r="EF109" s="71"/>
      <c r="EG109" s="71"/>
      <c r="EH109" s="71"/>
      <c r="EI109" s="71"/>
      <c r="EJ109" s="71"/>
      <c r="EK109" s="71"/>
      <c r="EL109" s="71"/>
      <c r="EM109" s="71"/>
      <c r="EN109" s="71"/>
      <c r="EO109" s="71"/>
      <c r="EP109" s="71"/>
      <c r="EQ109" s="71"/>
      <c r="ER109" s="71"/>
      <c r="ES109" s="71"/>
      <c r="ET109" s="71"/>
      <c r="EU109" s="71"/>
      <c r="EV109" s="71"/>
      <c r="EW109" s="71"/>
      <c r="EX109" s="71"/>
      <c r="EY109" s="71"/>
      <c r="EZ109" s="71"/>
      <c r="FA109" s="71"/>
      <c r="FB109" s="71"/>
      <c r="FC109" s="71"/>
      <c r="FD109" s="71"/>
      <c r="FE109" s="71"/>
      <c r="FF109" s="71"/>
      <c r="FG109" s="71"/>
      <c r="FH109" s="71"/>
      <c r="FI109" s="71"/>
      <c r="FJ109" s="71"/>
      <c r="FK109" s="71"/>
      <c r="FL109" s="71"/>
      <c r="FM109" s="71"/>
      <c r="FN109" s="71"/>
      <c r="FO109" s="71"/>
      <c r="FP109" s="71"/>
      <c r="FQ109" s="71"/>
      <c r="FR109" s="71"/>
      <c r="FS109" s="71"/>
      <c r="FT109" s="71"/>
      <c r="FU109" s="71"/>
      <c r="FV109" s="71"/>
      <c r="FW109" s="71"/>
      <c r="FX109" s="71"/>
      <c r="FY109" s="71"/>
      <c r="FZ109" s="71"/>
      <c r="GA109" s="71"/>
      <c r="GB109" s="71"/>
      <c r="GC109" s="71"/>
      <c r="GD109" s="71"/>
      <c r="GE109" s="71"/>
      <c r="GF109" s="71"/>
      <c r="GG109" s="71"/>
      <c r="GH109" s="71"/>
      <c r="GI109" s="71"/>
      <c r="GJ109" s="71"/>
      <c r="GK109" s="71"/>
      <c r="GL109" s="71"/>
      <c r="GM109" s="71"/>
      <c r="GN109" s="71"/>
      <c r="GO109" s="71"/>
      <c r="GP109" s="71"/>
      <c r="GQ109" s="71"/>
      <c r="GR109" s="71"/>
      <c r="GS109" s="71"/>
      <c r="GT109" s="71"/>
      <c r="GU109" s="71"/>
      <c r="GV109" s="71"/>
      <c r="GW109" s="71"/>
      <c r="GX109" s="71"/>
      <c r="GY109" s="71"/>
      <c r="GZ109" s="71"/>
      <c r="HA109" s="71"/>
      <c r="HB109" s="71"/>
      <c r="HC109" s="71"/>
      <c r="HD109" s="71"/>
      <c r="HE109" s="71"/>
      <c r="HF109" s="71"/>
      <c r="HG109" s="71"/>
      <c r="HH109" s="71"/>
      <c r="HI109" s="71"/>
      <c r="HJ109" s="71"/>
      <c r="HK109" s="71"/>
      <c r="HL109" s="71"/>
      <c r="HM109" s="71"/>
      <c r="HN109" s="71"/>
      <c r="HO109" s="71"/>
      <c r="HP109" s="71"/>
      <c r="HQ109" s="71"/>
      <c r="HR109" s="71"/>
      <c r="HS109" s="71"/>
      <c r="HT109" s="71"/>
      <c r="HU109" s="71"/>
      <c r="HV109" s="71"/>
      <c r="HW109" s="71"/>
      <c r="HX109" s="71"/>
      <c r="HY109" s="71"/>
      <c r="HZ109" s="71"/>
      <c r="IA109" s="71"/>
      <c r="IB109" s="71"/>
      <c r="IC109" s="71"/>
      <c r="ID109" s="71"/>
      <c r="IE109" s="71"/>
      <c r="IF109" s="71"/>
      <c r="IG109" s="71"/>
      <c r="IH109" s="71"/>
      <c r="II109" s="71"/>
      <c r="IJ109" s="71"/>
      <c r="IK109" s="71"/>
      <c r="IL109" s="71"/>
      <c r="IM109" s="71"/>
      <c r="IN109" s="71"/>
      <c r="IO109" s="71"/>
      <c r="IP109" s="71"/>
      <c r="IQ109" s="71"/>
      <c r="IR109" s="71"/>
      <c r="IS109" s="71"/>
      <c r="IT109" s="71"/>
      <c r="IU109" s="71"/>
      <c r="IV109" s="71"/>
      <c r="IW109" s="71"/>
    </row>
    <row r="110" customFormat="false" ht="12.75" hidden="false" customHeight="false" outlineLevel="0" collapsed="false">
      <c r="A110" s="8"/>
      <c r="B110" s="6"/>
      <c r="C110" s="6"/>
      <c r="D110" s="7"/>
      <c r="E110" s="7"/>
      <c r="F110" s="8"/>
      <c r="G110" s="8"/>
      <c r="H110" s="6"/>
      <c r="I110" s="22"/>
      <c r="J110" s="11"/>
      <c r="K110" s="82"/>
      <c r="L110" s="11"/>
      <c r="M110" s="11"/>
      <c r="N110" s="12"/>
      <c r="O110" s="11"/>
      <c r="P110" s="13"/>
      <c r="Q110" s="14"/>
      <c r="R110" s="6"/>
      <c r="S110" s="83"/>
      <c r="T110" s="83"/>
      <c r="U110" s="84"/>
      <c r="V110" s="8"/>
      <c r="W110" s="38"/>
      <c r="X110" s="38"/>
    </row>
    <row r="111" customFormat="false" ht="12.75" hidden="false" customHeight="false" outlineLevel="0" collapsed="false">
      <c r="A111" s="8"/>
      <c r="B111" s="6"/>
      <c r="C111" s="6"/>
      <c r="D111" s="7"/>
      <c r="E111" s="7"/>
      <c r="F111" s="8"/>
      <c r="G111" s="8"/>
      <c r="H111" s="6"/>
      <c r="I111" s="22"/>
      <c r="J111" s="11"/>
      <c r="K111" s="82"/>
      <c r="L111" s="11"/>
      <c r="M111" s="11"/>
      <c r="N111" s="85"/>
      <c r="O111" s="11"/>
      <c r="P111" s="13"/>
      <c r="Q111" s="6"/>
      <c r="R111" s="6"/>
      <c r="V111" s="8"/>
      <c r="W111" s="86"/>
      <c r="X111" s="86"/>
    </row>
    <row r="112" customFormat="false" ht="12.75" hidden="false" customHeight="false" outlineLevel="0" collapsed="false">
      <c r="A112" s="29" t="s">
        <v>8</v>
      </c>
      <c r="B112" s="30" t="s">
        <v>9</v>
      </c>
      <c r="C112" s="30" t="s">
        <v>72</v>
      </c>
      <c r="D112" s="31" t="s">
        <v>11</v>
      </c>
      <c r="E112" s="31"/>
      <c r="F112" s="29" t="s">
        <v>12</v>
      </c>
      <c r="G112" s="29" t="s">
        <v>13</v>
      </c>
      <c r="H112" s="30" t="s">
        <v>14</v>
      </c>
      <c r="I112" s="32" t="s">
        <v>15</v>
      </c>
      <c r="J112" s="30" t="s">
        <v>16</v>
      </c>
      <c r="K112" s="30" t="s">
        <v>17</v>
      </c>
      <c r="L112" s="30" t="s">
        <v>18</v>
      </c>
      <c r="M112" s="30" t="s">
        <v>19</v>
      </c>
      <c r="N112" s="33" t="s">
        <v>20</v>
      </c>
      <c r="O112" s="30" t="s">
        <v>21</v>
      </c>
      <c r="P112" s="34" t="s">
        <v>22</v>
      </c>
      <c r="Q112" s="30" t="s">
        <v>23</v>
      </c>
      <c r="R112" s="29" t="s">
        <v>24</v>
      </c>
      <c r="S112" s="35" t="s">
        <v>25</v>
      </c>
      <c r="T112" s="35" t="s">
        <v>26</v>
      </c>
      <c r="U112" s="36" t="s">
        <v>27</v>
      </c>
      <c r="V112" s="37" t="n">
        <f aca="false">+V77</f>
        <v>0</v>
      </c>
      <c r="W112" s="38"/>
      <c r="X112" s="38"/>
    </row>
    <row r="113" customFormat="false" ht="12.75" hidden="false" customHeight="false" outlineLevel="0" collapsed="false">
      <c r="A113" s="19" t="s">
        <v>29</v>
      </c>
      <c r="B113" s="39" t="s">
        <v>181</v>
      </c>
      <c r="C113" s="39" t="s">
        <v>182</v>
      </c>
      <c r="D113" s="40" t="n">
        <v>35977</v>
      </c>
      <c r="E113" s="40" t="n">
        <v>41029</v>
      </c>
      <c r="F113" s="19" t="s">
        <v>183</v>
      </c>
      <c r="G113" s="19" t="s">
        <v>184</v>
      </c>
      <c r="H113" s="39" t="s">
        <v>185</v>
      </c>
      <c r="I113" s="41" t="n">
        <v>0</v>
      </c>
      <c r="J113" s="42" t="n">
        <v>0</v>
      </c>
      <c r="K113" s="42" t="n">
        <v>0.0022</v>
      </c>
      <c r="L113" s="42" t="n">
        <v>0</v>
      </c>
      <c r="M113" s="42" t="n">
        <v>0</v>
      </c>
      <c r="N113" s="43" t="n">
        <v>0</v>
      </c>
      <c r="O113" s="42" t="n">
        <f aca="false">SUM(I113:M113)</f>
        <v>0.0022</v>
      </c>
      <c r="P113" s="44" t="n">
        <v>886677</v>
      </c>
      <c r="Q113" s="39" t="n">
        <v>49</v>
      </c>
      <c r="R113" s="19"/>
      <c r="S113" s="45" t="n">
        <f aca="false">I113*I$1*Q113</f>
        <v>0</v>
      </c>
      <c r="T113" s="45"/>
      <c r="U113" s="46" t="n">
        <v>143309</v>
      </c>
      <c r="V113" s="19"/>
      <c r="W113" s="47"/>
      <c r="X113" s="47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M113" s="48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48"/>
      <c r="DK113" s="48"/>
      <c r="DL113" s="48"/>
      <c r="DM113" s="48"/>
      <c r="DN113" s="48"/>
      <c r="DO113" s="48"/>
      <c r="DP113" s="48"/>
      <c r="DQ113" s="48"/>
      <c r="DR113" s="48"/>
      <c r="DS113" s="48"/>
      <c r="DT113" s="48"/>
      <c r="DU113" s="48"/>
      <c r="DV113" s="48"/>
      <c r="DW113" s="48"/>
      <c r="DX113" s="48"/>
      <c r="DY113" s="48"/>
      <c r="DZ113" s="48"/>
      <c r="EA113" s="48"/>
      <c r="EB113" s="48"/>
      <c r="EC113" s="48"/>
      <c r="ED113" s="48"/>
      <c r="EE113" s="48"/>
      <c r="EF113" s="48"/>
      <c r="EG113" s="48"/>
      <c r="EH113" s="48"/>
      <c r="EI113" s="48"/>
      <c r="EJ113" s="48"/>
      <c r="EK113" s="48"/>
      <c r="EL113" s="48"/>
      <c r="EM113" s="48"/>
      <c r="EN113" s="48"/>
      <c r="EO113" s="48"/>
      <c r="EP113" s="48"/>
      <c r="EQ113" s="48"/>
      <c r="ER113" s="48"/>
      <c r="ES113" s="48"/>
      <c r="ET113" s="48"/>
      <c r="EU113" s="48"/>
      <c r="EV113" s="48"/>
      <c r="EW113" s="48"/>
      <c r="EX113" s="48"/>
      <c r="EY113" s="48"/>
      <c r="EZ113" s="48"/>
      <c r="FA113" s="48"/>
      <c r="FB113" s="48"/>
      <c r="FC113" s="48"/>
      <c r="FD113" s="48"/>
      <c r="FE113" s="48"/>
      <c r="FF113" s="48"/>
      <c r="FG113" s="48"/>
      <c r="FH113" s="48"/>
      <c r="FI113" s="48"/>
      <c r="FJ113" s="48"/>
      <c r="FK113" s="48"/>
      <c r="FL113" s="48"/>
      <c r="FM113" s="48"/>
      <c r="FN113" s="48"/>
      <c r="FO113" s="48"/>
      <c r="FP113" s="48"/>
      <c r="FQ113" s="48"/>
      <c r="FR113" s="48"/>
      <c r="FS113" s="48"/>
      <c r="FT113" s="48"/>
      <c r="FU113" s="48"/>
      <c r="FV113" s="48"/>
      <c r="FW113" s="48"/>
      <c r="FX113" s="48"/>
      <c r="FY113" s="48"/>
      <c r="FZ113" s="48"/>
      <c r="GA113" s="48"/>
      <c r="GB113" s="48"/>
      <c r="GC113" s="48"/>
      <c r="GD113" s="48"/>
      <c r="GE113" s="48"/>
      <c r="GF113" s="48"/>
      <c r="GG113" s="48"/>
      <c r="GH113" s="48"/>
      <c r="GI113" s="48"/>
      <c r="GJ113" s="48"/>
      <c r="GK113" s="48"/>
      <c r="GL113" s="48"/>
      <c r="GM113" s="48"/>
      <c r="GN113" s="48"/>
      <c r="GO113" s="48"/>
      <c r="GP113" s="48"/>
      <c r="GQ113" s="48"/>
      <c r="GR113" s="48"/>
      <c r="GS113" s="48"/>
      <c r="GT113" s="48"/>
      <c r="GU113" s="48"/>
      <c r="GV113" s="48"/>
      <c r="GW113" s="48"/>
      <c r="GX113" s="48"/>
      <c r="GY113" s="48"/>
      <c r="GZ113" s="48"/>
      <c r="HA113" s="48"/>
      <c r="HB113" s="48"/>
      <c r="HC113" s="48"/>
      <c r="HD113" s="48"/>
      <c r="HE113" s="48"/>
      <c r="HF113" s="48"/>
      <c r="HG113" s="48"/>
      <c r="HH113" s="48"/>
      <c r="HI113" s="48"/>
      <c r="HJ113" s="48"/>
      <c r="HK113" s="48"/>
      <c r="HL113" s="48"/>
      <c r="HM113" s="48"/>
      <c r="HN113" s="48"/>
      <c r="HO113" s="48"/>
      <c r="HP113" s="48"/>
      <c r="HQ113" s="48"/>
      <c r="HR113" s="48"/>
      <c r="HS113" s="48"/>
      <c r="HT113" s="48"/>
      <c r="HU113" s="48"/>
      <c r="HV113" s="48"/>
      <c r="HW113" s="48"/>
      <c r="HX113" s="48"/>
      <c r="HY113" s="48"/>
      <c r="HZ113" s="48"/>
      <c r="IA113" s="48"/>
      <c r="IB113" s="48"/>
      <c r="IC113" s="48"/>
      <c r="ID113" s="48"/>
      <c r="IE113" s="48"/>
      <c r="IF113" s="48"/>
      <c r="IG113" s="48"/>
      <c r="IH113" s="48"/>
      <c r="II113" s="48"/>
      <c r="IJ113" s="48"/>
      <c r="IK113" s="48"/>
      <c r="IL113" s="48"/>
      <c r="IM113" s="48"/>
      <c r="IN113" s="48"/>
      <c r="IO113" s="48"/>
      <c r="IP113" s="48"/>
      <c r="IQ113" s="48"/>
      <c r="IR113" s="48"/>
      <c r="IS113" s="48"/>
      <c r="IT113" s="48"/>
      <c r="IU113" s="48"/>
      <c r="IV113" s="48"/>
      <c r="IW113" s="48"/>
    </row>
    <row r="114" customFormat="false" ht="12.75" hidden="false" customHeight="false" outlineLevel="0" collapsed="false">
      <c r="A114" s="19" t="s">
        <v>29</v>
      </c>
      <c r="B114" s="39" t="s">
        <v>181</v>
      </c>
      <c r="C114" s="39" t="s">
        <v>182</v>
      </c>
      <c r="D114" s="40" t="n">
        <v>36130</v>
      </c>
      <c r="E114" s="40" t="n">
        <v>41029</v>
      </c>
      <c r="F114" s="19" t="s">
        <v>183</v>
      </c>
      <c r="G114" s="19" t="s">
        <v>184</v>
      </c>
      <c r="H114" s="39" t="s">
        <v>185</v>
      </c>
      <c r="I114" s="41" t="n">
        <v>0</v>
      </c>
      <c r="J114" s="42" t="n">
        <v>0</v>
      </c>
      <c r="K114" s="42" t="n">
        <v>0.0022</v>
      </c>
      <c r="L114" s="42" t="n">
        <v>0</v>
      </c>
      <c r="M114" s="42" t="n">
        <v>0</v>
      </c>
      <c r="N114" s="43" t="n">
        <v>0</v>
      </c>
      <c r="O114" s="42" t="n">
        <f aca="false">SUM(I114:M114)</f>
        <v>0.0022</v>
      </c>
      <c r="P114" s="44" t="n">
        <v>887978</v>
      </c>
      <c r="Q114" s="39" t="n">
        <v>9</v>
      </c>
      <c r="R114" s="19"/>
      <c r="S114" s="45" t="n">
        <f aca="false">I114*I$1*Q114</f>
        <v>0</v>
      </c>
      <c r="T114" s="45"/>
      <c r="U114" s="46" t="n">
        <v>143310</v>
      </c>
      <c r="V114" s="19"/>
      <c r="W114" s="47"/>
      <c r="X114" s="47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48"/>
      <c r="DL114" s="48"/>
      <c r="DM114" s="48"/>
      <c r="DN114" s="48"/>
      <c r="DO114" s="48"/>
      <c r="DP114" s="48"/>
      <c r="DQ114" s="48"/>
      <c r="DR114" s="48"/>
      <c r="DS114" s="48"/>
      <c r="DT114" s="48"/>
      <c r="DU114" s="48"/>
      <c r="DV114" s="48"/>
      <c r="DW114" s="48"/>
      <c r="DX114" s="48"/>
      <c r="DY114" s="48"/>
      <c r="DZ114" s="48"/>
      <c r="EA114" s="48"/>
      <c r="EB114" s="48"/>
      <c r="EC114" s="48"/>
      <c r="ED114" s="48"/>
      <c r="EE114" s="48"/>
      <c r="EF114" s="48"/>
      <c r="EG114" s="48"/>
      <c r="EH114" s="48"/>
      <c r="EI114" s="48"/>
      <c r="EJ114" s="48"/>
      <c r="EK114" s="48"/>
      <c r="EL114" s="48"/>
      <c r="EM114" s="48"/>
      <c r="EN114" s="48"/>
      <c r="EO114" s="48"/>
      <c r="EP114" s="48"/>
      <c r="EQ114" s="48"/>
      <c r="ER114" s="48"/>
      <c r="ES114" s="48"/>
      <c r="ET114" s="48"/>
      <c r="EU114" s="48"/>
      <c r="EV114" s="48"/>
      <c r="EW114" s="48"/>
      <c r="EX114" s="48"/>
      <c r="EY114" s="48"/>
      <c r="EZ114" s="48"/>
      <c r="FA114" s="48"/>
      <c r="FB114" s="48"/>
      <c r="FC114" s="48"/>
      <c r="FD114" s="48"/>
      <c r="FE114" s="48"/>
      <c r="FF114" s="48"/>
      <c r="FG114" s="48"/>
      <c r="FH114" s="48"/>
      <c r="FI114" s="48"/>
      <c r="FJ114" s="48"/>
      <c r="FK114" s="48"/>
      <c r="FL114" s="48"/>
      <c r="FM114" s="48"/>
      <c r="FN114" s="48"/>
      <c r="FO114" s="48"/>
      <c r="FP114" s="48"/>
      <c r="FQ114" s="48"/>
      <c r="FR114" s="48"/>
      <c r="FS114" s="48"/>
      <c r="FT114" s="48"/>
      <c r="FU114" s="48"/>
      <c r="FV114" s="48"/>
      <c r="FW114" s="48"/>
      <c r="FX114" s="48"/>
      <c r="FY114" s="48"/>
      <c r="FZ114" s="48"/>
      <c r="GA114" s="48"/>
      <c r="GB114" s="48"/>
      <c r="GC114" s="48"/>
      <c r="GD114" s="48"/>
      <c r="GE114" s="48"/>
      <c r="GF114" s="48"/>
      <c r="GG114" s="48"/>
      <c r="GH114" s="48"/>
      <c r="GI114" s="48"/>
      <c r="GJ114" s="48"/>
      <c r="GK114" s="48"/>
      <c r="GL114" s="48"/>
      <c r="GM114" s="48"/>
      <c r="GN114" s="48"/>
      <c r="GO114" s="48"/>
      <c r="GP114" s="48"/>
      <c r="GQ114" s="48"/>
      <c r="GR114" s="48"/>
      <c r="GS114" s="48"/>
      <c r="GT114" s="48"/>
      <c r="GU114" s="48"/>
      <c r="GV114" s="48"/>
      <c r="GW114" s="48"/>
      <c r="GX114" s="48"/>
      <c r="GY114" s="48"/>
      <c r="GZ114" s="48"/>
      <c r="HA114" s="48"/>
      <c r="HB114" s="48"/>
      <c r="HC114" s="48"/>
      <c r="HD114" s="48"/>
      <c r="HE114" s="48"/>
      <c r="HF114" s="48"/>
      <c r="HG114" s="48"/>
      <c r="HH114" s="48"/>
      <c r="HI114" s="48"/>
      <c r="HJ114" s="48"/>
      <c r="HK114" s="48"/>
      <c r="HL114" s="48"/>
      <c r="HM114" s="48"/>
      <c r="HN114" s="48"/>
      <c r="HO114" s="48"/>
      <c r="HP114" s="48"/>
      <c r="HQ114" s="48"/>
      <c r="HR114" s="48"/>
      <c r="HS114" s="48"/>
      <c r="HT114" s="48"/>
      <c r="HU114" s="48"/>
      <c r="HV114" s="48"/>
      <c r="HW114" s="48"/>
      <c r="HX114" s="48"/>
      <c r="HY114" s="48"/>
      <c r="HZ114" s="48"/>
      <c r="IA114" s="48"/>
      <c r="IB114" s="48"/>
      <c r="IC114" s="48"/>
      <c r="ID114" s="48"/>
      <c r="IE114" s="48"/>
      <c r="IF114" s="48"/>
      <c r="IG114" s="48"/>
      <c r="IH114" s="48"/>
      <c r="II114" s="48"/>
      <c r="IJ114" s="48"/>
      <c r="IK114" s="48"/>
      <c r="IL114" s="48"/>
      <c r="IM114" s="48"/>
      <c r="IN114" s="48"/>
      <c r="IO114" s="48"/>
      <c r="IP114" s="48"/>
      <c r="IQ114" s="48"/>
      <c r="IR114" s="48"/>
      <c r="IS114" s="48"/>
      <c r="IT114" s="48"/>
      <c r="IU114" s="48"/>
      <c r="IV114" s="48"/>
      <c r="IW114" s="48"/>
    </row>
    <row r="115" customFormat="false" ht="12.75" hidden="false" customHeight="false" outlineLevel="0" collapsed="false">
      <c r="A115" s="19" t="s">
        <v>29</v>
      </c>
      <c r="B115" s="39" t="s">
        <v>181</v>
      </c>
      <c r="C115" s="39" t="s">
        <v>182</v>
      </c>
      <c r="D115" s="40" t="n">
        <v>36220</v>
      </c>
      <c r="E115" s="40" t="n">
        <v>41029</v>
      </c>
      <c r="F115" s="19" t="s">
        <v>183</v>
      </c>
      <c r="G115" s="19" t="s">
        <v>186</v>
      </c>
      <c r="H115" s="39" t="s">
        <v>185</v>
      </c>
      <c r="I115" s="41" t="n">
        <v>0</v>
      </c>
      <c r="J115" s="42" t="n">
        <v>0</v>
      </c>
      <c r="K115" s="42" t="n">
        <v>0.0022</v>
      </c>
      <c r="L115" s="42" t="n">
        <v>0</v>
      </c>
      <c r="M115" s="42" t="n">
        <v>0</v>
      </c>
      <c r="N115" s="43" t="n">
        <v>0</v>
      </c>
      <c r="O115" s="42" t="n">
        <f aca="false">SUM(I115:M115)</f>
        <v>0.0022</v>
      </c>
      <c r="P115" s="44" t="n">
        <v>888786</v>
      </c>
      <c r="Q115" s="39" t="n">
        <v>16</v>
      </c>
      <c r="R115" s="19"/>
      <c r="S115" s="45" t="n">
        <f aca="false">I115*I$1*Q115</f>
        <v>0</v>
      </c>
      <c r="T115" s="45"/>
      <c r="U115" s="46" t="n">
        <v>143311</v>
      </c>
      <c r="V115" s="19"/>
      <c r="W115" s="47"/>
      <c r="X115" s="47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8"/>
      <c r="CM115" s="48"/>
      <c r="CN115" s="48"/>
      <c r="CO115" s="48"/>
      <c r="CP115" s="48"/>
      <c r="CQ115" s="48"/>
      <c r="CR115" s="48"/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48"/>
      <c r="DK115" s="48"/>
      <c r="DL115" s="48"/>
      <c r="DM115" s="48"/>
      <c r="DN115" s="48"/>
      <c r="DO115" s="48"/>
      <c r="DP115" s="48"/>
      <c r="DQ115" s="48"/>
      <c r="DR115" s="48"/>
      <c r="DS115" s="48"/>
      <c r="DT115" s="48"/>
      <c r="DU115" s="48"/>
      <c r="DV115" s="48"/>
      <c r="DW115" s="48"/>
      <c r="DX115" s="48"/>
      <c r="DY115" s="48"/>
      <c r="DZ115" s="48"/>
      <c r="EA115" s="48"/>
      <c r="EB115" s="48"/>
      <c r="EC115" s="48"/>
      <c r="ED115" s="48"/>
      <c r="EE115" s="48"/>
      <c r="EF115" s="48"/>
      <c r="EG115" s="48"/>
      <c r="EH115" s="48"/>
      <c r="EI115" s="48"/>
      <c r="EJ115" s="48"/>
      <c r="EK115" s="48"/>
      <c r="EL115" s="48"/>
      <c r="EM115" s="48"/>
      <c r="EN115" s="48"/>
      <c r="EO115" s="48"/>
      <c r="EP115" s="48"/>
      <c r="EQ115" s="48"/>
      <c r="ER115" s="48"/>
      <c r="ES115" s="48"/>
      <c r="ET115" s="48"/>
      <c r="EU115" s="48"/>
      <c r="EV115" s="48"/>
      <c r="EW115" s="48"/>
      <c r="EX115" s="48"/>
      <c r="EY115" s="48"/>
      <c r="EZ115" s="48"/>
      <c r="FA115" s="48"/>
      <c r="FB115" s="48"/>
      <c r="FC115" s="48"/>
      <c r="FD115" s="48"/>
      <c r="FE115" s="48"/>
      <c r="FF115" s="48"/>
      <c r="FG115" s="48"/>
      <c r="FH115" s="48"/>
      <c r="FI115" s="48"/>
      <c r="FJ115" s="48"/>
      <c r="FK115" s="48"/>
      <c r="FL115" s="48"/>
      <c r="FM115" s="48"/>
      <c r="FN115" s="48"/>
      <c r="FO115" s="48"/>
      <c r="FP115" s="48"/>
      <c r="FQ115" s="48"/>
      <c r="FR115" s="48"/>
      <c r="FS115" s="48"/>
      <c r="FT115" s="48"/>
      <c r="FU115" s="48"/>
      <c r="FV115" s="48"/>
      <c r="FW115" s="48"/>
      <c r="FX115" s="48"/>
      <c r="FY115" s="48"/>
      <c r="FZ115" s="48"/>
      <c r="GA115" s="48"/>
      <c r="GB115" s="48"/>
      <c r="GC115" s="48"/>
      <c r="GD115" s="48"/>
      <c r="GE115" s="48"/>
      <c r="GF115" s="48"/>
      <c r="GG115" s="48"/>
      <c r="GH115" s="48"/>
      <c r="GI115" s="48"/>
      <c r="GJ115" s="48"/>
      <c r="GK115" s="48"/>
      <c r="GL115" s="48"/>
      <c r="GM115" s="48"/>
      <c r="GN115" s="48"/>
      <c r="GO115" s="48"/>
      <c r="GP115" s="48"/>
      <c r="GQ115" s="48"/>
      <c r="GR115" s="48"/>
      <c r="GS115" s="48"/>
      <c r="GT115" s="48"/>
      <c r="GU115" s="48"/>
      <c r="GV115" s="48"/>
      <c r="GW115" s="48"/>
      <c r="GX115" s="48"/>
      <c r="GY115" s="48"/>
      <c r="GZ115" s="48"/>
      <c r="HA115" s="48"/>
      <c r="HB115" s="48"/>
      <c r="HC115" s="48"/>
      <c r="HD115" s="48"/>
      <c r="HE115" s="48"/>
      <c r="HF115" s="48"/>
      <c r="HG115" s="48"/>
      <c r="HH115" s="48"/>
      <c r="HI115" s="48"/>
      <c r="HJ115" s="48"/>
      <c r="HK115" s="48"/>
      <c r="HL115" s="48"/>
      <c r="HM115" s="48"/>
      <c r="HN115" s="48"/>
      <c r="HO115" s="48"/>
      <c r="HP115" s="48"/>
      <c r="HQ115" s="48"/>
      <c r="HR115" s="48"/>
      <c r="HS115" s="48"/>
      <c r="HT115" s="48"/>
      <c r="HU115" s="48"/>
      <c r="HV115" s="48"/>
      <c r="HW115" s="48"/>
      <c r="HX115" s="48"/>
      <c r="HY115" s="48"/>
      <c r="HZ115" s="48"/>
      <c r="IA115" s="48"/>
      <c r="IB115" s="48"/>
      <c r="IC115" s="48"/>
      <c r="ID115" s="48"/>
      <c r="IE115" s="48"/>
      <c r="IF115" s="48"/>
      <c r="IG115" s="48"/>
      <c r="IH115" s="48"/>
      <c r="II115" s="48"/>
      <c r="IJ115" s="48"/>
      <c r="IK115" s="48"/>
      <c r="IL115" s="48"/>
      <c r="IM115" s="48"/>
      <c r="IN115" s="48"/>
      <c r="IO115" s="48"/>
      <c r="IP115" s="48"/>
      <c r="IQ115" s="48"/>
      <c r="IR115" s="48"/>
      <c r="IS115" s="48"/>
      <c r="IT115" s="48"/>
      <c r="IU115" s="48"/>
      <c r="IV115" s="48"/>
      <c r="IW115" s="48"/>
    </row>
    <row r="116" customFormat="false" ht="12.75" hidden="false" customHeight="false" outlineLevel="0" collapsed="false">
      <c r="A116" s="19" t="s">
        <v>29</v>
      </c>
      <c r="B116" s="39" t="s">
        <v>181</v>
      </c>
      <c r="C116" s="39" t="s">
        <v>182</v>
      </c>
      <c r="D116" s="40" t="n">
        <v>36465</v>
      </c>
      <c r="E116" s="40" t="n">
        <v>39021</v>
      </c>
      <c r="F116" s="19" t="s">
        <v>187</v>
      </c>
      <c r="G116" s="19" t="s">
        <v>188</v>
      </c>
      <c r="H116" s="39" t="s">
        <v>185</v>
      </c>
      <c r="I116" s="41" t="n">
        <v>0</v>
      </c>
      <c r="J116" s="42" t="n">
        <v>0</v>
      </c>
      <c r="K116" s="42" t="n">
        <v>0.0022</v>
      </c>
      <c r="L116" s="42" t="n">
        <v>0</v>
      </c>
      <c r="M116" s="42" t="n">
        <v>0</v>
      </c>
      <c r="N116" s="43" t="n">
        <v>0</v>
      </c>
      <c r="O116" s="42" t="n">
        <f aca="false">SUM(I116:M116)</f>
        <v>0.0022</v>
      </c>
      <c r="P116" s="44" t="n">
        <v>892066</v>
      </c>
      <c r="Q116" s="39" t="n">
        <v>139</v>
      </c>
      <c r="R116" s="19"/>
      <c r="S116" s="45" t="n">
        <f aca="false">I116*I$1*Q116</f>
        <v>0</v>
      </c>
      <c r="T116" s="45"/>
      <c r="U116" s="46" t="n">
        <v>143315</v>
      </c>
      <c r="V116" s="19"/>
      <c r="W116" s="47"/>
      <c r="X116" s="47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8"/>
      <c r="CO116" s="48"/>
      <c r="CP116" s="48"/>
      <c r="CQ116" s="48"/>
      <c r="CR116" s="48"/>
      <c r="CS116" s="48"/>
      <c r="CT116" s="48"/>
      <c r="CU116" s="48"/>
      <c r="CV116" s="48"/>
      <c r="CW116" s="48"/>
      <c r="CX116" s="48"/>
      <c r="CY116" s="48"/>
      <c r="CZ116" s="48"/>
      <c r="DA116" s="48"/>
      <c r="DB116" s="48"/>
      <c r="DC116" s="48"/>
      <c r="DD116" s="48"/>
      <c r="DE116" s="48"/>
      <c r="DF116" s="48"/>
      <c r="DG116" s="48"/>
      <c r="DH116" s="48"/>
      <c r="DI116" s="48"/>
      <c r="DJ116" s="48"/>
      <c r="DK116" s="48"/>
      <c r="DL116" s="48"/>
      <c r="DM116" s="48"/>
      <c r="DN116" s="48"/>
      <c r="DO116" s="48"/>
      <c r="DP116" s="48"/>
      <c r="DQ116" s="48"/>
      <c r="DR116" s="48"/>
      <c r="DS116" s="48"/>
      <c r="DT116" s="48"/>
      <c r="DU116" s="48"/>
      <c r="DV116" s="48"/>
      <c r="DW116" s="48"/>
      <c r="DX116" s="48"/>
      <c r="DY116" s="48"/>
      <c r="DZ116" s="48"/>
      <c r="EA116" s="48"/>
      <c r="EB116" s="48"/>
      <c r="EC116" s="48"/>
      <c r="ED116" s="48"/>
      <c r="EE116" s="48"/>
      <c r="EF116" s="48"/>
      <c r="EG116" s="48"/>
      <c r="EH116" s="48"/>
      <c r="EI116" s="48"/>
      <c r="EJ116" s="48"/>
      <c r="EK116" s="48"/>
      <c r="EL116" s="48"/>
      <c r="EM116" s="48"/>
      <c r="EN116" s="48"/>
      <c r="EO116" s="48"/>
      <c r="EP116" s="48"/>
      <c r="EQ116" s="48"/>
      <c r="ER116" s="48"/>
      <c r="ES116" s="48"/>
      <c r="ET116" s="48"/>
      <c r="EU116" s="48"/>
      <c r="EV116" s="48"/>
      <c r="EW116" s="48"/>
      <c r="EX116" s="48"/>
      <c r="EY116" s="48"/>
      <c r="EZ116" s="48"/>
      <c r="FA116" s="48"/>
      <c r="FB116" s="48"/>
      <c r="FC116" s="48"/>
      <c r="FD116" s="48"/>
      <c r="FE116" s="48"/>
      <c r="FF116" s="48"/>
      <c r="FG116" s="48"/>
      <c r="FH116" s="48"/>
      <c r="FI116" s="48"/>
      <c r="FJ116" s="48"/>
      <c r="FK116" s="48"/>
      <c r="FL116" s="48"/>
      <c r="FM116" s="48"/>
      <c r="FN116" s="48"/>
      <c r="FO116" s="48"/>
      <c r="FP116" s="48"/>
      <c r="FQ116" s="48"/>
      <c r="FR116" s="48"/>
      <c r="FS116" s="48"/>
      <c r="FT116" s="48"/>
      <c r="FU116" s="48"/>
      <c r="FV116" s="48"/>
      <c r="FW116" s="48"/>
      <c r="FX116" s="48"/>
      <c r="FY116" s="48"/>
      <c r="FZ116" s="48"/>
      <c r="GA116" s="48"/>
      <c r="GB116" s="48"/>
      <c r="GC116" s="48"/>
      <c r="GD116" s="48"/>
      <c r="GE116" s="48"/>
      <c r="GF116" s="48"/>
      <c r="GG116" s="48"/>
      <c r="GH116" s="48"/>
      <c r="GI116" s="48"/>
      <c r="GJ116" s="48"/>
      <c r="GK116" s="48"/>
      <c r="GL116" s="48"/>
      <c r="GM116" s="48"/>
      <c r="GN116" s="48"/>
      <c r="GO116" s="48"/>
      <c r="GP116" s="48"/>
      <c r="GQ116" s="48"/>
      <c r="GR116" s="48"/>
      <c r="GS116" s="48"/>
      <c r="GT116" s="48"/>
      <c r="GU116" s="48"/>
      <c r="GV116" s="48"/>
      <c r="GW116" s="48"/>
      <c r="GX116" s="48"/>
      <c r="GY116" s="48"/>
      <c r="GZ116" s="48"/>
      <c r="HA116" s="48"/>
      <c r="HB116" s="48"/>
      <c r="HC116" s="48"/>
      <c r="HD116" s="48"/>
      <c r="HE116" s="48"/>
      <c r="HF116" s="48"/>
      <c r="HG116" s="48"/>
      <c r="HH116" s="48"/>
      <c r="HI116" s="48"/>
      <c r="HJ116" s="48"/>
      <c r="HK116" s="48"/>
      <c r="HL116" s="48"/>
      <c r="HM116" s="48"/>
      <c r="HN116" s="48"/>
      <c r="HO116" s="48"/>
      <c r="HP116" s="48"/>
      <c r="HQ116" s="48"/>
      <c r="HR116" s="48"/>
      <c r="HS116" s="48"/>
      <c r="HT116" s="48"/>
      <c r="HU116" s="48"/>
      <c r="HV116" s="48"/>
      <c r="HW116" s="48"/>
      <c r="HX116" s="48"/>
      <c r="HY116" s="48"/>
      <c r="HZ116" s="48"/>
      <c r="IA116" s="48"/>
      <c r="IB116" s="48"/>
      <c r="IC116" s="48"/>
      <c r="ID116" s="48"/>
      <c r="IE116" s="48"/>
      <c r="IF116" s="48"/>
      <c r="IG116" s="48"/>
      <c r="IH116" s="48"/>
      <c r="II116" s="48"/>
      <c r="IJ116" s="48"/>
      <c r="IK116" s="48"/>
      <c r="IL116" s="48"/>
      <c r="IM116" s="48"/>
      <c r="IN116" s="48"/>
      <c r="IO116" s="48"/>
      <c r="IP116" s="48"/>
      <c r="IQ116" s="48"/>
      <c r="IR116" s="48"/>
      <c r="IS116" s="48"/>
      <c r="IT116" s="48"/>
      <c r="IU116" s="48"/>
      <c r="IV116" s="48"/>
      <c r="IW116" s="48"/>
    </row>
    <row r="117" customFormat="false" ht="12.75" hidden="false" customHeight="false" outlineLevel="0" collapsed="false">
      <c r="A117" s="19" t="s">
        <v>29</v>
      </c>
      <c r="B117" s="39" t="s">
        <v>181</v>
      </c>
      <c r="C117" s="39" t="s">
        <v>182</v>
      </c>
      <c r="D117" s="40" t="n">
        <v>36465</v>
      </c>
      <c r="E117" s="40" t="n">
        <v>36830</v>
      </c>
      <c r="F117" s="19" t="s">
        <v>189</v>
      </c>
      <c r="G117" s="19" t="s">
        <v>188</v>
      </c>
      <c r="H117" s="39" t="s">
        <v>190</v>
      </c>
      <c r="I117" s="41" t="n">
        <v>0</v>
      </c>
      <c r="J117" s="42" t="n">
        <v>0</v>
      </c>
      <c r="K117" s="42" t="n">
        <v>0.0022</v>
      </c>
      <c r="L117" s="42" t="n">
        <v>0</v>
      </c>
      <c r="M117" s="42" t="n">
        <v>0</v>
      </c>
      <c r="N117" s="43" t="n">
        <v>0</v>
      </c>
      <c r="O117" s="42" t="n">
        <f aca="false">SUM(I117:M117)</f>
        <v>0.0022</v>
      </c>
      <c r="P117" s="44" t="n">
        <v>892069</v>
      </c>
      <c r="Q117" s="39" t="n">
        <v>11</v>
      </c>
      <c r="R117" s="19"/>
      <c r="S117" s="45" t="n">
        <f aca="false">I117*I$1*Q117</f>
        <v>0</v>
      </c>
      <c r="T117" s="45"/>
      <c r="U117" s="46" t="n">
        <v>143316</v>
      </c>
      <c r="V117" s="19"/>
      <c r="W117" s="47"/>
      <c r="X117" s="47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  <c r="CJ117" s="48"/>
      <c r="CK117" s="48"/>
      <c r="CL117" s="48"/>
      <c r="CM117" s="48"/>
      <c r="CN117" s="48"/>
      <c r="CO117" s="48"/>
      <c r="CP117" s="48"/>
      <c r="CQ117" s="48"/>
      <c r="CR117" s="48"/>
      <c r="CS117" s="48"/>
      <c r="CT117" s="48"/>
      <c r="CU117" s="48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  <c r="DJ117" s="48"/>
      <c r="DK117" s="48"/>
      <c r="DL117" s="48"/>
      <c r="DM117" s="48"/>
      <c r="DN117" s="48"/>
      <c r="DO117" s="48"/>
      <c r="DP117" s="48"/>
      <c r="DQ117" s="48"/>
      <c r="DR117" s="48"/>
      <c r="DS117" s="48"/>
      <c r="DT117" s="48"/>
      <c r="DU117" s="48"/>
      <c r="DV117" s="48"/>
      <c r="DW117" s="48"/>
      <c r="DX117" s="48"/>
      <c r="DY117" s="48"/>
      <c r="DZ117" s="48"/>
      <c r="EA117" s="48"/>
      <c r="EB117" s="48"/>
      <c r="EC117" s="48"/>
      <c r="ED117" s="48"/>
      <c r="EE117" s="48"/>
      <c r="EF117" s="48"/>
      <c r="EG117" s="48"/>
      <c r="EH117" s="48"/>
      <c r="EI117" s="48"/>
      <c r="EJ117" s="48"/>
      <c r="EK117" s="48"/>
      <c r="EL117" s="48"/>
      <c r="EM117" s="48"/>
      <c r="EN117" s="48"/>
      <c r="EO117" s="48"/>
      <c r="EP117" s="48"/>
      <c r="EQ117" s="48"/>
      <c r="ER117" s="48"/>
      <c r="ES117" s="48"/>
      <c r="ET117" s="48"/>
      <c r="EU117" s="48"/>
      <c r="EV117" s="48"/>
      <c r="EW117" s="48"/>
      <c r="EX117" s="48"/>
      <c r="EY117" s="48"/>
      <c r="EZ117" s="48"/>
      <c r="FA117" s="48"/>
      <c r="FB117" s="48"/>
      <c r="FC117" s="48"/>
      <c r="FD117" s="48"/>
      <c r="FE117" s="48"/>
      <c r="FF117" s="48"/>
      <c r="FG117" s="48"/>
      <c r="FH117" s="48"/>
      <c r="FI117" s="48"/>
      <c r="FJ117" s="48"/>
      <c r="FK117" s="48"/>
      <c r="FL117" s="48"/>
      <c r="FM117" s="48"/>
      <c r="FN117" s="48"/>
      <c r="FO117" s="48"/>
      <c r="FP117" s="48"/>
      <c r="FQ117" s="48"/>
      <c r="FR117" s="48"/>
      <c r="FS117" s="48"/>
      <c r="FT117" s="48"/>
      <c r="FU117" s="48"/>
      <c r="FV117" s="48"/>
      <c r="FW117" s="48"/>
      <c r="FX117" s="48"/>
      <c r="FY117" s="48"/>
      <c r="FZ117" s="48"/>
      <c r="GA117" s="48"/>
      <c r="GB117" s="48"/>
      <c r="GC117" s="48"/>
      <c r="GD117" s="48"/>
      <c r="GE117" s="48"/>
      <c r="GF117" s="48"/>
      <c r="GG117" s="48"/>
      <c r="GH117" s="48"/>
      <c r="GI117" s="48"/>
      <c r="GJ117" s="48"/>
      <c r="GK117" s="48"/>
      <c r="GL117" s="48"/>
      <c r="GM117" s="48"/>
      <c r="GN117" s="48"/>
      <c r="GO117" s="48"/>
      <c r="GP117" s="48"/>
      <c r="GQ117" s="48"/>
      <c r="GR117" s="48"/>
      <c r="GS117" s="48"/>
      <c r="GT117" s="48"/>
      <c r="GU117" s="48"/>
      <c r="GV117" s="48"/>
      <c r="GW117" s="48"/>
      <c r="GX117" s="48"/>
      <c r="GY117" s="48"/>
      <c r="GZ117" s="48"/>
      <c r="HA117" s="48"/>
      <c r="HB117" s="48"/>
      <c r="HC117" s="48"/>
      <c r="HD117" s="48"/>
      <c r="HE117" s="48"/>
      <c r="HF117" s="48"/>
      <c r="HG117" s="48"/>
      <c r="HH117" s="48"/>
      <c r="HI117" s="48"/>
      <c r="HJ117" s="48"/>
      <c r="HK117" s="48"/>
      <c r="HL117" s="48"/>
      <c r="HM117" s="48"/>
      <c r="HN117" s="48"/>
      <c r="HO117" s="48"/>
      <c r="HP117" s="48"/>
      <c r="HQ117" s="48"/>
      <c r="HR117" s="48"/>
      <c r="HS117" s="48"/>
      <c r="HT117" s="48"/>
      <c r="HU117" s="48"/>
      <c r="HV117" s="48"/>
      <c r="HW117" s="48"/>
      <c r="HX117" s="48"/>
      <c r="HY117" s="48"/>
      <c r="HZ117" s="48"/>
      <c r="IA117" s="48"/>
      <c r="IB117" s="48"/>
      <c r="IC117" s="48"/>
      <c r="ID117" s="48"/>
      <c r="IE117" s="48"/>
      <c r="IF117" s="48"/>
      <c r="IG117" s="48"/>
      <c r="IH117" s="48"/>
      <c r="II117" s="48"/>
      <c r="IJ117" s="48"/>
      <c r="IK117" s="48"/>
      <c r="IL117" s="48"/>
      <c r="IM117" s="48"/>
      <c r="IN117" s="48"/>
      <c r="IO117" s="48"/>
      <c r="IP117" s="48"/>
      <c r="IQ117" s="48"/>
      <c r="IR117" s="48"/>
      <c r="IS117" s="48"/>
      <c r="IT117" s="48"/>
      <c r="IU117" s="48"/>
      <c r="IV117" s="48"/>
      <c r="IW117" s="48"/>
    </row>
    <row r="118" customFormat="false" ht="12.75" hidden="false" customHeight="false" outlineLevel="0" collapsed="false">
      <c r="A118" s="19" t="s">
        <v>29</v>
      </c>
      <c r="B118" s="39" t="s">
        <v>181</v>
      </c>
      <c r="C118" s="39" t="s">
        <v>182</v>
      </c>
      <c r="D118" s="40" t="n">
        <v>36465</v>
      </c>
      <c r="E118" s="40" t="n">
        <v>37560</v>
      </c>
      <c r="F118" s="19" t="s">
        <v>187</v>
      </c>
      <c r="G118" s="19" t="s">
        <v>189</v>
      </c>
      <c r="H118" s="39" t="s">
        <v>185</v>
      </c>
      <c r="I118" s="41" t="n">
        <v>0</v>
      </c>
      <c r="J118" s="42" t="n">
        <v>0</v>
      </c>
      <c r="K118" s="42" t="n">
        <v>0.0022</v>
      </c>
      <c r="L118" s="42" t="n">
        <v>0</v>
      </c>
      <c r="M118" s="42" t="n">
        <v>0</v>
      </c>
      <c r="N118" s="43" t="n">
        <v>0</v>
      </c>
      <c r="O118" s="42" t="n">
        <f aca="false">SUM(I118:M118)</f>
        <v>0.0022</v>
      </c>
      <c r="P118" s="44" t="n">
        <v>892084</v>
      </c>
      <c r="Q118" s="39" t="n">
        <v>18</v>
      </c>
      <c r="R118" s="19"/>
      <c r="S118" s="45" t="n">
        <f aca="false">I118*I$1*Q118</f>
        <v>0</v>
      </c>
      <c r="T118" s="45"/>
      <c r="U118" s="46" t="n">
        <v>143318</v>
      </c>
      <c r="V118" s="19"/>
      <c r="W118" s="47"/>
      <c r="X118" s="47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48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48"/>
      <c r="EL118" s="48"/>
      <c r="EM118" s="48"/>
      <c r="EN118" s="48"/>
      <c r="EO118" s="48"/>
      <c r="EP118" s="48"/>
      <c r="EQ118" s="48"/>
      <c r="ER118" s="48"/>
      <c r="ES118" s="48"/>
      <c r="ET118" s="48"/>
      <c r="EU118" s="48"/>
      <c r="EV118" s="48"/>
      <c r="EW118" s="48"/>
      <c r="EX118" s="48"/>
      <c r="EY118" s="48"/>
      <c r="EZ118" s="48"/>
      <c r="FA118" s="48"/>
      <c r="FB118" s="48"/>
      <c r="FC118" s="48"/>
      <c r="FD118" s="48"/>
      <c r="FE118" s="48"/>
      <c r="FF118" s="48"/>
      <c r="FG118" s="48"/>
      <c r="FH118" s="48"/>
      <c r="FI118" s="48"/>
      <c r="FJ118" s="48"/>
      <c r="FK118" s="48"/>
      <c r="FL118" s="48"/>
      <c r="FM118" s="48"/>
      <c r="FN118" s="48"/>
      <c r="FO118" s="48"/>
      <c r="FP118" s="48"/>
      <c r="FQ118" s="48"/>
      <c r="FR118" s="48"/>
      <c r="FS118" s="48"/>
      <c r="FT118" s="48"/>
      <c r="FU118" s="48"/>
      <c r="FV118" s="48"/>
      <c r="FW118" s="48"/>
      <c r="FX118" s="48"/>
      <c r="FY118" s="48"/>
      <c r="FZ118" s="48"/>
      <c r="GA118" s="48"/>
      <c r="GB118" s="48"/>
      <c r="GC118" s="48"/>
      <c r="GD118" s="48"/>
      <c r="GE118" s="48"/>
      <c r="GF118" s="48"/>
      <c r="GG118" s="48"/>
      <c r="GH118" s="48"/>
      <c r="GI118" s="48"/>
      <c r="GJ118" s="48"/>
      <c r="GK118" s="48"/>
      <c r="GL118" s="48"/>
      <c r="GM118" s="48"/>
      <c r="GN118" s="48"/>
      <c r="GO118" s="48"/>
      <c r="GP118" s="48"/>
      <c r="GQ118" s="48"/>
      <c r="GR118" s="48"/>
      <c r="GS118" s="48"/>
      <c r="GT118" s="48"/>
      <c r="GU118" s="48"/>
      <c r="GV118" s="48"/>
      <c r="GW118" s="48"/>
      <c r="GX118" s="48"/>
      <c r="GY118" s="48"/>
      <c r="GZ118" s="48"/>
      <c r="HA118" s="48"/>
      <c r="HB118" s="48"/>
      <c r="HC118" s="48"/>
      <c r="HD118" s="48"/>
      <c r="HE118" s="48"/>
      <c r="HF118" s="48"/>
      <c r="HG118" s="48"/>
      <c r="HH118" s="48"/>
      <c r="HI118" s="48"/>
      <c r="HJ118" s="48"/>
      <c r="HK118" s="48"/>
      <c r="HL118" s="48"/>
      <c r="HM118" s="48"/>
      <c r="HN118" s="48"/>
      <c r="HO118" s="48"/>
      <c r="HP118" s="48"/>
      <c r="HQ118" s="48"/>
      <c r="HR118" s="48"/>
      <c r="HS118" s="48"/>
      <c r="HT118" s="48"/>
      <c r="HU118" s="48"/>
      <c r="HV118" s="48"/>
      <c r="HW118" s="48"/>
      <c r="HX118" s="48"/>
      <c r="HY118" s="48"/>
      <c r="HZ118" s="48"/>
      <c r="IA118" s="48"/>
      <c r="IB118" s="48"/>
      <c r="IC118" s="48"/>
      <c r="ID118" s="48"/>
      <c r="IE118" s="48"/>
      <c r="IF118" s="48"/>
      <c r="IG118" s="48"/>
      <c r="IH118" s="48"/>
      <c r="II118" s="48"/>
      <c r="IJ118" s="48"/>
      <c r="IK118" s="48"/>
      <c r="IL118" s="48"/>
      <c r="IM118" s="48"/>
      <c r="IN118" s="48"/>
      <c r="IO118" s="48"/>
      <c r="IP118" s="48"/>
      <c r="IQ118" s="48"/>
      <c r="IR118" s="48"/>
      <c r="IS118" s="48"/>
      <c r="IT118" s="48"/>
      <c r="IU118" s="48"/>
      <c r="IV118" s="48"/>
      <c r="IW118" s="48"/>
    </row>
    <row r="119" customFormat="false" ht="12.75" hidden="false" customHeight="false" outlineLevel="0" collapsed="false">
      <c r="A119" s="19" t="s">
        <v>29</v>
      </c>
      <c r="B119" s="39" t="s">
        <v>181</v>
      </c>
      <c r="C119" s="39" t="s">
        <v>182</v>
      </c>
      <c r="D119" s="40" t="n">
        <v>36465</v>
      </c>
      <c r="E119" s="40" t="n">
        <v>39021</v>
      </c>
      <c r="F119" s="19" t="s">
        <v>187</v>
      </c>
      <c r="G119" s="19" t="s">
        <v>188</v>
      </c>
      <c r="H119" s="39" t="s">
        <v>185</v>
      </c>
      <c r="I119" s="41" t="n">
        <v>0</v>
      </c>
      <c r="J119" s="42" t="n">
        <v>0</v>
      </c>
      <c r="K119" s="42" t="n">
        <v>0.0022</v>
      </c>
      <c r="L119" s="42" t="n">
        <v>0</v>
      </c>
      <c r="M119" s="42" t="n">
        <v>0</v>
      </c>
      <c r="N119" s="43" t="n">
        <v>0</v>
      </c>
      <c r="O119" s="42" t="n">
        <f aca="false">SUM(I119:M119)</f>
        <v>0.0022</v>
      </c>
      <c r="P119" s="44" t="n">
        <v>892085</v>
      </c>
      <c r="Q119" s="39" t="n">
        <v>167</v>
      </c>
      <c r="R119" s="19"/>
      <c r="S119" s="45" t="n">
        <f aca="false">I119*I$1*Q119</f>
        <v>0</v>
      </c>
      <c r="T119" s="45"/>
      <c r="U119" s="46" t="n">
        <v>143319</v>
      </c>
      <c r="V119" s="19"/>
      <c r="W119" s="47"/>
      <c r="X119" s="47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  <c r="CJ119" s="48"/>
      <c r="CK119" s="48"/>
      <c r="CL119" s="48"/>
      <c r="CM119" s="48"/>
      <c r="CN119" s="48"/>
      <c r="CO119" s="48"/>
      <c r="CP119" s="48"/>
      <c r="CQ119" s="48"/>
      <c r="CR119" s="48"/>
      <c r="CS119" s="48"/>
      <c r="CT119" s="48"/>
      <c r="CU119" s="48"/>
      <c r="CV119" s="48"/>
      <c r="CW119" s="48"/>
      <c r="CX119" s="48"/>
      <c r="CY119" s="48"/>
      <c r="CZ119" s="48"/>
      <c r="DA119" s="48"/>
      <c r="DB119" s="48"/>
      <c r="DC119" s="48"/>
      <c r="DD119" s="48"/>
      <c r="DE119" s="48"/>
      <c r="DF119" s="48"/>
      <c r="DG119" s="48"/>
      <c r="DH119" s="48"/>
      <c r="DI119" s="48"/>
      <c r="DJ119" s="48"/>
      <c r="DK119" s="48"/>
      <c r="DL119" s="48"/>
      <c r="DM119" s="48"/>
      <c r="DN119" s="48"/>
      <c r="DO119" s="48"/>
      <c r="DP119" s="48"/>
      <c r="DQ119" s="48"/>
      <c r="DR119" s="48"/>
      <c r="DS119" s="48"/>
      <c r="DT119" s="48"/>
      <c r="DU119" s="48"/>
      <c r="DV119" s="48"/>
      <c r="DW119" s="48"/>
      <c r="DX119" s="48"/>
      <c r="DY119" s="48"/>
      <c r="DZ119" s="48"/>
      <c r="EA119" s="48"/>
      <c r="EB119" s="48"/>
      <c r="EC119" s="48"/>
      <c r="ED119" s="48"/>
      <c r="EE119" s="48"/>
      <c r="EF119" s="48"/>
      <c r="EG119" s="48"/>
      <c r="EH119" s="48"/>
      <c r="EI119" s="48"/>
      <c r="EJ119" s="48"/>
      <c r="EK119" s="48"/>
      <c r="EL119" s="48"/>
      <c r="EM119" s="48"/>
      <c r="EN119" s="48"/>
      <c r="EO119" s="48"/>
      <c r="EP119" s="48"/>
      <c r="EQ119" s="48"/>
      <c r="ER119" s="48"/>
      <c r="ES119" s="48"/>
      <c r="ET119" s="48"/>
      <c r="EU119" s="48"/>
      <c r="EV119" s="48"/>
      <c r="EW119" s="48"/>
      <c r="EX119" s="48"/>
      <c r="EY119" s="48"/>
      <c r="EZ119" s="48"/>
      <c r="FA119" s="48"/>
      <c r="FB119" s="48"/>
      <c r="FC119" s="48"/>
      <c r="FD119" s="48"/>
      <c r="FE119" s="48"/>
      <c r="FF119" s="48"/>
      <c r="FG119" s="48"/>
      <c r="FH119" s="48"/>
      <c r="FI119" s="48"/>
      <c r="FJ119" s="48"/>
      <c r="FK119" s="48"/>
      <c r="FL119" s="48"/>
      <c r="FM119" s="48"/>
      <c r="FN119" s="48"/>
      <c r="FO119" s="48"/>
      <c r="FP119" s="48"/>
      <c r="FQ119" s="48"/>
      <c r="FR119" s="48"/>
      <c r="FS119" s="48"/>
      <c r="FT119" s="48"/>
      <c r="FU119" s="48"/>
      <c r="FV119" s="48"/>
      <c r="FW119" s="48"/>
      <c r="FX119" s="48"/>
      <c r="FY119" s="48"/>
      <c r="FZ119" s="48"/>
      <c r="GA119" s="48"/>
      <c r="GB119" s="48"/>
      <c r="GC119" s="48"/>
      <c r="GD119" s="48"/>
      <c r="GE119" s="48"/>
      <c r="GF119" s="48"/>
      <c r="GG119" s="48"/>
      <c r="GH119" s="48"/>
      <c r="GI119" s="48"/>
      <c r="GJ119" s="48"/>
      <c r="GK119" s="48"/>
      <c r="GL119" s="48"/>
      <c r="GM119" s="48"/>
      <c r="GN119" s="48"/>
      <c r="GO119" s="48"/>
      <c r="GP119" s="48"/>
      <c r="GQ119" s="48"/>
      <c r="GR119" s="48"/>
      <c r="GS119" s="48"/>
      <c r="GT119" s="48"/>
      <c r="GU119" s="48"/>
      <c r="GV119" s="48"/>
      <c r="GW119" s="48"/>
      <c r="GX119" s="48"/>
      <c r="GY119" s="48"/>
      <c r="GZ119" s="48"/>
      <c r="HA119" s="48"/>
      <c r="HB119" s="48"/>
      <c r="HC119" s="48"/>
      <c r="HD119" s="48"/>
      <c r="HE119" s="48"/>
      <c r="HF119" s="48"/>
      <c r="HG119" s="48"/>
      <c r="HH119" s="48"/>
      <c r="HI119" s="48"/>
      <c r="HJ119" s="48"/>
      <c r="HK119" s="48"/>
      <c r="HL119" s="48"/>
      <c r="HM119" s="48"/>
      <c r="HN119" s="48"/>
      <c r="HO119" s="48"/>
      <c r="HP119" s="48"/>
      <c r="HQ119" s="48"/>
      <c r="HR119" s="48"/>
      <c r="HS119" s="48"/>
      <c r="HT119" s="48"/>
      <c r="HU119" s="48"/>
      <c r="HV119" s="48"/>
      <c r="HW119" s="48"/>
      <c r="HX119" s="48"/>
      <c r="HY119" s="48"/>
      <c r="HZ119" s="48"/>
      <c r="IA119" s="48"/>
      <c r="IB119" s="48"/>
      <c r="IC119" s="48"/>
      <c r="ID119" s="48"/>
      <c r="IE119" s="48"/>
      <c r="IF119" s="48"/>
      <c r="IG119" s="48"/>
      <c r="IH119" s="48"/>
      <c r="II119" s="48"/>
      <c r="IJ119" s="48"/>
      <c r="IK119" s="48"/>
      <c r="IL119" s="48"/>
      <c r="IM119" s="48"/>
      <c r="IN119" s="48"/>
      <c r="IO119" s="48"/>
      <c r="IP119" s="48"/>
      <c r="IQ119" s="48"/>
      <c r="IR119" s="48"/>
      <c r="IS119" s="48"/>
      <c r="IT119" s="48"/>
      <c r="IU119" s="48"/>
      <c r="IV119" s="48"/>
      <c r="IW119" s="48"/>
    </row>
    <row r="120" customFormat="false" ht="12.75" hidden="false" customHeight="false" outlineLevel="0" collapsed="false">
      <c r="A120" s="19" t="s">
        <v>29</v>
      </c>
      <c r="B120" s="39" t="s">
        <v>181</v>
      </c>
      <c r="C120" s="39" t="s">
        <v>182</v>
      </c>
      <c r="D120" s="40" t="n">
        <v>36495</v>
      </c>
      <c r="E120" s="40" t="n">
        <v>39021</v>
      </c>
      <c r="F120" s="19" t="s">
        <v>187</v>
      </c>
      <c r="G120" s="19" t="s">
        <v>188</v>
      </c>
      <c r="H120" s="39" t="s">
        <v>190</v>
      </c>
      <c r="I120" s="41" t="n">
        <v>0</v>
      </c>
      <c r="J120" s="42" t="n">
        <v>0</v>
      </c>
      <c r="K120" s="42" t="n">
        <v>0.0022</v>
      </c>
      <c r="L120" s="42" t="n">
        <v>0</v>
      </c>
      <c r="M120" s="42" t="n">
        <v>0</v>
      </c>
      <c r="N120" s="43" t="n">
        <v>0</v>
      </c>
      <c r="O120" s="42" t="n">
        <f aca="false">SUM(I120:M120)</f>
        <v>0.0022</v>
      </c>
      <c r="P120" s="44" t="n">
        <v>892214</v>
      </c>
      <c r="Q120" s="39" t="n">
        <v>114</v>
      </c>
      <c r="R120" s="19"/>
      <c r="S120" s="45" t="n">
        <f aca="false">I120*I$1*Q120</f>
        <v>0</v>
      </c>
      <c r="T120" s="45"/>
      <c r="U120" s="46" t="n">
        <v>143321</v>
      </c>
      <c r="V120" s="19"/>
      <c r="W120" s="47"/>
      <c r="X120" s="47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  <c r="DI120" s="48"/>
      <c r="DJ120" s="48"/>
      <c r="DK120" s="48"/>
      <c r="DL120" s="48"/>
      <c r="DM120" s="48"/>
      <c r="DN120" s="48"/>
      <c r="DO120" s="48"/>
      <c r="DP120" s="48"/>
      <c r="DQ120" s="48"/>
      <c r="DR120" s="48"/>
      <c r="DS120" s="48"/>
      <c r="DT120" s="48"/>
      <c r="DU120" s="48"/>
      <c r="DV120" s="48"/>
      <c r="DW120" s="48"/>
      <c r="DX120" s="48"/>
      <c r="DY120" s="48"/>
      <c r="DZ120" s="48"/>
      <c r="EA120" s="48"/>
      <c r="EB120" s="48"/>
      <c r="EC120" s="48"/>
      <c r="ED120" s="48"/>
      <c r="EE120" s="48"/>
      <c r="EF120" s="48"/>
      <c r="EG120" s="48"/>
      <c r="EH120" s="48"/>
      <c r="EI120" s="48"/>
      <c r="EJ120" s="48"/>
      <c r="EK120" s="48"/>
      <c r="EL120" s="48"/>
      <c r="EM120" s="48"/>
      <c r="EN120" s="48"/>
      <c r="EO120" s="48"/>
      <c r="EP120" s="48"/>
      <c r="EQ120" s="48"/>
      <c r="ER120" s="48"/>
      <c r="ES120" s="48"/>
      <c r="ET120" s="48"/>
      <c r="EU120" s="48"/>
      <c r="EV120" s="48"/>
      <c r="EW120" s="48"/>
      <c r="EX120" s="48"/>
      <c r="EY120" s="48"/>
      <c r="EZ120" s="48"/>
      <c r="FA120" s="48"/>
      <c r="FB120" s="48"/>
      <c r="FC120" s="48"/>
      <c r="FD120" s="48"/>
      <c r="FE120" s="48"/>
      <c r="FF120" s="48"/>
      <c r="FG120" s="48"/>
      <c r="FH120" s="48"/>
      <c r="FI120" s="48"/>
      <c r="FJ120" s="48"/>
      <c r="FK120" s="48"/>
      <c r="FL120" s="48"/>
      <c r="FM120" s="48"/>
      <c r="FN120" s="48"/>
      <c r="FO120" s="48"/>
      <c r="FP120" s="48"/>
      <c r="FQ120" s="48"/>
      <c r="FR120" s="48"/>
      <c r="FS120" s="48"/>
      <c r="FT120" s="48"/>
      <c r="FU120" s="48"/>
      <c r="FV120" s="48"/>
      <c r="FW120" s="48"/>
      <c r="FX120" s="48"/>
      <c r="FY120" s="48"/>
      <c r="FZ120" s="48"/>
      <c r="GA120" s="48"/>
      <c r="GB120" s="48"/>
      <c r="GC120" s="48"/>
      <c r="GD120" s="48"/>
      <c r="GE120" s="48"/>
      <c r="GF120" s="48"/>
      <c r="GG120" s="48"/>
      <c r="GH120" s="48"/>
      <c r="GI120" s="48"/>
      <c r="GJ120" s="48"/>
      <c r="GK120" s="48"/>
      <c r="GL120" s="48"/>
      <c r="GM120" s="48"/>
      <c r="GN120" s="48"/>
      <c r="GO120" s="48"/>
      <c r="GP120" s="48"/>
      <c r="GQ120" s="48"/>
      <c r="GR120" s="48"/>
      <c r="GS120" s="48"/>
      <c r="GT120" s="48"/>
      <c r="GU120" s="48"/>
      <c r="GV120" s="48"/>
      <c r="GW120" s="48"/>
      <c r="GX120" s="48"/>
      <c r="GY120" s="48"/>
      <c r="GZ120" s="48"/>
      <c r="HA120" s="48"/>
      <c r="HB120" s="48"/>
      <c r="HC120" s="48"/>
      <c r="HD120" s="48"/>
      <c r="HE120" s="48"/>
      <c r="HF120" s="48"/>
      <c r="HG120" s="48"/>
      <c r="HH120" s="48"/>
      <c r="HI120" s="48"/>
      <c r="HJ120" s="48"/>
      <c r="HK120" s="48"/>
      <c r="HL120" s="48"/>
      <c r="HM120" s="48"/>
      <c r="HN120" s="48"/>
      <c r="HO120" s="48"/>
      <c r="HP120" s="48"/>
      <c r="HQ120" s="48"/>
      <c r="HR120" s="48"/>
      <c r="HS120" s="48"/>
      <c r="HT120" s="48"/>
      <c r="HU120" s="48"/>
      <c r="HV120" s="48"/>
      <c r="HW120" s="48"/>
      <c r="HX120" s="48"/>
      <c r="HY120" s="48"/>
      <c r="HZ120" s="48"/>
      <c r="IA120" s="48"/>
      <c r="IB120" s="48"/>
      <c r="IC120" s="48"/>
      <c r="ID120" s="48"/>
      <c r="IE120" s="48"/>
      <c r="IF120" s="48"/>
      <c r="IG120" s="48"/>
      <c r="IH120" s="48"/>
      <c r="II120" s="48"/>
      <c r="IJ120" s="48"/>
      <c r="IK120" s="48"/>
      <c r="IL120" s="48"/>
      <c r="IM120" s="48"/>
      <c r="IN120" s="48"/>
      <c r="IO120" s="48"/>
      <c r="IP120" s="48"/>
      <c r="IQ120" s="48"/>
      <c r="IR120" s="48"/>
      <c r="IS120" s="48"/>
      <c r="IT120" s="48"/>
      <c r="IU120" s="48"/>
      <c r="IV120" s="48"/>
      <c r="IW120" s="48"/>
    </row>
    <row r="121" customFormat="false" ht="12.75" hidden="false" customHeight="false" outlineLevel="0" collapsed="false">
      <c r="A121" s="19" t="s">
        <v>29</v>
      </c>
      <c r="B121" s="39" t="s">
        <v>181</v>
      </c>
      <c r="C121" s="39" t="s">
        <v>182</v>
      </c>
      <c r="D121" s="40" t="n">
        <v>36465</v>
      </c>
      <c r="E121" s="40" t="n">
        <v>41394</v>
      </c>
      <c r="F121" s="19" t="s">
        <v>191</v>
      </c>
      <c r="G121" s="19" t="s">
        <v>192</v>
      </c>
      <c r="H121" s="39" t="s">
        <v>191</v>
      </c>
      <c r="I121" s="41" t="n">
        <v>0</v>
      </c>
      <c r="J121" s="42" t="n">
        <v>0</v>
      </c>
      <c r="K121" s="42" t="n">
        <v>0.0022</v>
      </c>
      <c r="L121" s="42" t="n">
        <v>0</v>
      </c>
      <c r="M121" s="42" t="n">
        <v>0</v>
      </c>
      <c r="N121" s="43" t="n">
        <v>0</v>
      </c>
      <c r="O121" s="42" t="n">
        <f aca="false">SUM(I121:M121)</f>
        <v>0.0022</v>
      </c>
      <c r="P121" s="44" t="n">
        <v>892102</v>
      </c>
      <c r="Q121" s="39" t="n">
        <v>170</v>
      </c>
      <c r="R121" s="19" t="s">
        <v>193</v>
      </c>
      <c r="S121" s="45" t="n">
        <f aca="false">I121*I$1*Q121</f>
        <v>0</v>
      </c>
      <c r="T121" s="45"/>
      <c r="U121" s="46" t="n">
        <v>143323</v>
      </c>
      <c r="V121" s="19"/>
      <c r="W121" s="47"/>
      <c r="X121" s="47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48"/>
      <c r="CK121" s="48"/>
      <c r="CL121" s="48"/>
      <c r="CM121" s="48"/>
      <c r="CN121" s="48"/>
      <c r="CO121" s="48"/>
      <c r="CP121" s="48"/>
      <c r="CQ121" s="48"/>
      <c r="CR121" s="48"/>
      <c r="CS121" s="48"/>
      <c r="CT121" s="48"/>
      <c r="CU121" s="48"/>
      <c r="CV121" s="48"/>
      <c r="CW121" s="48"/>
      <c r="CX121" s="48"/>
      <c r="CY121" s="48"/>
      <c r="CZ121" s="48"/>
      <c r="DA121" s="48"/>
      <c r="DB121" s="48"/>
      <c r="DC121" s="48"/>
      <c r="DD121" s="48"/>
      <c r="DE121" s="48"/>
      <c r="DF121" s="48"/>
      <c r="DG121" s="48"/>
      <c r="DH121" s="48"/>
      <c r="DI121" s="48"/>
      <c r="DJ121" s="48"/>
      <c r="DK121" s="48"/>
      <c r="DL121" s="48"/>
      <c r="DM121" s="48"/>
      <c r="DN121" s="48"/>
      <c r="DO121" s="48"/>
      <c r="DP121" s="48"/>
      <c r="DQ121" s="48"/>
      <c r="DR121" s="48"/>
      <c r="DS121" s="48"/>
      <c r="DT121" s="48"/>
      <c r="DU121" s="48"/>
      <c r="DV121" s="48"/>
      <c r="DW121" s="48"/>
      <c r="DX121" s="48"/>
      <c r="DY121" s="48"/>
      <c r="DZ121" s="48"/>
      <c r="EA121" s="48"/>
      <c r="EB121" s="48"/>
      <c r="EC121" s="48"/>
      <c r="ED121" s="48"/>
      <c r="EE121" s="48"/>
      <c r="EF121" s="48"/>
      <c r="EG121" s="48"/>
      <c r="EH121" s="48"/>
      <c r="EI121" s="48"/>
      <c r="EJ121" s="48"/>
      <c r="EK121" s="48"/>
      <c r="EL121" s="48"/>
      <c r="EM121" s="48"/>
      <c r="EN121" s="48"/>
      <c r="EO121" s="48"/>
      <c r="EP121" s="48"/>
      <c r="EQ121" s="48"/>
      <c r="ER121" s="48"/>
      <c r="ES121" s="48"/>
      <c r="ET121" s="48"/>
      <c r="EU121" s="48"/>
      <c r="EV121" s="48"/>
      <c r="EW121" s="48"/>
      <c r="EX121" s="48"/>
      <c r="EY121" s="48"/>
      <c r="EZ121" s="48"/>
      <c r="FA121" s="48"/>
      <c r="FB121" s="48"/>
      <c r="FC121" s="48"/>
      <c r="FD121" s="48"/>
      <c r="FE121" s="48"/>
      <c r="FF121" s="48"/>
      <c r="FG121" s="48"/>
      <c r="FH121" s="48"/>
      <c r="FI121" s="48"/>
      <c r="FJ121" s="48"/>
      <c r="FK121" s="48"/>
      <c r="FL121" s="48"/>
      <c r="FM121" s="48"/>
      <c r="FN121" s="48"/>
      <c r="FO121" s="48"/>
      <c r="FP121" s="48"/>
      <c r="FQ121" s="48"/>
      <c r="FR121" s="48"/>
      <c r="FS121" s="48"/>
      <c r="FT121" s="48"/>
      <c r="FU121" s="48"/>
      <c r="FV121" s="48"/>
      <c r="FW121" s="48"/>
      <c r="FX121" s="48"/>
      <c r="FY121" s="48"/>
      <c r="FZ121" s="48"/>
      <c r="GA121" s="48"/>
      <c r="GB121" s="48"/>
      <c r="GC121" s="48"/>
      <c r="GD121" s="48"/>
      <c r="GE121" s="48"/>
      <c r="GF121" s="48"/>
      <c r="GG121" s="48"/>
      <c r="GH121" s="48"/>
      <c r="GI121" s="48"/>
      <c r="GJ121" s="48"/>
      <c r="GK121" s="48"/>
      <c r="GL121" s="48"/>
      <c r="GM121" s="48"/>
      <c r="GN121" s="48"/>
      <c r="GO121" s="48"/>
      <c r="GP121" s="48"/>
      <c r="GQ121" s="48"/>
      <c r="GR121" s="48"/>
      <c r="GS121" s="48"/>
      <c r="GT121" s="48"/>
      <c r="GU121" s="48"/>
      <c r="GV121" s="48"/>
      <c r="GW121" s="48"/>
      <c r="GX121" s="48"/>
      <c r="GY121" s="48"/>
      <c r="GZ121" s="48"/>
      <c r="HA121" s="48"/>
      <c r="HB121" s="48"/>
      <c r="HC121" s="48"/>
      <c r="HD121" s="48"/>
      <c r="HE121" s="48"/>
      <c r="HF121" s="48"/>
      <c r="HG121" s="48"/>
      <c r="HH121" s="48"/>
      <c r="HI121" s="48"/>
      <c r="HJ121" s="48"/>
      <c r="HK121" s="48"/>
      <c r="HL121" s="48"/>
      <c r="HM121" s="48"/>
      <c r="HN121" s="48"/>
      <c r="HO121" s="48"/>
      <c r="HP121" s="48"/>
      <c r="HQ121" s="48"/>
      <c r="HR121" s="48"/>
      <c r="HS121" s="48"/>
      <c r="HT121" s="48"/>
      <c r="HU121" s="48"/>
      <c r="HV121" s="48"/>
      <c r="HW121" s="48"/>
      <c r="HX121" s="48"/>
      <c r="HY121" s="48"/>
      <c r="HZ121" s="48"/>
      <c r="IA121" s="48"/>
      <c r="IB121" s="48"/>
      <c r="IC121" s="48"/>
      <c r="ID121" s="48"/>
      <c r="IE121" s="48"/>
      <c r="IF121" s="48"/>
      <c r="IG121" s="48"/>
      <c r="IH121" s="48"/>
      <c r="II121" s="48"/>
      <c r="IJ121" s="48"/>
      <c r="IK121" s="48"/>
      <c r="IL121" s="48"/>
      <c r="IM121" s="48"/>
      <c r="IN121" s="48"/>
      <c r="IO121" s="48"/>
      <c r="IP121" s="48"/>
      <c r="IQ121" s="48"/>
      <c r="IR121" s="48"/>
      <c r="IS121" s="48"/>
      <c r="IT121" s="48"/>
      <c r="IU121" s="48"/>
      <c r="IV121" s="48"/>
      <c r="IW121" s="48"/>
    </row>
    <row r="122" customFormat="false" ht="12.75" hidden="false" customHeight="false" outlineLevel="0" collapsed="false">
      <c r="A122" s="19" t="s">
        <v>29</v>
      </c>
      <c r="B122" s="39" t="s">
        <v>181</v>
      </c>
      <c r="C122" s="39" t="s">
        <v>182</v>
      </c>
      <c r="D122" s="40" t="n">
        <v>36465</v>
      </c>
      <c r="E122" s="40" t="n">
        <v>41394</v>
      </c>
      <c r="F122" s="19" t="s">
        <v>191</v>
      </c>
      <c r="G122" s="19" t="s">
        <v>194</v>
      </c>
      <c r="H122" s="39" t="s">
        <v>191</v>
      </c>
      <c r="I122" s="41" t="n">
        <v>0</v>
      </c>
      <c r="J122" s="42" t="n">
        <v>0</v>
      </c>
      <c r="K122" s="42" t="n">
        <v>0.0022</v>
      </c>
      <c r="L122" s="42" t="n">
        <v>0</v>
      </c>
      <c r="M122" s="42" t="n">
        <v>0</v>
      </c>
      <c r="N122" s="43" t="n">
        <v>0</v>
      </c>
      <c r="O122" s="42" t="n">
        <f aca="false">SUM(I122:M122)</f>
        <v>0.0022</v>
      </c>
      <c r="P122" s="44" t="n">
        <v>892102</v>
      </c>
      <c r="Q122" s="39" t="n">
        <v>12207</v>
      </c>
      <c r="R122" s="19" t="s">
        <v>193</v>
      </c>
      <c r="S122" s="45" t="n">
        <f aca="false">I122*I$1*Q122</f>
        <v>0</v>
      </c>
      <c r="T122" s="45"/>
      <c r="U122" s="46" t="n">
        <v>143323</v>
      </c>
      <c r="V122" s="19"/>
      <c r="W122" s="47"/>
      <c r="X122" s="47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48"/>
      <c r="CO122" s="48"/>
      <c r="CP122" s="48"/>
      <c r="CQ122" s="48"/>
      <c r="CR122" s="48"/>
      <c r="CS122" s="48"/>
      <c r="CT122" s="48"/>
      <c r="CU122" s="48"/>
      <c r="CV122" s="48"/>
      <c r="CW122" s="48"/>
      <c r="CX122" s="48"/>
      <c r="CY122" s="48"/>
      <c r="CZ122" s="48"/>
      <c r="DA122" s="48"/>
      <c r="DB122" s="48"/>
      <c r="DC122" s="48"/>
      <c r="DD122" s="48"/>
      <c r="DE122" s="48"/>
      <c r="DF122" s="48"/>
      <c r="DG122" s="48"/>
      <c r="DH122" s="48"/>
      <c r="DI122" s="48"/>
      <c r="DJ122" s="48"/>
      <c r="DK122" s="48"/>
      <c r="DL122" s="48"/>
      <c r="DM122" s="48"/>
      <c r="DN122" s="48"/>
      <c r="DO122" s="48"/>
      <c r="DP122" s="48"/>
      <c r="DQ122" s="48"/>
      <c r="DR122" s="48"/>
      <c r="DS122" s="48"/>
      <c r="DT122" s="48"/>
      <c r="DU122" s="48"/>
      <c r="DV122" s="48"/>
      <c r="DW122" s="48"/>
      <c r="DX122" s="48"/>
      <c r="DY122" s="48"/>
      <c r="DZ122" s="48"/>
      <c r="EA122" s="48"/>
      <c r="EB122" s="48"/>
      <c r="EC122" s="48"/>
      <c r="ED122" s="48"/>
      <c r="EE122" s="48"/>
      <c r="EF122" s="48"/>
      <c r="EG122" s="48"/>
      <c r="EH122" s="48"/>
      <c r="EI122" s="48"/>
      <c r="EJ122" s="48"/>
      <c r="EK122" s="48"/>
      <c r="EL122" s="48"/>
      <c r="EM122" s="48"/>
      <c r="EN122" s="48"/>
      <c r="EO122" s="48"/>
      <c r="EP122" s="48"/>
      <c r="EQ122" s="48"/>
      <c r="ER122" s="48"/>
      <c r="ES122" s="48"/>
      <c r="ET122" s="48"/>
      <c r="EU122" s="48"/>
      <c r="EV122" s="48"/>
      <c r="EW122" s="48"/>
      <c r="EX122" s="48"/>
      <c r="EY122" s="48"/>
      <c r="EZ122" s="48"/>
      <c r="FA122" s="48"/>
      <c r="FB122" s="48"/>
      <c r="FC122" s="48"/>
      <c r="FD122" s="48"/>
      <c r="FE122" s="48"/>
      <c r="FF122" s="48"/>
      <c r="FG122" s="48"/>
      <c r="FH122" s="48"/>
      <c r="FI122" s="48"/>
      <c r="FJ122" s="48"/>
      <c r="FK122" s="48"/>
      <c r="FL122" s="48"/>
      <c r="FM122" s="48"/>
      <c r="FN122" s="48"/>
      <c r="FO122" s="48"/>
      <c r="FP122" s="48"/>
      <c r="FQ122" s="48"/>
      <c r="FR122" s="48"/>
      <c r="FS122" s="48"/>
      <c r="FT122" s="48"/>
      <c r="FU122" s="48"/>
      <c r="FV122" s="48"/>
      <c r="FW122" s="48"/>
      <c r="FX122" s="48"/>
      <c r="FY122" s="48"/>
      <c r="FZ122" s="48"/>
      <c r="GA122" s="48"/>
      <c r="GB122" s="48"/>
      <c r="GC122" s="48"/>
      <c r="GD122" s="48"/>
      <c r="GE122" s="48"/>
      <c r="GF122" s="48"/>
      <c r="GG122" s="48"/>
      <c r="GH122" s="48"/>
      <c r="GI122" s="48"/>
      <c r="GJ122" s="48"/>
      <c r="GK122" s="48"/>
      <c r="GL122" s="48"/>
      <c r="GM122" s="48"/>
      <c r="GN122" s="48"/>
      <c r="GO122" s="48"/>
      <c r="GP122" s="48"/>
      <c r="GQ122" s="48"/>
      <c r="GR122" s="48"/>
      <c r="GS122" s="48"/>
      <c r="GT122" s="48"/>
      <c r="GU122" s="48"/>
      <c r="GV122" s="48"/>
      <c r="GW122" s="48"/>
      <c r="GX122" s="48"/>
      <c r="GY122" s="48"/>
      <c r="GZ122" s="48"/>
      <c r="HA122" s="48"/>
      <c r="HB122" s="48"/>
      <c r="HC122" s="48"/>
      <c r="HD122" s="48"/>
      <c r="HE122" s="48"/>
      <c r="HF122" s="48"/>
      <c r="HG122" s="48"/>
      <c r="HH122" s="48"/>
      <c r="HI122" s="48"/>
      <c r="HJ122" s="48"/>
      <c r="HK122" s="48"/>
      <c r="HL122" s="48"/>
      <c r="HM122" s="48"/>
      <c r="HN122" s="48"/>
      <c r="HO122" s="48"/>
      <c r="HP122" s="48"/>
      <c r="HQ122" s="48"/>
      <c r="HR122" s="48"/>
      <c r="HS122" s="48"/>
      <c r="HT122" s="48"/>
      <c r="HU122" s="48"/>
      <c r="HV122" s="48"/>
      <c r="HW122" s="48"/>
      <c r="HX122" s="48"/>
      <c r="HY122" s="48"/>
      <c r="HZ122" s="48"/>
      <c r="IA122" s="48"/>
      <c r="IB122" s="48"/>
      <c r="IC122" s="48"/>
      <c r="ID122" s="48"/>
      <c r="IE122" s="48"/>
      <c r="IF122" s="48"/>
      <c r="IG122" s="48"/>
      <c r="IH122" s="48"/>
      <c r="II122" s="48"/>
      <c r="IJ122" s="48"/>
      <c r="IK122" s="48"/>
      <c r="IL122" s="48"/>
      <c r="IM122" s="48"/>
      <c r="IN122" s="48"/>
      <c r="IO122" s="48"/>
      <c r="IP122" s="48"/>
      <c r="IQ122" s="48"/>
      <c r="IR122" s="48"/>
      <c r="IS122" s="48"/>
      <c r="IT122" s="48"/>
      <c r="IU122" s="48"/>
      <c r="IV122" s="48"/>
      <c r="IW122" s="48"/>
    </row>
    <row r="123" customFormat="false" ht="12.75" hidden="false" customHeight="false" outlineLevel="0" collapsed="false">
      <c r="A123" s="19" t="s">
        <v>29</v>
      </c>
      <c r="B123" s="39" t="s">
        <v>181</v>
      </c>
      <c r="C123" s="39" t="s">
        <v>195</v>
      </c>
      <c r="D123" s="40" t="n">
        <v>36526</v>
      </c>
      <c r="E123" s="40" t="n">
        <v>36556</v>
      </c>
      <c r="F123" s="19" t="s">
        <v>187</v>
      </c>
      <c r="G123" s="19" t="s">
        <v>188</v>
      </c>
      <c r="H123" s="39" t="s">
        <v>190</v>
      </c>
      <c r="I123" s="41" t="n">
        <v>0</v>
      </c>
      <c r="J123" s="42" t="n">
        <v>0</v>
      </c>
      <c r="K123" s="42" t="n">
        <v>0.0022</v>
      </c>
      <c r="L123" s="42" t="n">
        <v>0</v>
      </c>
      <c r="M123" s="42" t="n">
        <v>0</v>
      </c>
      <c r="N123" s="43" t="n">
        <v>0</v>
      </c>
      <c r="O123" s="42" t="n">
        <f aca="false">SUM(I123:M123)</f>
        <v>0.0022</v>
      </c>
      <c r="P123" s="44" t="n">
        <v>892348</v>
      </c>
      <c r="Q123" s="39" t="n">
        <v>145</v>
      </c>
      <c r="R123" s="19"/>
      <c r="S123" s="45" t="n">
        <f aca="false">I123*I$1*Q123</f>
        <v>0</v>
      </c>
      <c r="T123" s="45"/>
      <c r="U123" s="46" t="n">
        <v>145307</v>
      </c>
      <c r="V123" s="19"/>
      <c r="W123" s="47"/>
      <c r="X123" s="47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48"/>
      <c r="CI123" s="48"/>
      <c r="CJ123" s="48"/>
      <c r="CK123" s="48"/>
      <c r="CL123" s="48"/>
      <c r="CM123" s="48"/>
      <c r="CN123" s="48"/>
      <c r="CO123" s="48"/>
      <c r="CP123" s="48"/>
      <c r="CQ123" s="48"/>
      <c r="CR123" s="48"/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  <c r="DS123" s="48"/>
      <c r="DT123" s="48"/>
      <c r="DU123" s="48"/>
      <c r="DV123" s="48"/>
      <c r="DW123" s="48"/>
      <c r="DX123" s="48"/>
      <c r="DY123" s="48"/>
      <c r="DZ123" s="48"/>
      <c r="EA123" s="48"/>
      <c r="EB123" s="48"/>
      <c r="EC123" s="48"/>
      <c r="ED123" s="48"/>
      <c r="EE123" s="48"/>
      <c r="EF123" s="48"/>
      <c r="EG123" s="48"/>
      <c r="EH123" s="48"/>
      <c r="EI123" s="48"/>
      <c r="EJ123" s="48"/>
      <c r="EK123" s="48"/>
      <c r="EL123" s="48"/>
      <c r="EM123" s="48"/>
      <c r="EN123" s="48"/>
      <c r="EO123" s="48"/>
      <c r="EP123" s="48"/>
      <c r="EQ123" s="48"/>
      <c r="ER123" s="48"/>
      <c r="ES123" s="48"/>
      <c r="ET123" s="48"/>
      <c r="EU123" s="48"/>
      <c r="EV123" s="48"/>
      <c r="EW123" s="48"/>
      <c r="EX123" s="48"/>
      <c r="EY123" s="48"/>
      <c r="EZ123" s="48"/>
      <c r="FA123" s="48"/>
      <c r="FB123" s="48"/>
      <c r="FC123" s="48"/>
      <c r="FD123" s="48"/>
      <c r="FE123" s="48"/>
      <c r="FF123" s="48"/>
      <c r="FG123" s="48"/>
      <c r="FH123" s="48"/>
      <c r="FI123" s="48"/>
      <c r="FJ123" s="48"/>
      <c r="FK123" s="48"/>
      <c r="FL123" s="48"/>
      <c r="FM123" s="48"/>
      <c r="FN123" s="48"/>
      <c r="FO123" s="48"/>
      <c r="FP123" s="48"/>
      <c r="FQ123" s="48"/>
      <c r="FR123" s="48"/>
      <c r="FS123" s="48"/>
      <c r="FT123" s="48"/>
      <c r="FU123" s="48"/>
      <c r="FV123" s="48"/>
      <c r="FW123" s="48"/>
      <c r="FX123" s="48"/>
      <c r="FY123" s="48"/>
      <c r="FZ123" s="48"/>
      <c r="GA123" s="48"/>
      <c r="GB123" s="48"/>
      <c r="GC123" s="48"/>
      <c r="GD123" s="48"/>
      <c r="GE123" s="48"/>
      <c r="GF123" s="48"/>
      <c r="GG123" s="48"/>
      <c r="GH123" s="48"/>
      <c r="GI123" s="48"/>
      <c r="GJ123" s="48"/>
      <c r="GK123" s="48"/>
      <c r="GL123" s="48"/>
      <c r="GM123" s="48"/>
      <c r="GN123" s="48"/>
      <c r="GO123" s="48"/>
      <c r="GP123" s="48"/>
      <c r="GQ123" s="48"/>
      <c r="GR123" s="48"/>
      <c r="GS123" s="48"/>
      <c r="GT123" s="48"/>
      <c r="GU123" s="48"/>
      <c r="GV123" s="48"/>
      <c r="GW123" s="48"/>
      <c r="GX123" s="48"/>
      <c r="GY123" s="48"/>
      <c r="GZ123" s="48"/>
      <c r="HA123" s="48"/>
      <c r="HB123" s="48"/>
      <c r="HC123" s="48"/>
      <c r="HD123" s="48"/>
      <c r="HE123" s="48"/>
      <c r="HF123" s="48"/>
      <c r="HG123" s="48"/>
      <c r="HH123" s="48"/>
      <c r="HI123" s="48"/>
      <c r="HJ123" s="48"/>
      <c r="HK123" s="48"/>
      <c r="HL123" s="48"/>
      <c r="HM123" s="48"/>
      <c r="HN123" s="48"/>
      <c r="HO123" s="48"/>
      <c r="HP123" s="48"/>
      <c r="HQ123" s="48"/>
      <c r="HR123" s="48"/>
      <c r="HS123" s="48"/>
      <c r="HT123" s="48"/>
      <c r="HU123" s="48"/>
      <c r="HV123" s="48"/>
      <c r="HW123" s="48"/>
      <c r="HX123" s="48"/>
      <c r="HY123" s="48"/>
      <c r="HZ123" s="48"/>
      <c r="IA123" s="48"/>
      <c r="IB123" s="48"/>
      <c r="IC123" s="48"/>
      <c r="ID123" s="48"/>
      <c r="IE123" s="48"/>
      <c r="IF123" s="48"/>
      <c r="IG123" s="48"/>
      <c r="IH123" s="48"/>
      <c r="II123" s="48"/>
      <c r="IJ123" s="48"/>
      <c r="IK123" s="48"/>
      <c r="IL123" s="48"/>
      <c r="IM123" s="48"/>
      <c r="IN123" s="48"/>
      <c r="IO123" s="48"/>
      <c r="IP123" s="48"/>
      <c r="IQ123" s="48"/>
      <c r="IR123" s="48"/>
      <c r="IS123" s="48"/>
      <c r="IT123" s="48"/>
      <c r="IU123" s="48"/>
      <c r="IV123" s="48"/>
      <c r="IW123" s="48"/>
    </row>
    <row r="124" customFormat="false" ht="12.75" hidden="false" customHeight="false" outlineLevel="0" collapsed="false">
      <c r="A124" s="8"/>
      <c r="B124" s="6"/>
      <c r="C124" s="6"/>
      <c r="D124" s="7"/>
      <c r="E124" s="7"/>
      <c r="F124" s="8"/>
      <c r="G124" s="8"/>
      <c r="H124" s="6"/>
      <c r="I124" s="22"/>
      <c r="J124" s="11"/>
      <c r="K124" s="82"/>
      <c r="L124" s="11"/>
      <c r="M124" s="11"/>
      <c r="N124" s="12"/>
      <c r="O124" s="11"/>
      <c r="P124" s="13"/>
      <c r="Q124" s="14" t="n">
        <f aca="false">SUM(Q113:Q123)</f>
        <v>13045</v>
      </c>
      <c r="R124" s="6"/>
      <c r="S124" s="83"/>
      <c r="T124" s="83"/>
      <c r="U124" s="84"/>
      <c r="V124" s="8"/>
      <c r="W124" s="38"/>
      <c r="X124" s="38"/>
    </row>
    <row r="125" customFormat="false" ht="12.75" hidden="false" customHeight="false" outlineLevel="0" collapsed="false">
      <c r="A125" s="29" t="s">
        <v>8</v>
      </c>
      <c r="B125" s="30" t="s">
        <v>9</v>
      </c>
      <c r="C125" s="30" t="s">
        <v>72</v>
      </c>
      <c r="D125" s="31" t="s">
        <v>11</v>
      </c>
      <c r="E125" s="31"/>
      <c r="F125" s="29" t="s">
        <v>12</v>
      </c>
      <c r="G125" s="29" t="s">
        <v>13</v>
      </c>
      <c r="H125" s="30" t="s">
        <v>14</v>
      </c>
      <c r="I125" s="32" t="s">
        <v>15</v>
      </c>
      <c r="J125" s="30" t="s">
        <v>16</v>
      </c>
      <c r="K125" s="30" t="s">
        <v>17</v>
      </c>
      <c r="L125" s="30" t="s">
        <v>18</v>
      </c>
      <c r="M125" s="30" t="s">
        <v>19</v>
      </c>
      <c r="N125" s="33" t="s">
        <v>20</v>
      </c>
      <c r="O125" s="30" t="s">
        <v>21</v>
      </c>
      <c r="P125" s="34" t="s">
        <v>22</v>
      </c>
      <c r="Q125" s="30" t="s">
        <v>23</v>
      </c>
      <c r="R125" s="29" t="s">
        <v>24</v>
      </c>
      <c r="S125" s="35" t="s">
        <v>25</v>
      </c>
      <c r="T125" s="35" t="s">
        <v>26</v>
      </c>
      <c r="U125" s="36" t="s">
        <v>27</v>
      </c>
      <c r="V125" s="37" t="n">
        <f aca="false">+V89</f>
        <v>0</v>
      </c>
      <c r="W125" s="38"/>
      <c r="X125" s="38"/>
    </row>
    <row r="126" customFormat="false" ht="12.75" hidden="false" customHeight="false" outlineLevel="0" collapsed="false">
      <c r="A126" s="19" t="s">
        <v>29</v>
      </c>
      <c r="B126" s="39" t="s">
        <v>196</v>
      </c>
      <c r="C126" s="39" t="s">
        <v>182</v>
      </c>
      <c r="D126" s="40" t="n">
        <v>35977</v>
      </c>
      <c r="E126" s="40" t="n">
        <v>38657</v>
      </c>
      <c r="F126" s="19" t="s">
        <v>197</v>
      </c>
      <c r="G126" s="19" t="s">
        <v>198</v>
      </c>
      <c r="H126" s="39" t="s">
        <v>199</v>
      </c>
      <c r="I126" s="41" t="n">
        <v>0</v>
      </c>
      <c r="J126" s="42" t="n">
        <v>0</v>
      </c>
      <c r="K126" s="42" t="n">
        <v>0.0022</v>
      </c>
      <c r="L126" s="42" t="n">
        <v>0</v>
      </c>
      <c r="M126" s="42" t="n">
        <v>0</v>
      </c>
      <c r="N126" s="43" t="n">
        <v>0</v>
      </c>
      <c r="O126" s="42" t="n">
        <f aca="false">SUM(I126:M126)</f>
        <v>0.0022</v>
      </c>
      <c r="P126" s="44" t="s">
        <v>200</v>
      </c>
      <c r="Q126" s="39" t="n">
        <v>16</v>
      </c>
      <c r="R126" s="19"/>
      <c r="S126" s="45" t="n">
        <f aca="false">I126*I$1*Q126</f>
        <v>0</v>
      </c>
      <c r="T126" s="45"/>
      <c r="U126" s="46" t="n">
        <v>143324</v>
      </c>
      <c r="V126" s="19"/>
      <c r="W126" s="47"/>
      <c r="X126" s="47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  <c r="CG126" s="48"/>
      <c r="CH126" s="48"/>
      <c r="CI126" s="48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48"/>
      <c r="DZ126" s="48"/>
      <c r="EA126" s="48"/>
      <c r="EB126" s="48"/>
      <c r="EC126" s="48"/>
      <c r="ED126" s="48"/>
      <c r="EE126" s="48"/>
      <c r="EF126" s="48"/>
      <c r="EG126" s="48"/>
      <c r="EH126" s="48"/>
      <c r="EI126" s="48"/>
      <c r="EJ126" s="48"/>
      <c r="EK126" s="48"/>
      <c r="EL126" s="48"/>
      <c r="EM126" s="48"/>
      <c r="EN126" s="48"/>
      <c r="EO126" s="48"/>
      <c r="EP126" s="48"/>
      <c r="EQ126" s="48"/>
      <c r="ER126" s="48"/>
      <c r="ES126" s="48"/>
      <c r="ET126" s="48"/>
      <c r="EU126" s="48"/>
      <c r="EV126" s="48"/>
      <c r="EW126" s="48"/>
      <c r="EX126" s="48"/>
      <c r="EY126" s="48"/>
      <c r="EZ126" s="48"/>
      <c r="FA126" s="48"/>
      <c r="FB126" s="48"/>
      <c r="FC126" s="48"/>
      <c r="FD126" s="48"/>
      <c r="FE126" s="48"/>
      <c r="FF126" s="48"/>
      <c r="FG126" s="48"/>
      <c r="FH126" s="48"/>
      <c r="FI126" s="48"/>
      <c r="FJ126" s="48"/>
      <c r="FK126" s="48"/>
      <c r="FL126" s="48"/>
      <c r="FM126" s="48"/>
      <c r="FN126" s="48"/>
      <c r="FO126" s="48"/>
      <c r="FP126" s="48"/>
      <c r="FQ126" s="48"/>
      <c r="FR126" s="48"/>
      <c r="FS126" s="48"/>
      <c r="FT126" s="48"/>
      <c r="FU126" s="48"/>
      <c r="FV126" s="48"/>
      <c r="FW126" s="48"/>
      <c r="FX126" s="48"/>
      <c r="FY126" s="48"/>
      <c r="FZ126" s="48"/>
      <c r="GA126" s="48"/>
      <c r="GB126" s="48"/>
      <c r="GC126" s="48"/>
      <c r="GD126" s="48"/>
      <c r="GE126" s="48"/>
      <c r="GF126" s="48"/>
      <c r="GG126" s="48"/>
      <c r="GH126" s="48"/>
      <c r="GI126" s="48"/>
      <c r="GJ126" s="48"/>
      <c r="GK126" s="48"/>
      <c r="GL126" s="48"/>
      <c r="GM126" s="48"/>
      <c r="GN126" s="48"/>
      <c r="GO126" s="48"/>
      <c r="GP126" s="48"/>
      <c r="GQ126" s="48"/>
      <c r="GR126" s="48"/>
      <c r="GS126" s="48"/>
      <c r="GT126" s="48"/>
      <c r="GU126" s="48"/>
      <c r="GV126" s="48"/>
      <c r="GW126" s="48"/>
      <c r="GX126" s="48"/>
      <c r="GY126" s="48"/>
      <c r="GZ126" s="48"/>
      <c r="HA126" s="48"/>
      <c r="HB126" s="48"/>
      <c r="HC126" s="48"/>
      <c r="HD126" s="48"/>
      <c r="HE126" s="48"/>
      <c r="HF126" s="48"/>
      <c r="HG126" s="48"/>
      <c r="HH126" s="48"/>
      <c r="HI126" s="48"/>
      <c r="HJ126" s="48"/>
      <c r="HK126" s="48"/>
      <c r="HL126" s="48"/>
      <c r="HM126" s="48"/>
      <c r="HN126" s="48"/>
      <c r="HO126" s="48"/>
      <c r="HP126" s="48"/>
      <c r="HQ126" s="48"/>
      <c r="HR126" s="48"/>
      <c r="HS126" s="48"/>
      <c r="HT126" s="48"/>
      <c r="HU126" s="48"/>
      <c r="HV126" s="48"/>
      <c r="HW126" s="48"/>
      <c r="HX126" s="48"/>
      <c r="HY126" s="48"/>
      <c r="HZ126" s="48"/>
      <c r="IA126" s="48"/>
      <c r="IB126" s="48"/>
      <c r="IC126" s="48"/>
      <c r="ID126" s="48"/>
      <c r="IE126" s="48"/>
      <c r="IF126" s="48"/>
      <c r="IG126" s="48"/>
      <c r="IH126" s="48"/>
      <c r="II126" s="48"/>
      <c r="IJ126" s="48"/>
      <c r="IK126" s="48"/>
      <c r="IL126" s="48"/>
      <c r="IM126" s="48"/>
      <c r="IN126" s="48"/>
      <c r="IO126" s="48"/>
      <c r="IP126" s="48"/>
      <c r="IQ126" s="48"/>
      <c r="IR126" s="48"/>
      <c r="IS126" s="48"/>
      <c r="IT126" s="48"/>
      <c r="IU126" s="48"/>
      <c r="IV126" s="48"/>
      <c r="IW126" s="48"/>
    </row>
    <row r="127" customFormat="false" ht="12.75" hidden="false" customHeight="false" outlineLevel="0" collapsed="false">
      <c r="A127" s="19" t="s">
        <v>29</v>
      </c>
      <c r="B127" s="39" t="s">
        <v>196</v>
      </c>
      <c r="C127" s="39" t="s">
        <v>182</v>
      </c>
      <c r="D127" s="40" t="n">
        <v>35977</v>
      </c>
      <c r="E127" s="40" t="n">
        <v>38657</v>
      </c>
      <c r="F127" s="19" t="s">
        <v>201</v>
      </c>
      <c r="G127" s="19" t="s">
        <v>198</v>
      </c>
      <c r="H127" s="39" t="s">
        <v>199</v>
      </c>
      <c r="I127" s="41" t="n">
        <v>0</v>
      </c>
      <c r="J127" s="42" t="n">
        <v>0</v>
      </c>
      <c r="K127" s="42" t="n">
        <v>0.0022</v>
      </c>
      <c r="L127" s="42" t="n">
        <v>0</v>
      </c>
      <c r="M127" s="42" t="n">
        <v>0</v>
      </c>
      <c r="N127" s="43" t="n">
        <v>0</v>
      </c>
      <c r="O127" s="42" t="n">
        <f aca="false">SUM(I127:M127)</f>
        <v>0.0022</v>
      </c>
      <c r="P127" s="44" t="s">
        <v>200</v>
      </c>
      <c r="Q127" s="39" t="n">
        <v>17</v>
      </c>
      <c r="R127" s="19"/>
      <c r="S127" s="45" t="n">
        <f aca="false">I127*I$1*Q127</f>
        <v>0</v>
      </c>
      <c r="T127" s="45"/>
      <c r="U127" s="46" t="n">
        <v>143324</v>
      </c>
      <c r="V127" s="19"/>
      <c r="W127" s="47"/>
      <c r="X127" s="47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  <c r="CG127" s="48"/>
      <c r="CH127" s="48"/>
      <c r="CI127" s="48"/>
      <c r="CJ127" s="48"/>
      <c r="CK127" s="48"/>
      <c r="CL127" s="48"/>
      <c r="CM127" s="48"/>
      <c r="CN127" s="48"/>
      <c r="CO127" s="48"/>
      <c r="CP127" s="48"/>
      <c r="CQ127" s="48"/>
      <c r="CR127" s="48"/>
      <c r="CS127" s="48"/>
      <c r="CT127" s="48"/>
      <c r="CU127" s="48"/>
      <c r="CV127" s="48"/>
      <c r="CW127" s="48"/>
      <c r="CX127" s="48"/>
      <c r="CY127" s="48"/>
      <c r="CZ127" s="48"/>
      <c r="DA127" s="48"/>
      <c r="DB127" s="48"/>
      <c r="DC127" s="48"/>
      <c r="DD127" s="48"/>
      <c r="DE127" s="48"/>
      <c r="DF127" s="48"/>
      <c r="DG127" s="48"/>
      <c r="DH127" s="48"/>
      <c r="DI127" s="48"/>
      <c r="DJ127" s="48"/>
      <c r="DK127" s="48"/>
      <c r="DL127" s="48"/>
      <c r="DM127" s="48"/>
      <c r="DN127" s="48"/>
      <c r="DO127" s="48"/>
      <c r="DP127" s="48"/>
      <c r="DQ127" s="48"/>
      <c r="DR127" s="48"/>
      <c r="DS127" s="48"/>
      <c r="DT127" s="48"/>
      <c r="DU127" s="48"/>
      <c r="DV127" s="48"/>
      <c r="DW127" s="48"/>
      <c r="DX127" s="48"/>
      <c r="DY127" s="48"/>
      <c r="DZ127" s="48"/>
      <c r="EA127" s="48"/>
      <c r="EB127" s="48"/>
      <c r="EC127" s="48"/>
      <c r="ED127" s="48"/>
      <c r="EE127" s="48"/>
      <c r="EF127" s="48"/>
      <c r="EG127" s="48"/>
      <c r="EH127" s="48"/>
      <c r="EI127" s="48"/>
      <c r="EJ127" s="48"/>
      <c r="EK127" s="48"/>
      <c r="EL127" s="48"/>
      <c r="EM127" s="48"/>
      <c r="EN127" s="48"/>
      <c r="EO127" s="48"/>
      <c r="EP127" s="48"/>
      <c r="EQ127" s="48"/>
      <c r="ER127" s="48"/>
      <c r="ES127" s="48"/>
      <c r="ET127" s="48"/>
      <c r="EU127" s="48"/>
      <c r="EV127" s="48"/>
      <c r="EW127" s="48"/>
      <c r="EX127" s="48"/>
      <c r="EY127" s="48"/>
      <c r="EZ127" s="48"/>
      <c r="FA127" s="48"/>
      <c r="FB127" s="48"/>
      <c r="FC127" s="48"/>
      <c r="FD127" s="48"/>
      <c r="FE127" s="48"/>
      <c r="FF127" s="48"/>
      <c r="FG127" s="48"/>
      <c r="FH127" s="48"/>
      <c r="FI127" s="48"/>
      <c r="FJ127" s="48"/>
      <c r="FK127" s="48"/>
      <c r="FL127" s="48"/>
      <c r="FM127" s="48"/>
      <c r="FN127" s="48"/>
      <c r="FO127" s="48"/>
      <c r="FP127" s="48"/>
      <c r="FQ127" s="48"/>
      <c r="FR127" s="48"/>
      <c r="FS127" s="48"/>
      <c r="FT127" s="48"/>
      <c r="FU127" s="48"/>
      <c r="FV127" s="48"/>
      <c r="FW127" s="48"/>
      <c r="FX127" s="48"/>
      <c r="FY127" s="48"/>
      <c r="FZ127" s="48"/>
      <c r="GA127" s="48"/>
      <c r="GB127" s="48"/>
      <c r="GC127" s="48"/>
      <c r="GD127" s="48"/>
      <c r="GE127" s="48"/>
      <c r="GF127" s="48"/>
      <c r="GG127" s="48"/>
      <c r="GH127" s="48"/>
      <c r="GI127" s="48"/>
      <c r="GJ127" s="48"/>
      <c r="GK127" s="48"/>
      <c r="GL127" s="48"/>
      <c r="GM127" s="48"/>
      <c r="GN127" s="48"/>
      <c r="GO127" s="48"/>
      <c r="GP127" s="48"/>
      <c r="GQ127" s="48"/>
      <c r="GR127" s="48"/>
      <c r="GS127" s="48"/>
      <c r="GT127" s="48"/>
      <c r="GU127" s="48"/>
      <c r="GV127" s="48"/>
      <c r="GW127" s="48"/>
      <c r="GX127" s="48"/>
      <c r="GY127" s="48"/>
      <c r="GZ127" s="48"/>
      <c r="HA127" s="48"/>
      <c r="HB127" s="48"/>
      <c r="HC127" s="48"/>
      <c r="HD127" s="48"/>
      <c r="HE127" s="48"/>
      <c r="HF127" s="48"/>
      <c r="HG127" s="48"/>
      <c r="HH127" s="48"/>
      <c r="HI127" s="48"/>
      <c r="HJ127" s="48"/>
      <c r="HK127" s="48"/>
      <c r="HL127" s="48"/>
      <c r="HM127" s="48"/>
      <c r="HN127" s="48"/>
      <c r="HO127" s="48"/>
      <c r="HP127" s="48"/>
      <c r="HQ127" s="48"/>
      <c r="HR127" s="48"/>
      <c r="HS127" s="48"/>
      <c r="HT127" s="48"/>
      <c r="HU127" s="48"/>
      <c r="HV127" s="48"/>
      <c r="HW127" s="48"/>
      <c r="HX127" s="48"/>
      <c r="HY127" s="48"/>
      <c r="HZ127" s="48"/>
      <c r="IA127" s="48"/>
      <c r="IB127" s="48"/>
      <c r="IC127" s="48"/>
      <c r="ID127" s="48"/>
      <c r="IE127" s="48"/>
      <c r="IF127" s="48"/>
      <c r="IG127" s="48"/>
      <c r="IH127" s="48"/>
      <c r="II127" s="48"/>
      <c r="IJ127" s="48"/>
      <c r="IK127" s="48"/>
      <c r="IL127" s="48"/>
      <c r="IM127" s="48"/>
      <c r="IN127" s="48"/>
      <c r="IO127" s="48"/>
      <c r="IP127" s="48"/>
      <c r="IQ127" s="48"/>
      <c r="IR127" s="48"/>
      <c r="IS127" s="48"/>
      <c r="IT127" s="48"/>
      <c r="IU127" s="48"/>
      <c r="IV127" s="48"/>
      <c r="IW127" s="48"/>
    </row>
    <row r="128" customFormat="false" ht="12.75" hidden="false" customHeight="false" outlineLevel="0" collapsed="false">
      <c r="A128" s="19" t="s">
        <v>29</v>
      </c>
      <c r="B128" s="39" t="s">
        <v>196</v>
      </c>
      <c r="C128" s="39" t="s">
        <v>182</v>
      </c>
      <c r="D128" s="40" t="n">
        <v>36161</v>
      </c>
      <c r="E128" s="40" t="n">
        <v>38657</v>
      </c>
      <c r="F128" s="19" t="s">
        <v>197</v>
      </c>
      <c r="G128" s="19" t="s">
        <v>198</v>
      </c>
      <c r="H128" s="39" t="s">
        <v>202</v>
      </c>
      <c r="I128" s="41" t="n">
        <v>0</v>
      </c>
      <c r="J128" s="42" t="n">
        <v>0</v>
      </c>
      <c r="K128" s="42" t="n">
        <v>0.0022</v>
      </c>
      <c r="L128" s="42" t="n">
        <v>0</v>
      </c>
      <c r="M128" s="42" t="n">
        <v>0</v>
      </c>
      <c r="N128" s="43" t="n">
        <v>0</v>
      </c>
      <c r="O128" s="42" t="n">
        <f aca="false">SUM(I128:M128)</f>
        <v>0.0022</v>
      </c>
      <c r="P128" s="44" t="s">
        <v>203</v>
      </c>
      <c r="Q128" s="39" t="n">
        <v>19</v>
      </c>
      <c r="R128" s="19"/>
      <c r="S128" s="45" t="n">
        <f aca="false">I128*I$1*Q128</f>
        <v>0</v>
      </c>
      <c r="T128" s="45"/>
      <c r="U128" s="46" t="n">
        <v>143326</v>
      </c>
      <c r="V128" s="19"/>
      <c r="W128" s="47"/>
      <c r="X128" s="47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  <c r="CG128" s="48"/>
      <c r="CH128" s="48"/>
      <c r="CI128" s="48"/>
      <c r="CJ128" s="48"/>
      <c r="CK128" s="48"/>
      <c r="CL128" s="48"/>
      <c r="CM128" s="48"/>
      <c r="CN128" s="48"/>
      <c r="CO128" s="48"/>
      <c r="CP128" s="48"/>
      <c r="CQ128" s="48"/>
      <c r="CR128" s="48"/>
      <c r="CS128" s="48"/>
      <c r="CT128" s="48"/>
      <c r="CU128" s="48"/>
      <c r="CV128" s="48"/>
      <c r="CW128" s="48"/>
      <c r="CX128" s="48"/>
      <c r="CY128" s="48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  <c r="DS128" s="48"/>
      <c r="DT128" s="48"/>
      <c r="DU128" s="48"/>
      <c r="DV128" s="48"/>
      <c r="DW128" s="48"/>
      <c r="DX128" s="48"/>
      <c r="DY128" s="48"/>
      <c r="DZ128" s="48"/>
      <c r="EA128" s="48"/>
      <c r="EB128" s="48"/>
      <c r="EC128" s="48"/>
      <c r="ED128" s="48"/>
      <c r="EE128" s="48"/>
      <c r="EF128" s="48"/>
      <c r="EG128" s="48"/>
      <c r="EH128" s="48"/>
      <c r="EI128" s="48"/>
      <c r="EJ128" s="48"/>
      <c r="EK128" s="48"/>
      <c r="EL128" s="48"/>
      <c r="EM128" s="48"/>
      <c r="EN128" s="48"/>
      <c r="EO128" s="48"/>
      <c r="EP128" s="48"/>
      <c r="EQ128" s="48"/>
      <c r="ER128" s="48"/>
      <c r="ES128" s="48"/>
      <c r="ET128" s="48"/>
      <c r="EU128" s="48"/>
      <c r="EV128" s="48"/>
      <c r="EW128" s="48"/>
      <c r="EX128" s="48"/>
      <c r="EY128" s="48"/>
      <c r="EZ128" s="48"/>
      <c r="FA128" s="48"/>
      <c r="FB128" s="48"/>
      <c r="FC128" s="48"/>
      <c r="FD128" s="48"/>
      <c r="FE128" s="48"/>
      <c r="FF128" s="48"/>
      <c r="FG128" s="48"/>
      <c r="FH128" s="48"/>
      <c r="FI128" s="48"/>
      <c r="FJ128" s="48"/>
      <c r="FK128" s="48"/>
      <c r="FL128" s="48"/>
      <c r="FM128" s="48"/>
      <c r="FN128" s="48"/>
      <c r="FO128" s="48"/>
      <c r="FP128" s="48"/>
      <c r="FQ128" s="48"/>
      <c r="FR128" s="48"/>
      <c r="FS128" s="48"/>
      <c r="FT128" s="48"/>
      <c r="FU128" s="48"/>
      <c r="FV128" s="48"/>
      <c r="FW128" s="48"/>
      <c r="FX128" s="48"/>
      <c r="FY128" s="48"/>
      <c r="FZ128" s="48"/>
      <c r="GA128" s="48"/>
      <c r="GB128" s="48"/>
      <c r="GC128" s="48"/>
      <c r="GD128" s="48"/>
      <c r="GE128" s="48"/>
      <c r="GF128" s="48"/>
      <c r="GG128" s="48"/>
      <c r="GH128" s="48"/>
      <c r="GI128" s="48"/>
      <c r="GJ128" s="48"/>
      <c r="GK128" s="48"/>
      <c r="GL128" s="48"/>
      <c r="GM128" s="48"/>
      <c r="GN128" s="48"/>
      <c r="GO128" s="48"/>
      <c r="GP128" s="48"/>
      <c r="GQ128" s="48"/>
      <c r="GR128" s="48"/>
      <c r="GS128" s="48"/>
      <c r="GT128" s="48"/>
      <c r="GU128" s="48"/>
      <c r="GV128" s="48"/>
      <c r="GW128" s="48"/>
      <c r="GX128" s="48"/>
      <c r="GY128" s="48"/>
      <c r="GZ128" s="48"/>
      <c r="HA128" s="48"/>
      <c r="HB128" s="48"/>
      <c r="HC128" s="48"/>
      <c r="HD128" s="48"/>
      <c r="HE128" s="48"/>
      <c r="HF128" s="48"/>
      <c r="HG128" s="48"/>
      <c r="HH128" s="48"/>
      <c r="HI128" s="48"/>
      <c r="HJ128" s="48"/>
      <c r="HK128" s="48"/>
      <c r="HL128" s="48"/>
      <c r="HM128" s="48"/>
      <c r="HN128" s="48"/>
      <c r="HO128" s="48"/>
      <c r="HP128" s="48"/>
      <c r="HQ128" s="48"/>
      <c r="HR128" s="48"/>
      <c r="HS128" s="48"/>
      <c r="HT128" s="48"/>
      <c r="HU128" s="48"/>
      <c r="HV128" s="48"/>
      <c r="HW128" s="48"/>
      <c r="HX128" s="48"/>
      <c r="HY128" s="48"/>
      <c r="HZ128" s="48"/>
      <c r="IA128" s="48"/>
      <c r="IB128" s="48"/>
      <c r="IC128" s="48"/>
      <c r="ID128" s="48"/>
      <c r="IE128" s="48"/>
      <c r="IF128" s="48"/>
      <c r="IG128" s="48"/>
      <c r="IH128" s="48"/>
      <c r="II128" s="48"/>
      <c r="IJ128" s="48"/>
      <c r="IK128" s="48"/>
      <c r="IL128" s="48"/>
      <c r="IM128" s="48"/>
      <c r="IN128" s="48"/>
      <c r="IO128" s="48"/>
      <c r="IP128" s="48"/>
      <c r="IQ128" s="48"/>
      <c r="IR128" s="48"/>
      <c r="IS128" s="48"/>
      <c r="IT128" s="48"/>
      <c r="IU128" s="48"/>
      <c r="IV128" s="48"/>
      <c r="IW128" s="48"/>
    </row>
    <row r="129" customFormat="false" ht="12.75" hidden="false" customHeight="false" outlineLevel="0" collapsed="false">
      <c r="A129" s="19" t="s">
        <v>29</v>
      </c>
      <c r="B129" s="39" t="s">
        <v>196</v>
      </c>
      <c r="C129" s="39" t="s">
        <v>182</v>
      </c>
      <c r="D129" s="40" t="n">
        <v>36161</v>
      </c>
      <c r="E129" s="40" t="n">
        <v>38657</v>
      </c>
      <c r="F129" s="19" t="s">
        <v>201</v>
      </c>
      <c r="G129" s="19" t="s">
        <v>198</v>
      </c>
      <c r="H129" s="39" t="s">
        <v>202</v>
      </c>
      <c r="I129" s="41" t="n">
        <v>0</v>
      </c>
      <c r="J129" s="42" t="n">
        <v>0</v>
      </c>
      <c r="K129" s="42" t="n">
        <v>0.0022</v>
      </c>
      <c r="L129" s="42" t="n">
        <v>0</v>
      </c>
      <c r="M129" s="42" t="n">
        <v>0</v>
      </c>
      <c r="N129" s="43" t="n">
        <v>0</v>
      </c>
      <c r="O129" s="42" t="n">
        <f aca="false">SUM(I129:M129)</f>
        <v>0.0022</v>
      </c>
      <c r="P129" s="44" t="s">
        <v>203</v>
      </c>
      <c r="Q129" s="39" t="n">
        <v>17</v>
      </c>
      <c r="R129" s="19"/>
      <c r="S129" s="45" t="n">
        <f aca="false">I129*I$1*Q129</f>
        <v>0</v>
      </c>
      <c r="T129" s="45"/>
      <c r="U129" s="46" t="n">
        <v>143326</v>
      </c>
      <c r="V129" s="19"/>
      <c r="W129" s="47"/>
      <c r="X129" s="47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  <c r="CG129" s="48"/>
      <c r="CH129" s="48"/>
      <c r="CI129" s="48"/>
      <c r="CJ129" s="48"/>
      <c r="CK129" s="48"/>
      <c r="CL129" s="48"/>
      <c r="CM129" s="48"/>
      <c r="CN129" s="48"/>
      <c r="CO129" s="48"/>
      <c r="CP129" s="48"/>
      <c r="CQ129" s="48"/>
      <c r="CR129" s="48"/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8"/>
      <c r="DK129" s="48"/>
      <c r="DL129" s="48"/>
      <c r="DM129" s="48"/>
      <c r="DN129" s="48"/>
      <c r="DO129" s="48"/>
      <c r="DP129" s="48"/>
      <c r="DQ129" s="48"/>
      <c r="DR129" s="48"/>
      <c r="DS129" s="48"/>
      <c r="DT129" s="48"/>
      <c r="DU129" s="48"/>
      <c r="DV129" s="48"/>
      <c r="DW129" s="48"/>
      <c r="DX129" s="48"/>
      <c r="DY129" s="48"/>
      <c r="DZ129" s="48"/>
      <c r="EA129" s="48"/>
      <c r="EB129" s="48"/>
      <c r="EC129" s="48"/>
      <c r="ED129" s="48"/>
      <c r="EE129" s="48"/>
      <c r="EF129" s="48"/>
      <c r="EG129" s="48"/>
      <c r="EH129" s="48"/>
      <c r="EI129" s="48"/>
      <c r="EJ129" s="48"/>
      <c r="EK129" s="48"/>
      <c r="EL129" s="48"/>
      <c r="EM129" s="48"/>
      <c r="EN129" s="48"/>
      <c r="EO129" s="48"/>
      <c r="EP129" s="48"/>
      <c r="EQ129" s="48"/>
      <c r="ER129" s="48"/>
      <c r="ES129" s="48"/>
      <c r="ET129" s="48"/>
      <c r="EU129" s="48"/>
      <c r="EV129" s="48"/>
      <c r="EW129" s="48"/>
      <c r="EX129" s="48"/>
      <c r="EY129" s="48"/>
      <c r="EZ129" s="48"/>
      <c r="FA129" s="48"/>
      <c r="FB129" s="48"/>
      <c r="FC129" s="48"/>
      <c r="FD129" s="48"/>
      <c r="FE129" s="48"/>
      <c r="FF129" s="48"/>
      <c r="FG129" s="48"/>
      <c r="FH129" s="48"/>
      <c r="FI129" s="48"/>
      <c r="FJ129" s="48"/>
      <c r="FK129" s="48"/>
      <c r="FL129" s="48"/>
      <c r="FM129" s="48"/>
      <c r="FN129" s="48"/>
      <c r="FO129" s="48"/>
      <c r="FP129" s="48"/>
      <c r="FQ129" s="48"/>
      <c r="FR129" s="48"/>
      <c r="FS129" s="48"/>
      <c r="FT129" s="48"/>
      <c r="FU129" s="48"/>
      <c r="FV129" s="48"/>
      <c r="FW129" s="48"/>
      <c r="FX129" s="48"/>
      <c r="FY129" s="48"/>
      <c r="FZ129" s="48"/>
      <c r="GA129" s="48"/>
      <c r="GB129" s="48"/>
      <c r="GC129" s="48"/>
      <c r="GD129" s="48"/>
      <c r="GE129" s="48"/>
      <c r="GF129" s="48"/>
      <c r="GG129" s="48"/>
      <c r="GH129" s="48"/>
      <c r="GI129" s="48"/>
      <c r="GJ129" s="48"/>
      <c r="GK129" s="48"/>
      <c r="GL129" s="48"/>
      <c r="GM129" s="48"/>
      <c r="GN129" s="48"/>
      <c r="GO129" s="48"/>
      <c r="GP129" s="48"/>
      <c r="GQ129" s="48"/>
      <c r="GR129" s="48"/>
      <c r="GS129" s="48"/>
      <c r="GT129" s="48"/>
      <c r="GU129" s="48"/>
      <c r="GV129" s="48"/>
      <c r="GW129" s="48"/>
      <c r="GX129" s="48"/>
      <c r="GY129" s="48"/>
      <c r="GZ129" s="48"/>
      <c r="HA129" s="48"/>
      <c r="HB129" s="48"/>
      <c r="HC129" s="48"/>
      <c r="HD129" s="48"/>
      <c r="HE129" s="48"/>
      <c r="HF129" s="48"/>
      <c r="HG129" s="48"/>
      <c r="HH129" s="48"/>
      <c r="HI129" s="48"/>
      <c r="HJ129" s="48"/>
      <c r="HK129" s="48"/>
      <c r="HL129" s="48"/>
      <c r="HM129" s="48"/>
      <c r="HN129" s="48"/>
      <c r="HO129" s="48"/>
      <c r="HP129" s="48"/>
      <c r="HQ129" s="48"/>
      <c r="HR129" s="48"/>
      <c r="HS129" s="48"/>
      <c r="HT129" s="48"/>
      <c r="HU129" s="48"/>
      <c r="HV129" s="48"/>
      <c r="HW129" s="48"/>
      <c r="HX129" s="48"/>
      <c r="HY129" s="48"/>
      <c r="HZ129" s="48"/>
      <c r="IA129" s="48"/>
      <c r="IB129" s="48"/>
      <c r="IC129" s="48"/>
      <c r="ID129" s="48"/>
      <c r="IE129" s="48"/>
      <c r="IF129" s="48"/>
      <c r="IG129" s="48"/>
      <c r="IH129" s="48"/>
      <c r="II129" s="48"/>
      <c r="IJ129" s="48"/>
      <c r="IK129" s="48"/>
      <c r="IL129" s="48"/>
      <c r="IM129" s="48"/>
      <c r="IN129" s="48"/>
      <c r="IO129" s="48"/>
      <c r="IP129" s="48"/>
      <c r="IQ129" s="48"/>
      <c r="IR129" s="48"/>
      <c r="IS129" s="48"/>
      <c r="IT129" s="48"/>
      <c r="IU129" s="48"/>
      <c r="IV129" s="48"/>
      <c r="IW129" s="48"/>
    </row>
    <row r="130" customFormat="false" ht="12.75" hidden="false" customHeight="false" outlineLevel="0" collapsed="false">
      <c r="A130" s="19" t="s">
        <v>29</v>
      </c>
      <c r="B130" s="39" t="s">
        <v>196</v>
      </c>
      <c r="C130" s="39" t="s">
        <v>182</v>
      </c>
      <c r="D130" s="40" t="n">
        <v>36220</v>
      </c>
      <c r="E130" s="40" t="n">
        <v>38656</v>
      </c>
      <c r="F130" s="19" t="s">
        <v>197</v>
      </c>
      <c r="G130" s="19" t="s">
        <v>198</v>
      </c>
      <c r="H130" s="39" t="s">
        <v>202</v>
      </c>
      <c r="I130" s="41" t="n">
        <v>0</v>
      </c>
      <c r="J130" s="42" t="n">
        <v>0</v>
      </c>
      <c r="K130" s="42" t="n">
        <v>0.0022</v>
      </c>
      <c r="L130" s="42" t="n">
        <v>0</v>
      </c>
      <c r="M130" s="42" t="n">
        <v>0</v>
      </c>
      <c r="N130" s="43" t="n">
        <v>0</v>
      </c>
      <c r="O130" s="42" t="n">
        <f aca="false">SUM(I130:M130)</f>
        <v>0.0022</v>
      </c>
      <c r="P130" s="44" t="s">
        <v>204</v>
      </c>
      <c r="Q130" s="39" t="n">
        <v>25</v>
      </c>
      <c r="R130" s="19"/>
      <c r="S130" s="45" t="n">
        <f aca="false">I130*I$1*Q130</f>
        <v>0</v>
      </c>
      <c r="T130" s="45"/>
      <c r="U130" s="46" t="n">
        <v>143327</v>
      </c>
      <c r="V130" s="19"/>
      <c r="W130" s="47"/>
      <c r="X130" s="47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  <c r="CG130" s="48"/>
      <c r="CH130" s="48"/>
      <c r="CI130" s="48"/>
      <c r="CJ130" s="48"/>
      <c r="CK130" s="48"/>
      <c r="CL130" s="48"/>
      <c r="CM130" s="48"/>
      <c r="CN130" s="48"/>
      <c r="CO130" s="48"/>
      <c r="CP130" s="48"/>
      <c r="CQ130" s="48"/>
      <c r="CR130" s="48"/>
      <c r="CS130" s="48"/>
      <c r="CT130" s="48"/>
      <c r="CU130" s="48"/>
      <c r="CV130" s="48"/>
      <c r="CW130" s="48"/>
      <c r="CX130" s="48"/>
      <c r="CY130" s="48"/>
      <c r="CZ130" s="48"/>
      <c r="DA130" s="48"/>
      <c r="DB130" s="48"/>
      <c r="DC130" s="48"/>
      <c r="DD130" s="48"/>
      <c r="DE130" s="48"/>
      <c r="DF130" s="48"/>
      <c r="DG130" s="48"/>
      <c r="DH130" s="48"/>
      <c r="DI130" s="48"/>
      <c r="DJ130" s="48"/>
      <c r="DK130" s="48"/>
      <c r="DL130" s="48"/>
      <c r="DM130" s="48"/>
      <c r="DN130" s="48"/>
      <c r="DO130" s="48"/>
      <c r="DP130" s="48"/>
      <c r="DQ130" s="48"/>
      <c r="DR130" s="48"/>
      <c r="DS130" s="48"/>
      <c r="DT130" s="48"/>
      <c r="DU130" s="48"/>
      <c r="DV130" s="48"/>
      <c r="DW130" s="48"/>
      <c r="DX130" s="48"/>
      <c r="DY130" s="48"/>
      <c r="DZ130" s="48"/>
      <c r="EA130" s="48"/>
      <c r="EB130" s="48"/>
      <c r="EC130" s="48"/>
      <c r="ED130" s="48"/>
      <c r="EE130" s="48"/>
      <c r="EF130" s="48"/>
      <c r="EG130" s="48"/>
      <c r="EH130" s="48"/>
      <c r="EI130" s="48"/>
      <c r="EJ130" s="48"/>
      <c r="EK130" s="48"/>
      <c r="EL130" s="48"/>
      <c r="EM130" s="48"/>
      <c r="EN130" s="48"/>
      <c r="EO130" s="48"/>
      <c r="EP130" s="48"/>
      <c r="EQ130" s="48"/>
      <c r="ER130" s="48"/>
      <c r="ES130" s="48"/>
      <c r="ET130" s="48"/>
      <c r="EU130" s="48"/>
      <c r="EV130" s="48"/>
      <c r="EW130" s="48"/>
      <c r="EX130" s="48"/>
      <c r="EY130" s="48"/>
      <c r="EZ130" s="48"/>
      <c r="FA130" s="48"/>
      <c r="FB130" s="48"/>
      <c r="FC130" s="48"/>
      <c r="FD130" s="48"/>
      <c r="FE130" s="48"/>
      <c r="FF130" s="48"/>
      <c r="FG130" s="48"/>
      <c r="FH130" s="48"/>
      <c r="FI130" s="48"/>
      <c r="FJ130" s="48"/>
      <c r="FK130" s="48"/>
      <c r="FL130" s="48"/>
      <c r="FM130" s="48"/>
      <c r="FN130" s="48"/>
      <c r="FO130" s="48"/>
      <c r="FP130" s="48"/>
      <c r="FQ130" s="48"/>
      <c r="FR130" s="48"/>
      <c r="FS130" s="48"/>
      <c r="FT130" s="48"/>
      <c r="FU130" s="48"/>
      <c r="FV130" s="48"/>
      <c r="FW130" s="48"/>
      <c r="FX130" s="48"/>
      <c r="FY130" s="48"/>
      <c r="FZ130" s="48"/>
      <c r="GA130" s="48"/>
      <c r="GB130" s="48"/>
      <c r="GC130" s="48"/>
      <c r="GD130" s="48"/>
      <c r="GE130" s="48"/>
      <c r="GF130" s="48"/>
      <c r="GG130" s="48"/>
      <c r="GH130" s="48"/>
      <c r="GI130" s="48"/>
      <c r="GJ130" s="48"/>
      <c r="GK130" s="48"/>
      <c r="GL130" s="48"/>
      <c r="GM130" s="48"/>
      <c r="GN130" s="48"/>
      <c r="GO130" s="48"/>
      <c r="GP130" s="48"/>
      <c r="GQ130" s="48"/>
      <c r="GR130" s="48"/>
      <c r="GS130" s="48"/>
      <c r="GT130" s="48"/>
      <c r="GU130" s="48"/>
      <c r="GV130" s="48"/>
      <c r="GW130" s="48"/>
      <c r="GX130" s="48"/>
      <c r="GY130" s="48"/>
      <c r="GZ130" s="48"/>
      <c r="HA130" s="48"/>
      <c r="HB130" s="48"/>
      <c r="HC130" s="48"/>
      <c r="HD130" s="48"/>
      <c r="HE130" s="48"/>
      <c r="HF130" s="48"/>
      <c r="HG130" s="48"/>
      <c r="HH130" s="48"/>
      <c r="HI130" s="48"/>
      <c r="HJ130" s="48"/>
      <c r="HK130" s="48"/>
      <c r="HL130" s="48"/>
      <c r="HM130" s="48"/>
      <c r="HN130" s="48"/>
      <c r="HO130" s="48"/>
      <c r="HP130" s="48"/>
      <c r="HQ130" s="48"/>
      <c r="HR130" s="48"/>
      <c r="HS130" s="48"/>
      <c r="HT130" s="48"/>
      <c r="HU130" s="48"/>
      <c r="HV130" s="48"/>
      <c r="HW130" s="48"/>
      <c r="HX130" s="48"/>
      <c r="HY130" s="48"/>
      <c r="HZ130" s="48"/>
      <c r="IA130" s="48"/>
      <c r="IB130" s="48"/>
      <c r="IC130" s="48"/>
      <c r="ID130" s="48"/>
      <c r="IE130" s="48"/>
      <c r="IF130" s="48"/>
      <c r="IG130" s="48"/>
      <c r="IH130" s="48"/>
      <c r="II130" s="48"/>
      <c r="IJ130" s="48"/>
      <c r="IK130" s="48"/>
      <c r="IL130" s="48"/>
      <c r="IM130" s="48"/>
      <c r="IN130" s="48"/>
      <c r="IO130" s="48"/>
      <c r="IP130" s="48"/>
      <c r="IQ130" s="48"/>
      <c r="IR130" s="48"/>
      <c r="IS130" s="48"/>
      <c r="IT130" s="48"/>
      <c r="IU130" s="48"/>
      <c r="IV130" s="48"/>
      <c r="IW130" s="48"/>
    </row>
    <row r="131" customFormat="false" ht="12.75" hidden="false" customHeight="false" outlineLevel="0" collapsed="false">
      <c r="A131" s="19" t="s">
        <v>29</v>
      </c>
      <c r="B131" s="39" t="s">
        <v>196</v>
      </c>
      <c r="C131" s="39" t="s">
        <v>182</v>
      </c>
      <c r="D131" s="40" t="n">
        <v>36220</v>
      </c>
      <c r="E131" s="40" t="n">
        <v>38656</v>
      </c>
      <c r="F131" s="19" t="s">
        <v>201</v>
      </c>
      <c r="G131" s="19" t="s">
        <v>198</v>
      </c>
      <c r="H131" s="39" t="s">
        <v>202</v>
      </c>
      <c r="I131" s="41" t="n">
        <v>0</v>
      </c>
      <c r="J131" s="42" t="n">
        <v>0</v>
      </c>
      <c r="K131" s="42" t="n">
        <v>0.0022</v>
      </c>
      <c r="L131" s="42" t="n">
        <v>0</v>
      </c>
      <c r="M131" s="42" t="n">
        <v>0</v>
      </c>
      <c r="N131" s="43" t="n">
        <v>0</v>
      </c>
      <c r="O131" s="42" t="n">
        <f aca="false">SUM(I131:M131)</f>
        <v>0.0022</v>
      </c>
      <c r="P131" s="44" t="s">
        <v>204</v>
      </c>
      <c r="Q131" s="39" t="n">
        <v>21</v>
      </c>
      <c r="R131" s="19"/>
      <c r="S131" s="45" t="n">
        <f aca="false">I131*I$1*Q131</f>
        <v>0</v>
      </c>
      <c r="T131" s="45"/>
      <c r="U131" s="46" t="n">
        <v>143327</v>
      </c>
      <c r="V131" s="19"/>
      <c r="W131" s="47"/>
      <c r="X131" s="47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8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8"/>
      <c r="DK131" s="48"/>
      <c r="DL131" s="48"/>
      <c r="DM131" s="48"/>
      <c r="DN131" s="48"/>
      <c r="DO131" s="48"/>
      <c r="DP131" s="48"/>
      <c r="DQ131" s="48"/>
      <c r="DR131" s="48"/>
      <c r="DS131" s="48"/>
      <c r="DT131" s="48"/>
      <c r="DU131" s="48"/>
      <c r="DV131" s="48"/>
      <c r="DW131" s="48"/>
      <c r="DX131" s="48"/>
      <c r="DY131" s="48"/>
      <c r="DZ131" s="48"/>
      <c r="EA131" s="48"/>
      <c r="EB131" s="48"/>
      <c r="EC131" s="48"/>
      <c r="ED131" s="48"/>
      <c r="EE131" s="48"/>
      <c r="EF131" s="48"/>
      <c r="EG131" s="48"/>
      <c r="EH131" s="48"/>
      <c r="EI131" s="48"/>
      <c r="EJ131" s="48"/>
      <c r="EK131" s="48"/>
      <c r="EL131" s="48"/>
      <c r="EM131" s="48"/>
      <c r="EN131" s="48"/>
      <c r="EO131" s="48"/>
      <c r="EP131" s="48"/>
      <c r="EQ131" s="48"/>
      <c r="ER131" s="48"/>
      <c r="ES131" s="48"/>
      <c r="ET131" s="48"/>
      <c r="EU131" s="48"/>
      <c r="EV131" s="48"/>
      <c r="EW131" s="48"/>
      <c r="EX131" s="48"/>
      <c r="EY131" s="48"/>
      <c r="EZ131" s="48"/>
      <c r="FA131" s="48"/>
      <c r="FB131" s="48"/>
      <c r="FC131" s="48"/>
      <c r="FD131" s="48"/>
      <c r="FE131" s="48"/>
      <c r="FF131" s="48"/>
      <c r="FG131" s="48"/>
      <c r="FH131" s="48"/>
      <c r="FI131" s="48"/>
      <c r="FJ131" s="48"/>
      <c r="FK131" s="48"/>
      <c r="FL131" s="48"/>
      <c r="FM131" s="48"/>
      <c r="FN131" s="48"/>
      <c r="FO131" s="48"/>
      <c r="FP131" s="48"/>
      <c r="FQ131" s="48"/>
      <c r="FR131" s="48"/>
      <c r="FS131" s="48"/>
      <c r="FT131" s="48"/>
      <c r="FU131" s="48"/>
      <c r="FV131" s="48"/>
      <c r="FW131" s="48"/>
      <c r="FX131" s="48"/>
      <c r="FY131" s="48"/>
      <c r="FZ131" s="48"/>
      <c r="GA131" s="48"/>
      <c r="GB131" s="48"/>
      <c r="GC131" s="48"/>
      <c r="GD131" s="48"/>
      <c r="GE131" s="48"/>
      <c r="GF131" s="48"/>
      <c r="GG131" s="48"/>
      <c r="GH131" s="48"/>
      <c r="GI131" s="48"/>
      <c r="GJ131" s="48"/>
      <c r="GK131" s="48"/>
      <c r="GL131" s="48"/>
      <c r="GM131" s="48"/>
      <c r="GN131" s="48"/>
      <c r="GO131" s="48"/>
      <c r="GP131" s="48"/>
      <c r="GQ131" s="48"/>
      <c r="GR131" s="48"/>
      <c r="GS131" s="48"/>
      <c r="GT131" s="48"/>
      <c r="GU131" s="48"/>
      <c r="GV131" s="48"/>
      <c r="GW131" s="48"/>
      <c r="GX131" s="48"/>
      <c r="GY131" s="48"/>
      <c r="GZ131" s="48"/>
      <c r="HA131" s="48"/>
      <c r="HB131" s="48"/>
      <c r="HC131" s="48"/>
      <c r="HD131" s="48"/>
      <c r="HE131" s="48"/>
      <c r="HF131" s="48"/>
      <c r="HG131" s="48"/>
      <c r="HH131" s="48"/>
      <c r="HI131" s="48"/>
      <c r="HJ131" s="48"/>
      <c r="HK131" s="48"/>
      <c r="HL131" s="48"/>
      <c r="HM131" s="48"/>
      <c r="HN131" s="48"/>
      <c r="HO131" s="48"/>
      <c r="HP131" s="48"/>
      <c r="HQ131" s="48"/>
      <c r="HR131" s="48"/>
      <c r="HS131" s="48"/>
      <c r="HT131" s="48"/>
      <c r="HU131" s="48"/>
      <c r="HV131" s="48"/>
      <c r="HW131" s="48"/>
      <c r="HX131" s="48"/>
      <c r="HY131" s="48"/>
      <c r="HZ131" s="48"/>
      <c r="IA131" s="48"/>
      <c r="IB131" s="48"/>
      <c r="IC131" s="48"/>
      <c r="ID131" s="48"/>
      <c r="IE131" s="48"/>
      <c r="IF131" s="48"/>
      <c r="IG131" s="48"/>
      <c r="IH131" s="48"/>
      <c r="II131" s="48"/>
      <c r="IJ131" s="48"/>
      <c r="IK131" s="48"/>
      <c r="IL131" s="48"/>
      <c r="IM131" s="48"/>
      <c r="IN131" s="48"/>
      <c r="IO131" s="48"/>
      <c r="IP131" s="48"/>
      <c r="IQ131" s="48"/>
      <c r="IR131" s="48"/>
      <c r="IS131" s="48"/>
      <c r="IT131" s="48"/>
      <c r="IU131" s="48"/>
      <c r="IV131" s="48"/>
      <c r="IW131" s="48"/>
    </row>
    <row r="132" customFormat="false" ht="12.75" hidden="false" customHeight="false" outlineLevel="0" collapsed="false">
      <c r="A132" s="19" t="s">
        <v>29</v>
      </c>
      <c r="B132" s="39" t="s">
        <v>196</v>
      </c>
      <c r="C132" s="39" t="s">
        <v>182</v>
      </c>
      <c r="D132" s="40" t="n">
        <v>36526</v>
      </c>
      <c r="E132" s="40" t="n">
        <v>36556</v>
      </c>
      <c r="F132" s="19" t="s">
        <v>201</v>
      </c>
      <c r="G132" s="19" t="s">
        <v>198</v>
      </c>
      <c r="H132" s="39" t="s">
        <v>202</v>
      </c>
      <c r="I132" s="87" t="n">
        <v>0.3138</v>
      </c>
      <c r="J132" s="87" t="n">
        <v>0.0279</v>
      </c>
      <c r="K132" s="87" t="n">
        <v>0.0022</v>
      </c>
      <c r="L132" s="87" t="n">
        <v>0.0072</v>
      </c>
      <c r="M132" s="87" t="n">
        <v>0</v>
      </c>
      <c r="N132" s="43" t="n">
        <v>0</v>
      </c>
      <c r="O132" s="42" t="n">
        <f aca="false">SUM(I132:M132)</f>
        <v>0.3511</v>
      </c>
      <c r="P132" s="44" t="s">
        <v>205</v>
      </c>
      <c r="Q132" s="88" t="n">
        <v>1405</v>
      </c>
      <c r="R132" s="14"/>
      <c r="S132" s="89" t="s">
        <v>6</v>
      </c>
      <c r="T132" s="90" t="n">
        <f aca="false">I132*$B$2*R132</f>
        <v>0</v>
      </c>
      <c r="U132" s="46" t="n">
        <v>145266</v>
      </c>
      <c r="V132" s="19"/>
      <c r="W132" s="47"/>
      <c r="X132" s="47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  <c r="DX132" s="48"/>
      <c r="DY132" s="48"/>
      <c r="DZ132" s="48"/>
      <c r="EA132" s="48"/>
      <c r="EB132" s="48"/>
      <c r="EC132" s="48"/>
      <c r="ED132" s="48"/>
      <c r="EE132" s="48"/>
      <c r="EF132" s="48"/>
      <c r="EG132" s="48"/>
      <c r="EH132" s="48"/>
      <c r="EI132" s="48"/>
      <c r="EJ132" s="48"/>
      <c r="EK132" s="48"/>
      <c r="EL132" s="48"/>
      <c r="EM132" s="48"/>
      <c r="EN132" s="48"/>
      <c r="EO132" s="48"/>
      <c r="EP132" s="48"/>
      <c r="EQ132" s="48"/>
      <c r="ER132" s="48"/>
      <c r="ES132" s="48"/>
      <c r="ET132" s="48"/>
      <c r="EU132" s="48"/>
      <c r="EV132" s="48"/>
      <c r="EW132" s="48"/>
      <c r="EX132" s="48"/>
      <c r="EY132" s="48"/>
      <c r="EZ132" s="48"/>
      <c r="FA132" s="48"/>
      <c r="FB132" s="48"/>
      <c r="FC132" s="48"/>
      <c r="FD132" s="48"/>
      <c r="FE132" s="48"/>
      <c r="FF132" s="48"/>
      <c r="FG132" s="48"/>
      <c r="FH132" s="48"/>
      <c r="FI132" s="48"/>
      <c r="FJ132" s="48"/>
      <c r="FK132" s="48"/>
      <c r="FL132" s="48"/>
      <c r="FM132" s="48"/>
      <c r="FN132" s="48"/>
      <c r="FO132" s="48"/>
      <c r="FP132" s="48"/>
      <c r="FQ132" s="48"/>
      <c r="FR132" s="48"/>
      <c r="FS132" s="48"/>
      <c r="FT132" s="48"/>
      <c r="FU132" s="48"/>
      <c r="FV132" s="48"/>
      <c r="FW132" s="48"/>
      <c r="FX132" s="48"/>
      <c r="FY132" s="48"/>
      <c r="FZ132" s="48"/>
      <c r="GA132" s="48"/>
      <c r="GB132" s="48"/>
      <c r="GC132" s="48"/>
      <c r="GD132" s="48"/>
      <c r="GE132" s="48"/>
      <c r="GF132" s="48"/>
      <c r="GG132" s="48"/>
      <c r="GH132" s="48"/>
      <c r="GI132" s="48"/>
      <c r="GJ132" s="48"/>
      <c r="GK132" s="48"/>
      <c r="GL132" s="48"/>
      <c r="GM132" s="48"/>
      <c r="GN132" s="48"/>
      <c r="GO132" s="48"/>
      <c r="GP132" s="48"/>
      <c r="GQ132" s="48"/>
      <c r="GR132" s="48"/>
      <c r="GS132" s="48"/>
      <c r="GT132" s="48"/>
      <c r="GU132" s="48"/>
      <c r="GV132" s="48"/>
      <c r="GW132" s="48"/>
      <c r="GX132" s="48"/>
      <c r="GY132" s="48"/>
      <c r="GZ132" s="48"/>
      <c r="HA132" s="48"/>
      <c r="HB132" s="48"/>
      <c r="HC132" s="48"/>
      <c r="HD132" s="48"/>
      <c r="HE132" s="48"/>
      <c r="HF132" s="48"/>
      <c r="HG132" s="48"/>
      <c r="HH132" s="48"/>
      <c r="HI132" s="48"/>
      <c r="HJ132" s="48"/>
      <c r="HK132" s="48"/>
      <c r="HL132" s="48"/>
      <c r="HM132" s="48"/>
      <c r="HN132" s="48"/>
      <c r="HO132" s="48"/>
      <c r="HP132" s="48"/>
      <c r="HQ132" s="48"/>
      <c r="HR132" s="48"/>
      <c r="HS132" s="48"/>
      <c r="HT132" s="48"/>
      <c r="HU132" s="48"/>
      <c r="HV132" s="48"/>
      <c r="HW132" s="48"/>
      <c r="HX132" s="48"/>
      <c r="HY132" s="48"/>
      <c r="HZ132" s="48"/>
      <c r="IA132" s="48"/>
      <c r="IB132" s="48"/>
      <c r="IC132" s="48"/>
      <c r="ID132" s="48"/>
      <c r="IE132" s="48"/>
      <c r="IF132" s="48"/>
      <c r="IG132" s="48"/>
      <c r="IH132" s="48"/>
      <c r="II132" s="48"/>
      <c r="IJ132" s="48"/>
      <c r="IK132" s="48"/>
      <c r="IL132" s="48"/>
      <c r="IM132" s="48"/>
      <c r="IN132" s="48"/>
      <c r="IO132" s="48"/>
      <c r="IP132" s="48"/>
      <c r="IQ132" s="48"/>
      <c r="IR132" s="48"/>
      <c r="IS132" s="48"/>
      <c r="IT132" s="48"/>
      <c r="IU132" s="48"/>
      <c r="IV132" s="48"/>
      <c r="IW132" s="48"/>
    </row>
    <row r="133" customFormat="false" ht="12.75" hidden="false" customHeight="false" outlineLevel="0" collapsed="false">
      <c r="A133" s="8"/>
      <c r="B133" s="6"/>
      <c r="C133" s="6"/>
      <c r="D133" s="7" t="s">
        <v>6</v>
      </c>
      <c r="E133" s="7"/>
      <c r="F133" s="8"/>
      <c r="G133" s="8"/>
      <c r="H133" s="6"/>
      <c r="I133" s="22"/>
      <c r="J133" s="11"/>
      <c r="K133" s="82"/>
      <c r="L133" s="11"/>
      <c r="M133" s="11"/>
      <c r="N133" s="12"/>
      <c r="O133" s="11"/>
      <c r="P133" s="91"/>
      <c r="Q133" s="92" t="n">
        <f aca="false">SUM(Q126:Q132)</f>
        <v>1520</v>
      </c>
      <c r="R133" s="93"/>
      <c r="S133" s="15"/>
      <c r="T133" s="15"/>
      <c r="U133" s="16"/>
      <c r="V133" s="17"/>
      <c r="W133" s="18"/>
      <c r="X133" s="18"/>
    </row>
    <row r="134" customFormat="false" ht="12.75" hidden="false" customHeight="false" outlineLevel="0" collapsed="false">
      <c r="A134" s="29" t="s">
        <v>8</v>
      </c>
      <c r="B134" s="30" t="s">
        <v>9</v>
      </c>
      <c r="C134" s="30" t="s">
        <v>72</v>
      </c>
      <c r="D134" s="31" t="s">
        <v>11</v>
      </c>
      <c r="E134" s="31"/>
      <c r="F134" s="29" t="s">
        <v>12</v>
      </c>
      <c r="G134" s="29" t="s">
        <v>13</v>
      </c>
      <c r="H134" s="30" t="s">
        <v>14</v>
      </c>
      <c r="I134" s="32" t="s">
        <v>15</v>
      </c>
      <c r="J134" s="30" t="s">
        <v>16</v>
      </c>
      <c r="K134" s="30" t="s">
        <v>17</v>
      </c>
      <c r="L134" s="30" t="s">
        <v>18</v>
      </c>
      <c r="M134" s="30" t="s">
        <v>19</v>
      </c>
      <c r="N134" s="33" t="s">
        <v>20</v>
      </c>
      <c r="O134" s="30" t="s">
        <v>21</v>
      </c>
      <c r="P134" s="34" t="s">
        <v>22</v>
      </c>
      <c r="Q134" s="30" t="s">
        <v>23</v>
      </c>
      <c r="R134" s="29" t="s">
        <v>24</v>
      </c>
      <c r="S134" s="35" t="s">
        <v>25</v>
      </c>
      <c r="T134" s="35" t="s">
        <v>26</v>
      </c>
      <c r="U134" s="36" t="s">
        <v>27</v>
      </c>
      <c r="V134" s="37" t="e">
        <f aca="false">+#REF!</f>
        <v>#REF!</v>
      </c>
      <c r="W134" s="38"/>
      <c r="X134" s="38"/>
    </row>
    <row r="135" customFormat="false" ht="12.75" hidden="false" customHeight="false" outlineLevel="0" collapsed="false">
      <c r="A135" s="19" t="s">
        <v>29</v>
      </c>
      <c r="B135" s="39" t="s">
        <v>206</v>
      </c>
      <c r="C135" s="39" t="s">
        <v>207</v>
      </c>
      <c r="D135" s="40" t="n">
        <v>36526</v>
      </c>
      <c r="E135" s="40" t="n">
        <v>36556</v>
      </c>
      <c r="F135" s="19" t="s">
        <v>208</v>
      </c>
      <c r="G135" s="19" t="s">
        <v>207</v>
      </c>
      <c r="H135" s="39" t="s">
        <v>209</v>
      </c>
      <c r="I135" s="41" t="n">
        <v>0</v>
      </c>
      <c r="J135" s="42" t="n">
        <v>0</v>
      </c>
      <c r="K135" s="42" t="n">
        <v>0.0022</v>
      </c>
      <c r="L135" s="42" t="n">
        <v>0</v>
      </c>
      <c r="M135" s="42" t="n">
        <v>0</v>
      </c>
      <c r="N135" s="43" t="n">
        <v>0</v>
      </c>
      <c r="O135" s="42" t="n">
        <f aca="false">SUM(I135:M135)</f>
        <v>0.0022</v>
      </c>
      <c r="P135" s="44" t="s">
        <v>210</v>
      </c>
      <c r="Q135" s="39" t="n">
        <v>65</v>
      </c>
      <c r="R135" s="19" t="s">
        <v>211</v>
      </c>
      <c r="S135" s="45" t="n">
        <f aca="false">I135*I$1*Q135</f>
        <v>0</v>
      </c>
      <c r="T135" s="45"/>
      <c r="U135" s="46" t="s">
        <v>212</v>
      </c>
      <c r="V135" s="19"/>
      <c r="W135" s="47"/>
      <c r="X135" s="47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  <c r="BP135" s="48"/>
      <c r="BQ135" s="48"/>
      <c r="BR135" s="48"/>
      <c r="BS135" s="48"/>
      <c r="BT135" s="48"/>
      <c r="BU135" s="48"/>
      <c r="BV135" s="48"/>
      <c r="BW135" s="48"/>
      <c r="BX135" s="48"/>
      <c r="BY135" s="48"/>
      <c r="BZ135" s="48"/>
      <c r="CA135" s="48"/>
      <c r="CB135" s="48"/>
      <c r="CC135" s="48"/>
      <c r="CD135" s="48"/>
      <c r="CE135" s="48"/>
      <c r="CF135" s="48"/>
      <c r="CG135" s="48"/>
      <c r="CH135" s="48"/>
      <c r="CI135" s="48"/>
      <c r="CJ135" s="48"/>
      <c r="CK135" s="48"/>
      <c r="CL135" s="48"/>
      <c r="CM135" s="48"/>
      <c r="CN135" s="48"/>
      <c r="CO135" s="48"/>
      <c r="CP135" s="48"/>
      <c r="CQ135" s="48"/>
      <c r="CR135" s="48"/>
      <c r="CS135" s="48"/>
      <c r="CT135" s="48"/>
      <c r="CU135" s="48"/>
      <c r="CV135" s="48"/>
      <c r="CW135" s="48"/>
      <c r="CX135" s="48"/>
      <c r="CY135" s="48"/>
      <c r="CZ135" s="48"/>
      <c r="DA135" s="48"/>
      <c r="DB135" s="48"/>
      <c r="DC135" s="48"/>
      <c r="DD135" s="48"/>
      <c r="DE135" s="48"/>
      <c r="DF135" s="48"/>
      <c r="DG135" s="48"/>
      <c r="DH135" s="48"/>
      <c r="DI135" s="48"/>
      <c r="DJ135" s="48"/>
      <c r="DK135" s="48"/>
      <c r="DL135" s="48"/>
      <c r="DM135" s="48"/>
      <c r="DN135" s="48"/>
      <c r="DO135" s="48"/>
      <c r="DP135" s="48"/>
      <c r="DQ135" s="48"/>
      <c r="DR135" s="48"/>
      <c r="DS135" s="48"/>
      <c r="DT135" s="48"/>
      <c r="DU135" s="48"/>
      <c r="DV135" s="48"/>
      <c r="DW135" s="48"/>
      <c r="DX135" s="48"/>
      <c r="DY135" s="48"/>
      <c r="DZ135" s="48"/>
      <c r="EA135" s="48"/>
      <c r="EB135" s="48"/>
      <c r="EC135" s="48"/>
      <c r="ED135" s="48"/>
      <c r="EE135" s="48"/>
      <c r="EF135" s="48"/>
      <c r="EG135" s="48"/>
      <c r="EH135" s="48"/>
      <c r="EI135" s="48"/>
      <c r="EJ135" s="48"/>
      <c r="EK135" s="48"/>
      <c r="EL135" s="48"/>
      <c r="EM135" s="48"/>
      <c r="EN135" s="48"/>
      <c r="EO135" s="48"/>
      <c r="EP135" s="48"/>
      <c r="EQ135" s="48"/>
      <c r="ER135" s="48"/>
      <c r="ES135" s="48"/>
      <c r="ET135" s="48"/>
      <c r="EU135" s="48"/>
      <c r="EV135" s="48"/>
      <c r="EW135" s="48"/>
      <c r="EX135" s="48"/>
      <c r="EY135" s="48"/>
      <c r="EZ135" s="48"/>
      <c r="FA135" s="48"/>
      <c r="FB135" s="48"/>
      <c r="FC135" s="48"/>
      <c r="FD135" s="48"/>
      <c r="FE135" s="48"/>
      <c r="FF135" s="48"/>
      <c r="FG135" s="48"/>
      <c r="FH135" s="48"/>
      <c r="FI135" s="48"/>
      <c r="FJ135" s="48"/>
      <c r="FK135" s="48"/>
      <c r="FL135" s="48"/>
      <c r="FM135" s="48"/>
      <c r="FN135" s="48"/>
      <c r="FO135" s="48"/>
      <c r="FP135" s="48"/>
      <c r="FQ135" s="48"/>
      <c r="FR135" s="48"/>
      <c r="FS135" s="48"/>
      <c r="FT135" s="48"/>
      <c r="FU135" s="48"/>
      <c r="FV135" s="48"/>
      <c r="FW135" s="48"/>
      <c r="FX135" s="48"/>
      <c r="FY135" s="48"/>
      <c r="FZ135" s="48"/>
      <c r="GA135" s="48"/>
      <c r="GB135" s="48"/>
      <c r="GC135" s="48"/>
      <c r="GD135" s="48"/>
      <c r="GE135" s="48"/>
      <c r="GF135" s="48"/>
      <c r="GG135" s="48"/>
      <c r="GH135" s="48"/>
      <c r="GI135" s="48"/>
      <c r="GJ135" s="48"/>
      <c r="GK135" s="48"/>
      <c r="GL135" s="48"/>
      <c r="GM135" s="48"/>
      <c r="GN135" s="48"/>
      <c r="GO135" s="48"/>
      <c r="GP135" s="48"/>
      <c r="GQ135" s="48"/>
      <c r="GR135" s="48"/>
      <c r="GS135" s="48"/>
      <c r="GT135" s="48"/>
      <c r="GU135" s="48"/>
      <c r="GV135" s="48"/>
      <c r="GW135" s="48"/>
      <c r="GX135" s="48"/>
      <c r="GY135" s="48"/>
      <c r="GZ135" s="48"/>
      <c r="HA135" s="48"/>
      <c r="HB135" s="48"/>
      <c r="HC135" s="48"/>
      <c r="HD135" s="48"/>
      <c r="HE135" s="48"/>
      <c r="HF135" s="48"/>
      <c r="HG135" s="48"/>
      <c r="HH135" s="48"/>
      <c r="HI135" s="48"/>
      <c r="HJ135" s="48"/>
      <c r="HK135" s="48"/>
      <c r="HL135" s="48"/>
      <c r="HM135" s="48"/>
      <c r="HN135" s="48"/>
      <c r="HO135" s="48"/>
      <c r="HP135" s="48"/>
      <c r="HQ135" s="48"/>
      <c r="HR135" s="48"/>
      <c r="HS135" s="48"/>
      <c r="HT135" s="48"/>
      <c r="HU135" s="48"/>
      <c r="HV135" s="48"/>
      <c r="HW135" s="48"/>
      <c r="HX135" s="48"/>
      <c r="HY135" s="48"/>
      <c r="HZ135" s="48"/>
      <c r="IA135" s="48"/>
      <c r="IB135" s="48"/>
      <c r="IC135" s="48"/>
      <c r="ID135" s="48"/>
      <c r="IE135" s="48"/>
      <c r="IF135" s="48"/>
      <c r="IG135" s="48"/>
      <c r="IH135" s="48"/>
      <c r="II135" s="48"/>
      <c r="IJ135" s="48"/>
      <c r="IK135" s="48"/>
      <c r="IL135" s="48"/>
      <c r="IM135" s="48"/>
      <c r="IN135" s="48"/>
      <c r="IO135" s="48"/>
      <c r="IP135" s="48"/>
      <c r="IQ135" s="48"/>
      <c r="IR135" s="48"/>
      <c r="IS135" s="48"/>
      <c r="IT135" s="48"/>
      <c r="IU135" s="48"/>
      <c r="IV135" s="48"/>
      <c r="IW135" s="48"/>
    </row>
    <row r="136" customFormat="false" ht="12.75" hidden="false" customHeight="false" outlineLevel="0" collapsed="false">
      <c r="A136" s="19" t="s">
        <v>29</v>
      </c>
      <c r="B136" s="39" t="s">
        <v>206</v>
      </c>
      <c r="C136" s="39" t="s">
        <v>207</v>
      </c>
      <c r="D136" s="40" t="n">
        <v>36526</v>
      </c>
      <c r="E136" s="40" t="n">
        <v>36556</v>
      </c>
      <c r="F136" s="19" t="s">
        <v>213</v>
      </c>
      <c r="G136" s="19" t="s">
        <v>207</v>
      </c>
      <c r="H136" s="39" t="s">
        <v>209</v>
      </c>
      <c r="I136" s="41" t="n">
        <v>0</v>
      </c>
      <c r="J136" s="42" t="n">
        <v>0</v>
      </c>
      <c r="K136" s="42" t="n">
        <v>0.0022</v>
      </c>
      <c r="L136" s="42" t="n">
        <v>0</v>
      </c>
      <c r="M136" s="42" t="n">
        <v>0</v>
      </c>
      <c r="N136" s="43" t="n">
        <v>0</v>
      </c>
      <c r="O136" s="42" t="n">
        <f aca="false">SUM(I136:M136)</f>
        <v>0.0022</v>
      </c>
      <c r="P136" s="44" t="s">
        <v>210</v>
      </c>
      <c r="Q136" s="39" t="n">
        <v>95</v>
      </c>
      <c r="R136" s="19" t="s">
        <v>211</v>
      </c>
      <c r="S136" s="45" t="n">
        <f aca="false">I136*I$1*Q136</f>
        <v>0</v>
      </c>
      <c r="T136" s="45"/>
      <c r="U136" s="46" t="s">
        <v>212</v>
      </c>
      <c r="V136" s="19"/>
      <c r="W136" s="47"/>
      <c r="X136" s="47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  <c r="CG136" s="48"/>
      <c r="CH136" s="48"/>
      <c r="CI136" s="48"/>
      <c r="CJ136" s="48"/>
      <c r="CK136" s="48"/>
      <c r="CL136" s="48"/>
      <c r="CM136" s="48"/>
      <c r="CN136" s="48"/>
      <c r="CO136" s="48"/>
      <c r="CP136" s="48"/>
      <c r="CQ136" s="48"/>
      <c r="CR136" s="48"/>
      <c r="CS136" s="48"/>
      <c r="CT136" s="48"/>
      <c r="CU136" s="48"/>
      <c r="CV136" s="48"/>
      <c r="CW136" s="48"/>
      <c r="CX136" s="48"/>
      <c r="CY136" s="48"/>
      <c r="CZ136" s="48"/>
      <c r="DA136" s="48"/>
      <c r="DB136" s="48"/>
      <c r="DC136" s="48"/>
      <c r="DD136" s="48"/>
      <c r="DE136" s="48"/>
      <c r="DF136" s="48"/>
      <c r="DG136" s="48"/>
      <c r="DH136" s="48"/>
      <c r="DI136" s="48"/>
      <c r="DJ136" s="48"/>
      <c r="DK136" s="48"/>
      <c r="DL136" s="48"/>
      <c r="DM136" s="48"/>
      <c r="DN136" s="48"/>
      <c r="DO136" s="48"/>
      <c r="DP136" s="48"/>
      <c r="DQ136" s="48"/>
      <c r="DR136" s="48"/>
      <c r="DS136" s="48"/>
      <c r="DT136" s="48"/>
      <c r="DU136" s="48"/>
      <c r="DV136" s="48"/>
      <c r="DW136" s="48"/>
      <c r="DX136" s="48"/>
      <c r="DY136" s="48"/>
      <c r="DZ136" s="48"/>
      <c r="EA136" s="48"/>
      <c r="EB136" s="48"/>
      <c r="EC136" s="48"/>
      <c r="ED136" s="48"/>
      <c r="EE136" s="48"/>
      <c r="EF136" s="48"/>
      <c r="EG136" s="48"/>
      <c r="EH136" s="48"/>
      <c r="EI136" s="48"/>
      <c r="EJ136" s="48"/>
      <c r="EK136" s="48"/>
      <c r="EL136" s="48"/>
      <c r="EM136" s="48"/>
      <c r="EN136" s="48"/>
      <c r="EO136" s="48"/>
      <c r="EP136" s="48"/>
      <c r="EQ136" s="48"/>
      <c r="ER136" s="48"/>
      <c r="ES136" s="48"/>
      <c r="ET136" s="48"/>
      <c r="EU136" s="48"/>
      <c r="EV136" s="48"/>
      <c r="EW136" s="48"/>
      <c r="EX136" s="48"/>
      <c r="EY136" s="48"/>
      <c r="EZ136" s="48"/>
      <c r="FA136" s="48"/>
      <c r="FB136" s="48"/>
      <c r="FC136" s="48"/>
      <c r="FD136" s="48"/>
      <c r="FE136" s="48"/>
      <c r="FF136" s="48"/>
      <c r="FG136" s="48"/>
      <c r="FH136" s="48"/>
      <c r="FI136" s="48"/>
      <c r="FJ136" s="48"/>
      <c r="FK136" s="48"/>
      <c r="FL136" s="48"/>
      <c r="FM136" s="48"/>
      <c r="FN136" s="48"/>
      <c r="FO136" s="48"/>
      <c r="FP136" s="48"/>
      <c r="FQ136" s="48"/>
      <c r="FR136" s="48"/>
      <c r="FS136" s="48"/>
      <c r="FT136" s="48"/>
      <c r="FU136" s="48"/>
      <c r="FV136" s="48"/>
      <c r="FW136" s="48"/>
      <c r="FX136" s="48"/>
      <c r="FY136" s="48"/>
      <c r="FZ136" s="48"/>
      <c r="GA136" s="48"/>
      <c r="GB136" s="48"/>
      <c r="GC136" s="48"/>
      <c r="GD136" s="48"/>
      <c r="GE136" s="48"/>
      <c r="GF136" s="48"/>
      <c r="GG136" s="48"/>
      <c r="GH136" s="48"/>
      <c r="GI136" s="48"/>
      <c r="GJ136" s="48"/>
      <c r="GK136" s="48"/>
      <c r="GL136" s="48"/>
      <c r="GM136" s="48"/>
      <c r="GN136" s="48"/>
      <c r="GO136" s="48"/>
      <c r="GP136" s="48"/>
      <c r="GQ136" s="48"/>
      <c r="GR136" s="48"/>
      <c r="GS136" s="48"/>
      <c r="GT136" s="48"/>
      <c r="GU136" s="48"/>
      <c r="GV136" s="48"/>
      <c r="GW136" s="48"/>
      <c r="GX136" s="48"/>
      <c r="GY136" s="48"/>
      <c r="GZ136" s="48"/>
      <c r="HA136" s="48"/>
      <c r="HB136" s="48"/>
      <c r="HC136" s="48"/>
      <c r="HD136" s="48"/>
      <c r="HE136" s="48"/>
      <c r="HF136" s="48"/>
      <c r="HG136" s="48"/>
      <c r="HH136" s="48"/>
      <c r="HI136" s="48"/>
      <c r="HJ136" s="48"/>
      <c r="HK136" s="48"/>
      <c r="HL136" s="48"/>
      <c r="HM136" s="48"/>
      <c r="HN136" s="48"/>
      <c r="HO136" s="48"/>
      <c r="HP136" s="48"/>
      <c r="HQ136" s="48"/>
      <c r="HR136" s="48"/>
      <c r="HS136" s="48"/>
      <c r="HT136" s="48"/>
      <c r="HU136" s="48"/>
      <c r="HV136" s="48"/>
      <c r="HW136" s="48"/>
      <c r="HX136" s="48"/>
      <c r="HY136" s="48"/>
      <c r="HZ136" s="48"/>
      <c r="IA136" s="48"/>
      <c r="IB136" s="48"/>
      <c r="IC136" s="48"/>
      <c r="ID136" s="48"/>
      <c r="IE136" s="48"/>
      <c r="IF136" s="48"/>
      <c r="IG136" s="48"/>
      <c r="IH136" s="48"/>
      <c r="II136" s="48"/>
      <c r="IJ136" s="48"/>
      <c r="IK136" s="48"/>
      <c r="IL136" s="48"/>
      <c r="IM136" s="48"/>
      <c r="IN136" s="48"/>
      <c r="IO136" s="48"/>
      <c r="IP136" s="48"/>
      <c r="IQ136" s="48"/>
      <c r="IR136" s="48"/>
      <c r="IS136" s="48"/>
      <c r="IT136" s="48"/>
      <c r="IU136" s="48"/>
      <c r="IV136" s="48"/>
      <c r="IW136" s="48"/>
    </row>
    <row r="137" customFormat="false" ht="12.75" hidden="false" customHeight="false" outlineLevel="0" collapsed="false">
      <c r="A137" s="19" t="s">
        <v>29</v>
      </c>
      <c r="B137" s="39" t="s">
        <v>206</v>
      </c>
      <c r="C137" s="39" t="s">
        <v>207</v>
      </c>
      <c r="D137" s="40" t="n">
        <v>36526</v>
      </c>
      <c r="E137" s="40" t="n">
        <v>36556</v>
      </c>
      <c r="F137" s="19" t="s">
        <v>214</v>
      </c>
      <c r="G137" s="19" t="s">
        <v>207</v>
      </c>
      <c r="H137" s="39" t="s">
        <v>209</v>
      </c>
      <c r="I137" s="41" t="n">
        <v>0</v>
      </c>
      <c r="J137" s="42" t="n">
        <v>0</v>
      </c>
      <c r="K137" s="42" t="n">
        <v>0.0022</v>
      </c>
      <c r="L137" s="42" t="n">
        <v>0</v>
      </c>
      <c r="M137" s="42" t="n">
        <v>0</v>
      </c>
      <c r="N137" s="43" t="n">
        <v>0</v>
      </c>
      <c r="O137" s="42" t="n">
        <f aca="false">SUM(I137:M137)</f>
        <v>0.0022</v>
      </c>
      <c r="P137" s="44" t="s">
        <v>210</v>
      </c>
      <c r="Q137" s="39" t="n">
        <f aca="false">73+149</f>
        <v>222</v>
      </c>
      <c r="R137" s="19" t="s">
        <v>211</v>
      </c>
      <c r="S137" s="45" t="n">
        <f aca="false">I137*I$1*Q137</f>
        <v>0</v>
      </c>
      <c r="T137" s="45"/>
      <c r="U137" s="46" t="s">
        <v>212</v>
      </c>
      <c r="V137" s="19"/>
      <c r="W137" s="47"/>
      <c r="X137" s="47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  <c r="CG137" s="48"/>
      <c r="CH137" s="48"/>
      <c r="CI137" s="48"/>
      <c r="CJ137" s="48"/>
      <c r="CK137" s="48"/>
      <c r="CL137" s="48"/>
      <c r="CM137" s="48"/>
      <c r="CN137" s="48"/>
      <c r="CO137" s="48"/>
      <c r="CP137" s="48"/>
      <c r="CQ137" s="48"/>
      <c r="CR137" s="48"/>
      <c r="CS137" s="48"/>
      <c r="CT137" s="48"/>
      <c r="CU137" s="48"/>
      <c r="CV137" s="48"/>
      <c r="CW137" s="48"/>
      <c r="CX137" s="48"/>
      <c r="CY137" s="48"/>
      <c r="CZ137" s="48"/>
      <c r="DA137" s="48"/>
      <c r="DB137" s="48"/>
      <c r="DC137" s="48"/>
      <c r="DD137" s="48"/>
      <c r="DE137" s="48"/>
      <c r="DF137" s="48"/>
      <c r="DG137" s="48"/>
      <c r="DH137" s="48"/>
      <c r="DI137" s="48"/>
      <c r="DJ137" s="48"/>
      <c r="DK137" s="48"/>
      <c r="DL137" s="48"/>
      <c r="DM137" s="48"/>
      <c r="DN137" s="48"/>
      <c r="DO137" s="48"/>
      <c r="DP137" s="48"/>
      <c r="DQ137" s="48"/>
      <c r="DR137" s="48"/>
      <c r="DS137" s="48"/>
      <c r="DT137" s="48"/>
      <c r="DU137" s="48"/>
      <c r="DV137" s="48"/>
      <c r="DW137" s="48"/>
      <c r="DX137" s="48"/>
      <c r="DY137" s="48"/>
      <c r="DZ137" s="48"/>
      <c r="EA137" s="48"/>
      <c r="EB137" s="48"/>
      <c r="EC137" s="48"/>
      <c r="ED137" s="48"/>
      <c r="EE137" s="48"/>
      <c r="EF137" s="48"/>
      <c r="EG137" s="48"/>
      <c r="EH137" s="48"/>
      <c r="EI137" s="48"/>
      <c r="EJ137" s="48"/>
      <c r="EK137" s="48"/>
      <c r="EL137" s="48"/>
      <c r="EM137" s="48"/>
      <c r="EN137" s="48"/>
      <c r="EO137" s="48"/>
      <c r="EP137" s="48"/>
      <c r="EQ137" s="48"/>
      <c r="ER137" s="48"/>
      <c r="ES137" s="48"/>
      <c r="ET137" s="48"/>
      <c r="EU137" s="48"/>
      <c r="EV137" s="48"/>
      <c r="EW137" s="48"/>
      <c r="EX137" s="48"/>
      <c r="EY137" s="48"/>
      <c r="EZ137" s="48"/>
      <c r="FA137" s="48"/>
      <c r="FB137" s="48"/>
      <c r="FC137" s="48"/>
      <c r="FD137" s="48"/>
      <c r="FE137" s="48"/>
      <c r="FF137" s="48"/>
      <c r="FG137" s="48"/>
      <c r="FH137" s="48"/>
      <c r="FI137" s="48"/>
      <c r="FJ137" s="48"/>
      <c r="FK137" s="48"/>
      <c r="FL137" s="48"/>
      <c r="FM137" s="48"/>
      <c r="FN137" s="48"/>
      <c r="FO137" s="48"/>
      <c r="FP137" s="48"/>
      <c r="FQ137" s="48"/>
      <c r="FR137" s="48"/>
      <c r="FS137" s="48"/>
      <c r="FT137" s="48"/>
      <c r="FU137" s="48"/>
      <c r="FV137" s="48"/>
      <c r="FW137" s="48"/>
      <c r="FX137" s="48"/>
      <c r="FY137" s="48"/>
      <c r="FZ137" s="48"/>
      <c r="GA137" s="48"/>
      <c r="GB137" s="48"/>
      <c r="GC137" s="48"/>
      <c r="GD137" s="48"/>
      <c r="GE137" s="48"/>
      <c r="GF137" s="48"/>
      <c r="GG137" s="48"/>
      <c r="GH137" s="48"/>
      <c r="GI137" s="48"/>
      <c r="GJ137" s="48"/>
      <c r="GK137" s="48"/>
      <c r="GL137" s="48"/>
      <c r="GM137" s="48"/>
      <c r="GN137" s="48"/>
      <c r="GO137" s="48"/>
      <c r="GP137" s="48"/>
      <c r="GQ137" s="48"/>
      <c r="GR137" s="48"/>
      <c r="GS137" s="48"/>
      <c r="GT137" s="48"/>
      <c r="GU137" s="48"/>
      <c r="GV137" s="48"/>
      <c r="GW137" s="48"/>
      <c r="GX137" s="48"/>
      <c r="GY137" s="48"/>
      <c r="GZ137" s="48"/>
      <c r="HA137" s="48"/>
      <c r="HB137" s="48"/>
      <c r="HC137" s="48"/>
      <c r="HD137" s="48"/>
      <c r="HE137" s="48"/>
      <c r="HF137" s="48"/>
      <c r="HG137" s="48"/>
      <c r="HH137" s="48"/>
      <c r="HI137" s="48"/>
      <c r="HJ137" s="48"/>
      <c r="HK137" s="48"/>
      <c r="HL137" s="48"/>
      <c r="HM137" s="48"/>
      <c r="HN137" s="48"/>
      <c r="HO137" s="48"/>
      <c r="HP137" s="48"/>
      <c r="HQ137" s="48"/>
      <c r="HR137" s="48"/>
      <c r="HS137" s="48"/>
      <c r="HT137" s="48"/>
      <c r="HU137" s="48"/>
      <c r="HV137" s="48"/>
      <c r="HW137" s="48"/>
      <c r="HX137" s="48"/>
      <c r="HY137" s="48"/>
      <c r="HZ137" s="48"/>
      <c r="IA137" s="48"/>
      <c r="IB137" s="48"/>
      <c r="IC137" s="48"/>
      <c r="ID137" s="48"/>
      <c r="IE137" s="48"/>
      <c r="IF137" s="48"/>
      <c r="IG137" s="48"/>
      <c r="IH137" s="48"/>
      <c r="II137" s="48"/>
      <c r="IJ137" s="48"/>
      <c r="IK137" s="48"/>
      <c r="IL137" s="48"/>
      <c r="IM137" s="48"/>
      <c r="IN137" s="48"/>
      <c r="IO137" s="48"/>
      <c r="IP137" s="48"/>
      <c r="IQ137" s="48"/>
      <c r="IR137" s="48"/>
      <c r="IS137" s="48"/>
      <c r="IT137" s="48"/>
      <c r="IU137" s="48"/>
      <c r="IV137" s="48"/>
      <c r="IW137" s="48"/>
    </row>
    <row r="138" customFormat="false" ht="12.75" hidden="false" customHeight="false" outlineLevel="0" collapsed="false">
      <c r="A138" s="19" t="s">
        <v>29</v>
      </c>
      <c r="B138" s="39" t="s">
        <v>206</v>
      </c>
      <c r="C138" s="39" t="s">
        <v>169</v>
      </c>
      <c r="D138" s="40" t="n">
        <v>36526</v>
      </c>
      <c r="E138" s="40" t="n">
        <v>36556</v>
      </c>
      <c r="F138" s="19" t="s">
        <v>208</v>
      </c>
      <c r="G138" s="19" t="s">
        <v>215</v>
      </c>
      <c r="H138" s="39" t="s">
        <v>209</v>
      </c>
      <c r="I138" s="41" t="n">
        <f aca="false">7.5958/I$1</f>
        <v>0.245025806451613</v>
      </c>
      <c r="J138" s="42" t="n">
        <v>0</v>
      </c>
      <c r="K138" s="42" t="n">
        <v>0.0022</v>
      </c>
      <c r="L138" s="42" t="n">
        <v>0</v>
      </c>
      <c r="M138" s="42" t="n">
        <v>0</v>
      </c>
      <c r="N138" s="43" t="n">
        <v>0</v>
      </c>
      <c r="O138" s="42" t="n">
        <f aca="false">SUM(I138:M138)</f>
        <v>0.247225806451613</v>
      </c>
      <c r="P138" s="44" t="s">
        <v>216</v>
      </c>
      <c r="Q138" s="39" t="n">
        <v>1174</v>
      </c>
      <c r="R138" s="19" t="s">
        <v>217</v>
      </c>
      <c r="S138" s="45" t="n">
        <f aca="false">I138*I$1*Q138</f>
        <v>8917.4692</v>
      </c>
      <c r="T138" s="45"/>
      <c r="U138" s="46" t="s">
        <v>218</v>
      </c>
      <c r="V138" s="19"/>
      <c r="W138" s="47"/>
      <c r="X138" s="47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/>
      <c r="BN138" s="48"/>
      <c r="BO138" s="48"/>
      <c r="BP138" s="48"/>
      <c r="BQ138" s="48"/>
      <c r="BR138" s="48"/>
      <c r="BS138" s="48"/>
      <c r="BT138" s="48"/>
      <c r="BU138" s="48"/>
      <c r="BV138" s="48"/>
      <c r="BW138" s="48"/>
      <c r="BX138" s="48"/>
      <c r="BY138" s="48"/>
      <c r="BZ138" s="48"/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8"/>
      <c r="CO138" s="48"/>
      <c r="CP138" s="48"/>
      <c r="CQ138" s="48"/>
      <c r="CR138" s="48"/>
      <c r="CS138" s="48"/>
      <c r="CT138" s="48"/>
      <c r="CU138" s="48"/>
      <c r="CV138" s="48"/>
      <c r="CW138" s="48"/>
      <c r="CX138" s="48"/>
      <c r="CY138" s="48"/>
      <c r="CZ138" s="48"/>
      <c r="DA138" s="48"/>
      <c r="DB138" s="48"/>
      <c r="DC138" s="48"/>
      <c r="DD138" s="48"/>
      <c r="DE138" s="48"/>
      <c r="DF138" s="48"/>
      <c r="DG138" s="48"/>
      <c r="DH138" s="48"/>
      <c r="DI138" s="48"/>
      <c r="DJ138" s="48"/>
      <c r="DK138" s="48"/>
      <c r="DL138" s="48"/>
      <c r="DM138" s="48"/>
      <c r="DN138" s="48"/>
      <c r="DO138" s="48"/>
      <c r="DP138" s="48"/>
      <c r="DQ138" s="48"/>
      <c r="DR138" s="48"/>
      <c r="DS138" s="48"/>
      <c r="DT138" s="48"/>
      <c r="DU138" s="48"/>
      <c r="DV138" s="48"/>
      <c r="DW138" s="48"/>
      <c r="DX138" s="48"/>
      <c r="DY138" s="48"/>
      <c r="DZ138" s="48"/>
      <c r="EA138" s="48"/>
      <c r="EB138" s="48"/>
      <c r="EC138" s="48"/>
      <c r="ED138" s="48"/>
      <c r="EE138" s="48"/>
      <c r="EF138" s="48"/>
      <c r="EG138" s="48"/>
      <c r="EH138" s="48"/>
      <c r="EI138" s="48"/>
      <c r="EJ138" s="48"/>
      <c r="EK138" s="48"/>
      <c r="EL138" s="48"/>
      <c r="EM138" s="48"/>
      <c r="EN138" s="48"/>
      <c r="EO138" s="48"/>
      <c r="EP138" s="48"/>
      <c r="EQ138" s="48"/>
      <c r="ER138" s="48"/>
      <c r="ES138" s="48"/>
      <c r="ET138" s="48"/>
      <c r="EU138" s="48"/>
      <c r="EV138" s="48"/>
      <c r="EW138" s="48"/>
      <c r="EX138" s="48"/>
      <c r="EY138" s="48"/>
      <c r="EZ138" s="48"/>
      <c r="FA138" s="48"/>
      <c r="FB138" s="48"/>
      <c r="FC138" s="48"/>
      <c r="FD138" s="48"/>
      <c r="FE138" s="48"/>
      <c r="FF138" s="48"/>
      <c r="FG138" s="48"/>
      <c r="FH138" s="48"/>
      <c r="FI138" s="48"/>
      <c r="FJ138" s="48"/>
      <c r="FK138" s="48"/>
      <c r="FL138" s="48"/>
      <c r="FM138" s="48"/>
      <c r="FN138" s="48"/>
      <c r="FO138" s="48"/>
      <c r="FP138" s="48"/>
      <c r="FQ138" s="48"/>
      <c r="FR138" s="48"/>
      <c r="FS138" s="48"/>
      <c r="FT138" s="48"/>
      <c r="FU138" s="48"/>
      <c r="FV138" s="48"/>
      <c r="FW138" s="48"/>
      <c r="FX138" s="48"/>
      <c r="FY138" s="48"/>
      <c r="FZ138" s="48"/>
      <c r="GA138" s="48"/>
      <c r="GB138" s="48"/>
      <c r="GC138" s="48"/>
      <c r="GD138" s="48"/>
      <c r="GE138" s="48"/>
      <c r="GF138" s="48"/>
      <c r="GG138" s="48"/>
      <c r="GH138" s="48"/>
      <c r="GI138" s="48"/>
      <c r="GJ138" s="48"/>
      <c r="GK138" s="48"/>
      <c r="GL138" s="48"/>
      <c r="GM138" s="48"/>
      <c r="GN138" s="48"/>
      <c r="GO138" s="48"/>
      <c r="GP138" s="48"/>
      <c r="GQ138" s="48"/>
      <c r="GR138" s="48"/>
      <c r="GS138" s="48"/>
      <c r="GT138" s="48"/>
      <c r="GU138" s="48"/>
      <c r="GV138" s="48"/>
      <c r="GW138" s="48"/>
      <c r="GX138" s="48"/>
      <c r="GY138" s="48"/>
      <c r="GZ138" s="48"/>
      <c r="HA138" s="48"/>
      <c r="HB138" s="48"/>
      <c r="HC138" s="48"/>
      <c r="HD138" s="48"/>
      <c r="HE138" s="48"/>
      <c r="HF138" s="48"/>
      <c r="HG138" s="48"/>
      <c r="HH138" s="48"/>
      <c r="HI138" s="48"/>
      <c r="HJ138" s="48"/>
      <c r="HK138" s="48"/>
      <c r="HL138" s="48"/>
      <c r="HM138" s="48"/>
      <c r="HN138" s="48"/>
      <c r="HO138" s="48"/>
      <c r="HP138" s="48"/>
      <c r="HQ138" s="48"/>
      <c r="HR138" s="48"/>
      <c r="HS138" s="48"/>
      <c r="HT138" s="48"/>
      <c r="HU138" s="48"/>
      <c r="HV138" s="48"/>
      <c r="HW138" s="48"/>
      <c r="HX138" s="48"/>
      <c r="HY138" s="48"/>
      <c r="HZ138" s="48"/>
      <c r="IA138" s="48"/>
      <c r="IB138" s="48"/>
      <c r="IC138" s="48"/>
      <c r="ID138" s="48"/>
      <c r="IE138" s="48"/>
      <c r="IF138" s="48"/>
      <c r="IG138" s="48"/>
      <c r="IH138" s="48"/>
      <c r="II138" s="48"/>
      <c r="IJ138" s="48"/>
      <c r="IK138" s="48"/>
      <c r="IL138" s="48"/>
      <c r="IM138" s="48"/>
      <c r="IN138" s="48"/>
      <c r="IO138" s="48"/>
      <c r="IP138" s="48"/>
      <c r="IQ138" s="48"/>
      <c r="IR138" s="48"/>
      <c r="IS138" s="48"/>
      <c r="IT138" s="48"/>
      <c r="IU138" s="48"/>
      <c r="IV138" s="48"/>
      <c r="IW138" s="48"/>
    </row>
    <row r="139" customFormat="false" ht="12.75" hidden="false" customHeight="false" outlineLevel="0" collapsed="false">
      <c r="A139" s="19" t="s">
        <v>29</v>
      </c>
      <c r="B139" s="39" t="s">
        <v>206</v>
      </c>
      <c r="C139" s="39" t="s">
        <v>169</v>
      </c>
      <c r="D139" s="40" t="n">
        <v>36526</v>
      </c>
      <c r="E139" s="40" t="n">
        <v>36556</v>
      </c>
      <c r="F139" s="19" t="s">
        <v>213</v>
      </c>
      <c r="G139" s="19" t="s">
        <v>215</v>
      </c>
      <c r="H139" s="39" t="s">
        <v>209</v>
      </c>
      <c r="I139" s="41" t="n">
        <f aca="false">7.5958/I$1</f>
        <v>0.245025806451613</v>
      </c>
      <c r="J139" s="42" t="n">
        <v>0</v>
      </c>
      <c r="K139" s="42" t="n">
        <v>0.0022</v>
      </c>
      <c r="L139" s="42" t="n">
        <v>0</v>
      </c>
      <c r="M139" s="42" t="n">
        <v>0</v>
      </c>
      <c r="N139" s="43" t="n">
        <v>0</v>
      </c>
      <c r="O139" s="42" t="n">
        <f aca="false">SUM(I139:M139)</f>
        <v>0.247225806451613</v>
      </c>
      <c r="P139" s="44" t="s">
        <v>216</v>
      </c>
      <c r="Q139" s="39" t="n">
        <v>1725</v>
      </c>
      <c r="R139" s="19" t="s">
        <v>217</v>
      </c>
      <c r="S139" s="45" t="n">
        <f aca="false">I139*I$1*Q139</f>
        <v>13102.755</v>
      </c>
      <c r="T139" s="45"/>
      <c r="U139" s="46" t="s">
        <v>218</v>
      </c>
      <c r="V139" s="19"/>
      <c r="W139" s="47"/>
      <c r="X139" s="47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8"/>
      <c r="BN139" s="48"/>
      <c r="BO139" s="48"/>
      <c r="BP139" s="48"/>
      <c r="BQ139" s="48"/>
      <c r="BR139" s="48"/>
      <c r="BS139" s="48"/>
      <c r="BT139" s="48"/>
      <c r="BU139" s="48"/>
      <c r="BV139" s="48"/>
      <c r="BW139" s="48"/>
      <c r="BX139" s="48"/>
      <c r="BY139" s="48"/>
      <c r="BZ139" s="48"/>
      <c r="CA139" s="48"/>
      <c r="CB139" s="48"/>
      <c r="CC139" s="48"/>
      <c r="CD139" s="48"/>
      <c r="CE139" s="48"/>
      <c r="CF139" s="48"/>
      <c r="CG139" s="48"/>
      <c r="CH139" s="48"/>
      <c r="CI139" s="48"/>
      <c r="CJ139" s="48"/>
      <c r="CK139" s="48"/>
      <c r="CL139" s="48"/>
      <c r="CM139" s="48"/>
      <c r="CN139" s="48"/>
      <c r="CO139" s="48"/>
      <c r="CP139" s="48"/>
      <c r="CQ139" s="48"/>
      <c r="CR139" s="48"/>
      <c r="CS139" s="48"/>
      <c r="CT139" s="48"/>
      <c r="CU139" s="48"/>
      <c r="CV139" s="48"/>
      <c r="CW139" s="48"/>
      <c r="CX139" s="48"/>
      <c r="CY139" s="48"/>
      <c r="CZ139" s="48"/>
      <c r="DA139" s="48"/>
      <c r="DB139" s="48"/>
      <c r="DC139" s="48"/>
      <c r="DD139" s="48"/>
      <c r="DE139" s="48"/>
      <c r="DF139" s="48"/>
      <c r="DG139" s="48"/>
      <c r="DH139" s="48"/>
      <c r="DI139" s="48"/>
      <c r="DJ139" s="48"/>
      <c r="DK139" s="48"/>
      <c r="DL139" s="48"/>
      <c r="DM139" s="48"/>
      <c r="DN139" s="48"/>
      <c r="DO139" s="48"/>
      <c r="DP139" s="48"/>
      <c r="DQ139" s="48"/>
      <c r="DR139" s="48"/>
      <c r="DS139" s="48"/>
      <c r="DT139" s="48"/>
      <c r="DU139" s="48"/>
      <c r="DV139" s="48"/>
      <c r="DW139" s="48"/>
      <c r="DX139" s="48"/>
      <c r="DY139" s="48"/>
      <c r="DZ139" s="48"/>
      <c r="EA139" s="48"/>
      <c r="EB139" s="48"/>
      <c r="EC139" s="48"/>
      <c r="ED139" s="48"/>
      <c r="EE139" s="48"/>
      <c r="EF139" s="48"/>
      <c r="EG139" s="48"/>
      <c r="EH139" s="48"/>
      <c r="EI139" s="48"/>
      <c r="EJ139" s="48"/>
      <c r="EK139" s="48"/>
      <c r="EL139" s="48"/>
      <c r="EM139" s="48"/>
      <c r="EN139" s="48"/>
      <c r="EO139" s="48"/>
      <c r="EP139" s="48"/>
      <c r="EQ139" s="48"/>
      <c r="ER139" s="48"/>
      <c r="ES139" s="48"/>
      <c r="ET139" s="48"/>
      <c r="EU139" s="48"/>
      <c r="EV139" s="48"/>
      <c r="EW139" s="48"/>
      <c r="EX139" s="48"/>
      <c r="EY139" s="48"/>
      <c r="EZ139" s="48"/>
      <c r="FA139" s="48"/>
      <c r="FB139" s="48"/>
      <c r="FC139" s="48"/>
      <c r="FD139" s="48"/>
      <c r="FE139" s="48"/>
      <c r="FF139" s="48"/>
      <c r="FG139" s="48"/>
      <c r="FH139" s="48"/>
      <c r="FI139" s="48"/>
      <c r="FJ139" s="48"/>
      <c r="FK139" s="48"/>
      <c r="FL139" s="48"/>
      <c r="FM139" s="48"/>
      <c r="FN139" s="48"/>
      <c r="FO139" s="48"/>
      <c r="FP139" s="48"/>
      <c r="FQ139" s="48"/>
      <c r="FR139" s="48"/>
      <c r="FS139" s="48"/>
      <c r="FT139" s="48"/>
      <c r="FU139" s="48"/>
      <c r="FV139" s="48"/>
      <c r="FW139" s="48"/>
      <c r="FX139" s="48"/>
      <c r="FY139" s="48"/>
      <c r="FZ139" s="48"/>
      <c r="GA139" s="48"/>
      <c r="GB139" s="48"/>
      <c r="GC139" s="48"/>
      <c r="GD139" s="48"/>
      <c r="GE139" s="48"/>
      <c r="GF139" s="48"/>
      <c r="GG139" s="48"/>
      <c r="GH139" s="48"/>
      <c r="GI139" s="48"/>
      <c r="GJ139" s="48"/>
      <c r="GK139" s="48"/>
      <c r="GL139" s="48"/>
      <c r="GM139" s="48"/>
      <c r="GN139" s="48"/>
      <c r="GO139" s="48"/>
      <c r="GP139" s="48"/>
      <c r="GQ139" s="48"/>
      <c r="GR139" s="48"/>
      <c r="GS139" s="48"/>
      <c r="GT139" s="48"/>
      <c r="GU139" s="48"/>
      <c r="GV139" s="48"/>
      <c r="GW139" s="48"/>
      <c r="GX139" s="48"/>
      <c r="GY139" s="48"/>
      <c r="GZ139" s="48"/>
      <c r="HA139" s="48"/>
      <c r="HB139" s="48"/>
      <c r="HC139" s="48"/>
      <c r="HD139" s="48"/>
      <c r="HE139" s="48"/>
      <c r="HF139" s="48"/>
      <c r="HG139" s="48"/>
      <c r="HH139" s="48"/>
      <c r="HI139" s="48"/>
      <c r="HJ139" s="48"/>
      <c r="HK139" s="48"/>
      <c r="HL139" s="48"/>
      <c r="HM139" s="48"/>
      <c r="HN139" s="48"/>
      <c r="HO139" s="48"/>
      <c r="HP139" s="48"/>
      <c r="HQ139" s="48"/>
      <c r="HR139" s="48"/>
      <c r="HS139" s="48"/>
      <c r="HT139" s="48"/>
      <c r="HU139" s="48"/>
      <c r="HV139" s="48"/>
      <c r="HW139" s="48"/>
      <c r="HX139" s="48"/>
      <c r="HY139" s="48"/>
      <c r="HZ139" s="48"/>
      <c r="IA139" s="48"/>
      <c r="IB139" s="48"/>
      <c r="IC139" s="48"/>
      <c r="ID139" s="48"/>
      <c r="IE139" s="48"/>
      <c r="IF139" s="48"/>
      <c r="IG139" s="48"/>
      <c r="IH139" s="48"/>
      <c r="II139" s="48"/>
      <c r="IJ139" s="48"/>
      <c r="IK139" s="48"/>
      <c r="IL139" s="48"/>
      <c r="IM139" s="48"/>
      <c r="IN139" s="48"/>
      <c r="IO139" s="48"/>
      <c r="IP139" s="48"/>
      <c r="IQ139" s="48"/>
      <c r="IR139" s="48"/>
      <c r="IS139" s="48"/>
      <c r="IT139" s="48"/>
      <c r="IU139" s="48"/>
      <c r="IV139" s="48"/>
      <c r="IW139" s="48"/>
    </row>
    <row r="140" customFormat="false" ht="12.75" hidden="false" customHeight="false" outlineLevel="0" collapsed="false">
      <c r="A140" s="19" t="s">
        <v>29</v>
      </c>
      <c r="B140" s="39" t="s">
        <v>206</v>
      </c>
      <c r="C140" s="39" t="s">
        <v>169</v>
      </c>
      <c r="D140" s="40" t="n">
        <v>36526</v>
      </c>
      <c r="E140" s="40" t="n">
        <v>36556</v>
      </c>
      <c r="F140" s="19" t="s">
        <v>214</v>
      </c>
      <c r="G140" s="19" t="s">
        <v>215</v>
      </c>
      <c r="H140" s="39" t="s">
        <v>209</v>
      </c>
      <c r="I140" s="41" t="n">
        <f aca="false">7.5958/I$1</f>
        <v>0.245025806451613</v>
      </c>
      <c r="J140" s="42" t="n">
        <v>0</v>
      </c>
      <c r="K140" s="42" t="n">
        <v>0.0022</v>
      </c>
      <c r="L140" s="42" t="n">
        <v>0</v>
      </c>
      <c r="M140" s="42" t="n">
        <v>0</v>
      </c>
      <c r="N140" s="43" t="n">
        <v>0</v>
      </c>
      <c r="O140" s="42" t="n">
        <f aca="false">SUM(I140:M140)</f>
        <v>0.247225806451613</v>
      </c>
      <c r="P140" s="44" t="s">
        <v>216</v>
      </c>
      <c r="Q140" s="39" t="n">
        <f aca="false">1312+2693</f>
        <v>4005</v>
      </c>
      <c r="R140" s="19" t="s">
        <v>217</v>
      </c>
      <c r="S140" s="45" t="n">
        <f aca="false">I140*I$1*Q140</f>
        <v>30421.179</v>
      </c>
      <c r="T140" s="45"/>
      <c r="U140" s="46" t="s">
        <v>218</v>
      </c>
      <c r="V140" s="19"/>
      <c r="W140" s="47"/>
      <c r="X140" s="47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  <c r="CG140" s="48"/>
      <c r="CH140" s="48"/>
      <c r="CI140" s="48"/>
      <c r="CJ140" s="48"/>
      <c r="CK140" s="48"/>
      <c r="CL140" s="48"/>
      <c r="CM140" s="48"/>
      <c r="CN140" s="48"/>
      <c r="CO140" s="48"/>
      <c r="CP140" s="48"/>
      <c r="CQ140" s="48"/>
      <c r="CR140" s="48"/>
      <c r="CS140" s="48"/>
      <c r="CT140" s="48"/>
      <c r="CU140" s="48"/>
      <c r="CV140" s="48"/>
      <c r="CW140" s="48"/>
      <c r="CX140" s="48"/>
      <c r="CY140" s="48"/>
      <c r="CZ140" s="48"/>
      <c r="DA140" s="48"/>
      <c r="DB140" s="48"/>
      <c r="DC140" s="48"/>
      <c r="DD140" s="48"/>
      <c r="DE140" s="48"/>
      <c r="DF140" s="48"/>
      <c r="DG140" s="48"/>
      <c r="DH140" s="48"/>
      <c r="DI140" s="48"/>
      <c r="DJ140" s="48"/>
      <c r="DK140" s="48"/>
      <c r="DL140" s="48"/>
      <c r="DM140" s="48"/>
      <c r="DN140" s="48"/>
      <c r="DO140" s="48"/>
      <c r="DP140" s="48"/>
      <c r="DQ140" s="48"/>
      <c r="DR140" s="48"/>
      <c r="DS140" s="48"/>
      <c r="DT140" s="48"/>
      <c r="DU140" s="48"/>
      <c r="DV140" s="48"/>
      <c r="DW140" s="48"/>
      <c r="DX140" s="48"/>
      <c r="DY140" s="48"/>
      <c r="DZ140" s="48"/>
      <c r="EA140" s="48"/>
      <c r="EB140" s="48"/>
      <c r="EC140" s="48"/>
      <c r="ED140" s="48"/>
      <c r="EE140" s="48"/>
      <c r="EF140" s="48"/>
      <c r="EG140" s="48"/>
      <c r="EH140" s="48"/>
      <c r="EI140" s="48"/>
      <c r="EJ140" s="48"/>
      <c r="EK140" s="48"/>
      <c r="EL140" s="48"/>
      <c r="EM140" s="48"/>
      <c r="EN140" s="48"/>
      <c r="EO140" s="48"/>
      <c r="EP140" s="48"/>
      <c r="EQ140" s="48"/>
      <c r="ER140" s="48"/>
      <c r="ES140" s="48"/>
      <c r="ET140" s="48"/>
      <c r="EU140" s="48"/>
      <c r="EV140" s="48"/>
      <c r="EW140" s="48"/>
      <c r="EX140" s="48"/>
      <c r="EY140" s="48"/>
      <c r="EZ140" s="48"/>
      <c r="FA140" s="48"/>
      <c r="FB140" s="48"/>
      <c r="FC140" s="48"/>
      <c r="FD140" s="48"/>
      <c r="FE140" s="48"/>
      <c r="FF140" s="48"/>
      <c r="FG140" s="48"/>
      <c r="FH140" s="48"/>
      <c r="FI140" s="48"/>
      <c r="FJ140" s="48"/>
      <c r="FK140" s="48"/>
      <c r="FL140" s="48"/>
      <c r="FM140" s="48"/>
      <c r="FN140" s="48"/>
      <c r="FO140" s="48"/>
      <c r="FP140" s="48"/>
      <c r="FQ140" s="48"/>
      <c r="FR140" s="48"/>
      <c r="FS140" s="48"/>
      <c r="FT140" s="48"/>
      <c r="FU140" s="48"/>
      <c r="FV140" s="48"/>
      <c r="FW140" s="48"/>
      <c r="FX140" s="48"/>
      <c r="FY140" s="48"/>
      <c r="FZ140" s="48"/>
      <c r="GA140" s="48"/>
      <c r="GB140" s="48"/>
      <c r="GC140" s="48"/>
      <c r="GD140" s="48"/>
      <c r="GE140" s="48"/>
      <c r="GF140" s="48"/>
      <c r="GG140" s="48"/>
      <c r="GH140" s="48"/>
      <c r="GI140" s="48"/>
      <c r="GJ140" s="48"/>
      <c r="GK140" s="48"/>
      <c r="GL140" s="48"/>
      <c r="GM140" s="48"/>
      <c r="GN140" s="48"/>
      <c r="GO140" s="48"/>
      <c r="GP140" s="48"/>
      <c r="GQ140" s="48"/>
      <c r="GR140" s="48"/>
      <c r="GS140" s="48"/>
      <c r="GT140" s="48"/>
      <c r="GU140" s="48"/>
      <c r="GV140" s="48"/>
      <c r="GW140" s="48"/>
      <c r="GX140" s="48"/>
      <c r="GY140" s="48"/>
      <c r="GZ140" s="48"/>
      <c r="HA140" s="48"/>
      <c r="HB140" s="48"/>
      <c r="HC140" s="48"/>
      <c r="HD140" s="48"/>
      <c r="HE140" s="48"/>
      <c r="HF140" s="48"/>
      <c r="HG140" s="48"/>
      <c r="HH140" s="48"/>
      <c r="HI140" s="48"/>
      <c r="HJ140" s="48"/>
      <c r="HK140" s="48"/>
      <c r="HL140" s="48"/>
      <c r="HM140" s="48"/>
      <c r="HN140" s="48"/>
      <c r="HO140" s="48"/>
      <c r="HP140" s="48"/>
      <c r="HQ140" s="48"/>
      <c r="HR140" s="48"/>
      <c r="HS140" s="48"/>
      <c r="HT140" s="48"/>
      <c r="HU140" s="48"/>
      <c r="HV140" s="48"/>
      <c r="HW140" s="48"/>
      <c r="HX140" s="48"/>
      <c r="HY140" s="48"/>
      <c r="HZ140" s="48"/>
      <c r="IA140" s="48"/>
      <c r="IB140" s="48"/>
      <c r="IC140" s="48"/>
      <c r="ID140" s="48"/>
      <c r="IE140" s="48"/>
      <c r="IF140" s="48"/>
      <c r="IG140" s="48"/>
      <c r="IH140" s="48"/>
      <c r="II140" s="48"/>
      <c r="IJ140" s="48"/>
      <c r="IK140" s="48"/>
      <c r="IL140" s="48"/>
      <c r="IM140" s="48"/>
      <c r="IN140" s="48"/>
      <c r="IO140" s="48"/>
      <c r="IP140" s="48"/>
      <c r="IQ140" s="48"/>
      <c r="IR140" s="48"/>
      <c r="IS140" s="48"/>
      <c r="IT140" s="48"/>
      <c r="IU140" s="48"/>
      <c r="IV140" s="48"/>
      <c r="IW140" s="48"/>
    </row>
    <row r="141" customFormat="false" ht="12.75" hidden="false" customHeight="false" outlineLevel="0" collapsed="false">
      <c r="A141" s="19" t="s">
        <v>29</v>
      </c>
      <c r="B141" s="39" t="s">
        <v>206</v>
      </c>
      <c r="C141" s="39" t="s">
        <v>169</v>
      </c>
      <c r="D141" s="40" t="n">
        <v>36526</v>
      </c>
      <c r="E141" s="40" t="n">
        <v>36556</v>
      </c>
      <c r="F141" s="19" t="s">
        <v>208</v>
      </c>
      <c r="G141" s="19" t="s">
        <v>215</v>
      </c>
      <c r="H141" s="39" t="s">
        <v>209</v>
      </c>
      <c r="I141" s="41" t="n">
        <f aca="false">7.5958/I$1</f>
        <v>0.245025806451613</v>
      </c>
      <c r="J141" s="42" t="n">
        <v>0</v>
      </c>
      <c r="K141" s="42" t="n">
        <v>0.0022</v>
      </c>
      <c r="L141" s="42" t="n">
        <v>0</v>
      </c>
      <c r="M141" s="42" t="n">
        <v>0</v>
      </c>
      <c r="N141" s="43" t="n">
        <v>0</v>
      </c>
      <c r="O141" s="42" t="n">
        <f aca="false">SUM(I141:M141)</f>
        <v>0.247225806451613</v>
      </c>
      <c r="P141" s="44" t="s">
        <v>219</v>
      </c>
      <c r="Q141" s="39" t="n">
        <v>51</v>
      </c>
      <c r="R141" s="19" t="s">
        <v>220</v>
      </c>
      <c r="S141" s="45" t="n">
        <f aca="false">I141*I$1*Q141</f>
        <v>387.3858</v>
      </c>
      <c r="T141" s="45"/>
      <c r="U141" s="46" t="s">
        <v>221</v>
      </c>
      <c r="V141" s="19"/>
      <c r="W141" s="47"/>
      <c r="X141" s="47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  <c r="CG141" s="48"/>
      <c r="CH141" s="48"/>
      <c r="CI141" s="48"/>
      <c r="CJ141" s="48"/>
      <c r="CK141" s="48"/>
      <c r="CL141" s="48"/>
      <c r="CM141" s="48"/>
      <c r="CN141" s="48"/>
      <c r="CO141" s="48"/>
      <c r="CP141" s="48"/>
      <c r="CQ141" s="48"/>
      <c r="CR141" s="48"/>
      <c r="CS141" s="48"/>
      <c r="CT141" s="48"/>
      <c r="CU141" s="48"/>
      <c r="CV141" s="48"/>
      <c r="CW141" s="48"/>
      <c r="CX141" s="48"/>
      <c r="CY141" s="48"/>
      <c r="CZ141" s="48"/>
      <c r="DA141" s="48"/>
      <c r="DB141" s="48"/>
      <c r="DC141" s="48"/>
      <c r="DD141" s="48"/>
      <c r="DE141" s="48"/>
      <c r="DF141" s="48"/>
      <c r="DG141" s="48"/>
      <c r="DH141" s="48"/>
      <c r="DI141" s="48"/>
      <c r="DJ141" s="48"/>
      <c r="DK141" s="48"/>
      <c r="DL141" s="48"/>
      <c r="DM141" s="48"/>
      <c r="DN141" s="48"/>
      <c r="DO141" s="48"/>
      <c r="DP141" s="48"/>
      <c r="DQ141" s="48"/>
      <c r="DR141" s="48"/>
      <c r="DS141" s="48"/>
      <c r="DT141" s="48"/>
      <c r="DU141" s="48"/>
      <c r="DV141" s="48"/>
      <c r="DW141" s="48"/>
      <c r="DX141" s="48"/>
      <c r="DY141" s="48"/>
      <c r="DZ141" s="48"/>
      <c r="EA141" s="48"/>
      <c r="EB141" s="48"/>
      <c r="EC141" s="48"/>
      <c r="ED141" s="48"/>
      <c r="EE141" s="48"/>
      <c r="EF141" s="48"/>
      <c r="EG141" s="48"/>
      <c r="EH141" s="48"/>
      <c r="EI141" s="48"/>
      <c r="EJ141" s="48"/>
      <c r="EK141" s="48"/>
      <c r="EL141" s="48"/>
      <c r="EM141" s="48"/>
      <c r="EN141" s="48"/>
      <c r="EO141" s="48"/>
      <c r="EP141" s="48"/>
      <c r="EQ141" s="48"/>
      <c r="ER141" s="48"/>
      <c r="ES141" s="48"/>
      <c r="ET141" s="48"/>
      <c r="EU141" s="48"/>
      <c r="EV141" s="48"/>
      <c r="EW141" s="48"/>
      <c r="EX141" s="48"/>
      <c r="EY141" s="48"/>
      <c r="EZ141" s="48"/>
      <c r="FA141" s="48"/>
      <c r="FB141" s="48"/>
      <c r="FC141" s="48"/>
      <c r="FD141" s="48"/>
      <c r="FE141" s="48"/>
      <c r="FF141" s="48"/>
      <c r="FG141" s="48"/>
      <c r="FH141" s="48"/>
      <c r="FI141" s="48"/>
      <c r="FJ141" s="48"/>
      <c r="FK141" s="48"/>
      <c r="FL141" s="48"/>
      <c r="FM141" s="48"/>
      <c r="FN141" s="48"/>
      <c r="FO141" s="48"/>
      <c r="FP141" s="48"/>
      <c r="FQ141" s="48"/>
      <c r="FR141" s="48"/>
      <c r="FS141" s="48"/>
      <c r="FT141" s="48"/>
      <c r="FU141" s="48"/>
      <c r="FV141" s="48"/>
      <c r="FW141" s="48"/>
      <c r="FX141" s="48"/>
      <c r="FY141" s="48"/>
      <c r="FZ141" s="48"/>
      <c r="GA141" s="48"/>
      <c r="GB141" s="48"/>
      <c r="GC141" s="48"/>
      <c r="GD141" s="48"/>
      <c r="GE141" s="48"/>
      <c r="GF141" s="48"/>
      <c r="GG141" s="48"/>
      <c r="GH141" s="48"/>
      <c r="GI141" s="48"/>
      <c r="GJ141" s="48"/>
      <c r="GK141" s="48"/>
      <c r="GL141" s="48"/>
      <c r="GM141" s="48"/>
      <c r="GN141" s="48"/>
      <c r="GO141" s="48"/>
      <c r="GP141" s="48"/>
      <c r="GQ141" s="48"/>
      <c r="GR141" s="48"/>
      <c r="GS141" s="48"/>
      <c r="GT141" s="48"/>
      <c r="GU141" s="48"/>
      <c r="GV141" s="48"/>
      <c r="GW141" s="48"/>
      <c r="GX141" s="48"/>
      <c r="GY141" s="48"/>
      <c r="GZ141" s="48"/>
      <c r="HA141" s="48"/>
      <c r="HB141" s="48"/>
      <c r="HC141" s="48"/>
      <c r="HD141" s="48"/>
      <c r="HE141" s="48"/>
      <c r="HF141" s="48"/>
      <c r="HG141" s="48"/>
      <c r="HH141" s="48"/>
      <c r="HI141" s="48"/>
      <c r="HJ141" s="48"/>
      <c r="HK141" s="48"/>
      <c r="HL141" s="48"/>
      <c r="HM141" s="48"/>
      <c r="HN141" s="48"/>
      <c r="HO141" s="48"/>
      <c r="HP141" s="48"/>
      <c r="HQ141" s="48"/>
      <c r="HR141" s="48"/>
      <c r="HS141" s="48"/>
      <c r="HT141" s="48"/>
      <c r="HU141" s="48"/>
      <c r="HV141" s="48"/>
      <c r="HW141" s="48"/>
      <c r="HX141" s="48"/>
      <c r="HY141" s="48"/>
      <c r="HZ141" s="48"/>
      <c r="IA141" s="48"/>
      <c r="IB141" s="48"/>
      <c r="IC141" s="48"/>
      <c r="ID141" s="48"/>
      <c r="IE141" s="48"/>
      <c r="IF141" s="48"/>
      <c r="IG141" s="48"/>
      <c r="IH141" s="48"/>
      <c r="II141" s="48"/>
      <c r="IJ141" s="48"/>
      <c r="IK141" s="48"/>
      <c r="IL141" s="48"/>
      <c r="IM141" s="48"/>
      <c r="IN141" s="48"/>
      <c r="IO141" s="48"/>
      <c r="IP141" s="48"/>
      <c r="IQ141" s="48"/>
      <c r="IR141" s="48"/>
      <c r="IS141" s="48"/>
      <c r="IT141" s="48"/>
      <c r="IU141" s="48"/>
      <c r="IV141" s="48"/>
      <c r="IW141" s="48"/>
    </row>
    <row r="142" customFormat="false" ht="12.75" hidden="false" customHeight="false" outlineLevel="0" collapsed="false">
      <c r="A142" s="19" t="s">
        <v>29</v>
      </c>
      <c r="B142" s="39" t="s">
        <v>206</v>
      </c>
      <c r="C142" s="39" t="s">
        <v>169</v>
      </c>
      <c r="D142" s="40" t="n">
        <v>36526</v>
      </c>
      <c r="E142" s="40" t="n">
        <v>36556</v>
      </c>
      <c r="F142" s="19" t="s">
        <v>213</v>
      </c>
      <c r="G142" s="19" t="s">
        <v>215</v>
      </c>
      <c r="H142" s="39" t="s">
        <v>209</v>
      </c>
      <c r="I142" s="41" t="n">
        <f aca="false">7.5958/I$1</f>
        <v>0.245025806451613</v>
      </c>
      <c r="J142" s="42" t="n">
        <v>0</v>
      </c>
      <c r="K142" s="42" t="n">
        <v>0.0022</v>
      </c>
      <c r="L142" s="42" t="n">
        <v>0</v>
      </c>
      <c r="M142" s="42" t="n">
        <v>0</v>
      </c>
      <c r="N142" s="43" t="n">
        <v>0</v>
      </c>
      <c r="O142" s="42" t="n">
        <f aca="false">SUM(I142:M142)</f>
        <v>0.247225806451613</v>
      </c>
      <c r="P142" s="44" t="s">
        <v>219</v>
      </c>
      <c r="Q142" s="39" t="n">
        <v>74</v>
      </c>
      <c r="R142" s="19" t="s">
        <v>220</v>
      </c>
      <c r="S142" s="45" t="n">
        <f aca="false">I142*I$1*Q142</f>
        <v>562.0892</v>
      </c>
      <c r="T142" s="45"/>
      <c r="U142" s="46" t="s">
        <v>221</v>
      </c>
      <c r="V142" s="19"/>
      <c r="W142" s="47"/>
      <c r="X142" s="47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  <c r="BP142" s="48"/>
      <c r="BQ142" s="48"/>
      <c r="BR142" s="48"/>
      <c r="BS142" s="48"/>
      <c r="BT142" s="48"/>
      <c r="BU142" s="48"/>
      <c r="BV142" s="48"/>
      <c r="BW142" s="48"/>
      <c r="BX142" s="48"/>
      <c r="BY142" s="48"/>
      <c r="BZ142" s="48"/>
      <c r="CA142" s="48"/>
      <c r="CB142" s="48"/>
      <c r="CC142" s="48"/>
      <c r="CD142" s="48"/>
      <c r="CE142" s="48"/>
      <c r="CF142" s="48"/>
      <c r="CG142" s="48"/>
      <c r="CH142" s="48"/>
      <c r="CI142" s="48"/>
      <c r="CJ142" s="48"/>
      <c r="CK142" s="48"/>
      <c r="CL142" s="48"/>
      <c r="CM142" s="48"/>
      <c r="CN142" s="48"/>
      <c r="CO142" s="48"/>
      <c r="CP142" s="48"/>
      <c r="CQ142" s="48"/>
      <c r="CR142" s="48"/>
      <c r="CS142" s="48"/>
      <c r="CT142" s="48"/>
      <c r="CU142" s="48"/>
      <c r="CV142" s="48"/>
      <c r="CW142" s="48"/>
      <c r="CX142" s="48"/>
      <c r="CY142" s="48"/>
      <c r="CZ142" s="48"/>
      <c r="DA142" s="48"/>
      <c r="DB142" s="48"/>
      <c r="DC142" s="48"/>
      <c r="DD142" s="48"/>
      <c r="DE142" s="48"/>
      <c r="DF142" s="48"/>
      <c r="DG142" s="48"/>
      <c r="DH142" s="48"/>
      <c r="DI142" s="48"/>
      <c r="DJ142" s="48"/>
      <c r="DK142" s="48"/>
      <c r="DL142" s="48"/>
      <c r="DM142" s="48"/>
      <c r="DN142" s="48"/>
      <c r="DO142" s="48"/>
      <c r="DP142" s="48"/>
      <c r="DQ142" s="48"/>
      <c r="DR142" s="48"/>
      <c r="DS142" s="48"/>
      <c r="DT142" s="48"/>
      <c r="DU142" s="48"/>
      <c r="DV142" s="48"/>
      <c r="DW142" s="48"/>
      <c r="DX142" s="48"/>
      <c r="DY142" s="48"/>
      <c r="DZ142" s="48"/>
      <c r="EA142" s="48"/>
      <c r="EB142" s="48"/>
      <c r="EC142" s="48"/>
      <c r="ED142" s="48"/>
      <c r="EE142" s="48"/>
      <c r="EF142" s="48"/>
      <c r="EG142" s="48"/>
      <c r="EH142" s="48"/>
      <c r="EI142" s="48"/>
      <c r="EJ142" s="48"/>
      <c r="EK142" s="48"/>
      <c r="EL142" s="48"/>
      <c r="EM142" s="48"/>
      <c r="EN142" s="48"/>
      <c r="EO142" s="48"/>
      <c r="EP142" s="48"/>
      <c r="EQ142" s="48"/>
      <c r="ER142" s="48"/>
      <c r="ES142" s="48"/>
      <c r="ET142" s="48"/>
      <c r="EU142" s="48"/>
      <c r="EV142" s="48"/>
      <c r="EW142" s="48"/>
      <c r="EX142" s="48"/>
      <c r="EY142" s="48"/>
      <c r="EZ142" s="48"/>
      <c r="FA142" s="48"/>
      <c r="FB142" s="48"/>
      <c r="FC142" s="48"/>
      <c r="FD142" s="48"/>
      <c r="FE142" s="48"/>
      <c r="FF142" s="48"/>
      <c r="FG142" s="48"/>
      <c r="FH142" s="48"/>
      <c r="FI142" s="48"/>
      <c r="FJ142" s="48"/>
      <c r="FK142" s="48"/>
      <c r="FL142" s="48"/>
      <c r="FM142" s="48"/>
      <c r="FN142" s="48"/>
      <c r="FO142" s="48"/>
      <c r="FP142" s="48"/>
      <c r="FQ142" s="48"/>
      <c r="FR142" s="48"/>
      <c r="FS142" s="48"/>
      <c r="FT142" s="48"/>
      <c r="FU142" s="48"/>
      <c r="FV142" s="48"/>
      <c r="FW142" s="48"/>
      <c r="FX142" s="48"/>
      <c r="FY142" s="48"/>
      <c r="FZ142" s="48"/>
      <c r="GA142" s="48"/>
      <c r="GB142" s="48"/>
      <c r="GC142" s="48"/>
      <c r="GD142" s="48"/>
      <c r="GE142" s="48"/>
      <c r="GF142" s="48"/>
      <c r="GG142" s="48"/>
      <c r="GH142" s="48"/>
      <c r="GI142" s="48"/>
      <c r="GJ142" s="48"/>
      <c r="GK142" s="48"/>
      <c r="GL142" s="48"/>
      <c r="GM142" s="48"/>
      <c r="GN142" s="48"/>
      <c r="GO142" s="48"/>
      <c r="GP142" s="48"/>
      <c r="GQ142" s="48"/>
      <c r="GR142" s="48"/>
      <c r="GS142" s="48"/>
      <c r="GT142" s="48"/>
      <c r="GU142" s="48"/>
      <c r="GV142" s="48"/>
      <c r="GW142" s="48"/>
      <c r="GX142" s="48"/>
      <c r="GY142" s="48"/>
      <c r="GZ142" s="48"/>
      <c r="HA142" s="48"/>
      <c r="HB142" s="48"/>
      <c r="HC142" s="48"/>
      <c r="HD142" s="48"/>
      <c r="HE142" s="48"/>
      <c r="HF142" s="48"/>
      <c r="HG142" s="48"/>
      <c r="HH142" s="48"/>
      <c r="HI142" s="48"/>
      <c r="HJ142" s="48"/>
      <c r="HK142" s="48"/>
      <c r="HL142" s="48"/>
      <c r="HM142" s="48"/>
      <c r="HN142" s="48"/>
      <c r="HO142" s="48"/>
      <c r="HP142" s="48"/>
      <c r="HQ142" s="48"/>
      <c r="HR142" s="48"/>
      <c r="HS142" s="48"/>
      <c r="HT142" s="48"/>
      <c r="HU142" s="48"/>
      <c r="HV142" s="48"/>
      <c r="HW142" s="48"/>
      <c r="HX142" s="48"/>
      <c r="HY142" s="48"/>
      <c r="HZ142" s="48"/>
      <c r="IA142" s="48"/>
      <c r="IB142" s="48"/>
      <c r="IC142" s="48"/>
      <c r="ID142" s="48"/>
      <c r="IE142" s="48"/>
      <c r="IF142" s="48"/>
      <c r="IG142" s="48"/>
      <c r="IH142" s="48"/>
      <c r="II142" s="48"/>
      <c r="IJ142" s="48"/>
      <c r="IK142" s="48"/>
      <c r="IL142" s="48"/>
      <c r="IM142" s="48"/>
      <c r="IN142" s="48"/>
      <c r="IO142" s="48"/>
      <c r="IP142" s="48"/>
      <c r="IQ142" s="48"/>
      <c r="IR142" s="48"/>
      <c r="IS142" s="48"/>
      <c r="IT142" s="48"/>
      <c r="IU142" s="48"/>
      <c r="IV142" s="48"/>
      <c r="IW142" s="48"/>
    </row>
    <row r="143" customFormat="false" ht="12.75" hidden="false" customHeight="false" outlineLevel="0" collapsed="false">
      <c r="A143" s="19" t="s">
        <v>29</v>
      </c>
      <c r="B143" s="39" t="s">
        <v>206</v>
      </c>
      <c r="C143" s="39" t="s">
        <v>169</v>
      </c>
      <c r="D143" s="40" t="n">
        <v>36526</v>
      </c>
      <c r="E143" s="40" t="n">
        <v>36556</v>
      </c>
      <c r="F143" s="19" t="s">
        <v>214</v>
      </c>
      <c r="G143" s="19" t="s">
        <v>215</v>
      </c>
      <c r="H143" s="39" t="s">
        <v>209</v>
      </c>
      <c r="I143" s="41" t="n">
        <f aca="false">7.5958/I$1</f>
        <v>0.245025806451613</v>
      </c>
      <c r="J143" s="42" t="n">
        <v>0</v>
      </c>
      <c r="K143" s="42" t="n">
        <v>0.0022</v>
      </c>
      <c r="L143" s="42" t="n">
        <v>0</v>
      </c>
      <c r="M143" s="42" t="n">
        <v>0</v>
      </c>
      <c r="N143" s="43" t="n">
        <v>0</v>
      </c>
      <c r="O143" s="42" t="n">
        <f aca="false">SUM(I143:M143)</f>
        <v>0.247225806451613</v>
      </c>
      <c r="P143" s="44" t="s">
        <v>219</v>
      </c>
      <c r="Q143" s="39" t="n">
        <f aca="false">57+116</f>
        <v>173</v>
      </c>
      <c r="R143" s="19" t="s">
        <v>220</v>
      </c>
      <c r="S143" s="45" t="n">
        <f aca="false">I143*I$1*Q143</f>
        <v>1314.0734</v>
      </c>
      <c r="T143" s="45"/>
      <c r="U143" s="46" t="s">
        <v>221</v>
      </c>
      <c r="V143" s="19"/>
      <c r="W143" s="47"/>
      <c r="X143" s="47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/>
      <c r="BN143" s="48"/>
      <c r="BO143" s="48"/>
      <c r="BP143" s="48"/>
      <c r="BQ143" s="48"/>
      <c r="BR143" s="48"/>
      <c r="BS143" s="48"/>
      <c r="BT143" s="48"/>
      <c r="BU143" s="48"/>
      <c r="BV143" s="48"/>
      <c r="BW143" s="48"/>
      <c r="BX143" s="48"/>
      <c r="BY143" s="48"/>
      <c r="BZ143" s="48"/>
      <c r="CA143" s="48"/>
      <c r="CB143" s="48"/>
      <c r="CC143" s="48"/>
      <c r="CD143" s="48"/>
      <c r="CE143" s="48"/>
      <c r="CF143" s="48"/>
      <c r="CG143" s="48"/>
      <c r="CH143" s="48"/>
      <c r="CI143" s="48"/>
      <c r="CJ143" s="48"/>
      <c r="CK143" s="48"/>
      <c r="CL143" s="48"/>
      <c r="CM143" s="48"/>
      <c r="CN143" s="48"/>
      <c r="CO143" s="48"/>
      <c r="CP143" s="48"/>
      <c r="CQ143" s="48"/>
      <c r="CR143" s="48"/>
      <c r="CS143" s="48"/>
      <c r="CT143" s="48"/>
      <c r="CU143" s="48"/>
      <c r="CV143" s="48"/>
      <c r="CW143" s="48"/>
      <c r="CX143" s="48"/>
      <c r="CY143" s="48"/>
      <c r="CZ143" s="48"/>
      <c r="DA143" s="48"/>
      <c r="DB143" s="48"/>
      <c r="DC143" s="48"/>
      <c r="DD143" s="48"/>
      <c r="DE143" s="48"/>
      <c r="DF143" s="48"/>
      <c r="DG143" s="48"/>
      <c r="DH143" s="48"/>
      <c r="DI143" s="48"/>
      <c r="DJ143" s="48"/>
      <c r="DK143" s="48"/>
      <c r="DL143" s="48"/>
      <c r="DM143" s="48"/>
      <c r="DN143" s="48"/>
      <c r="DO143" s="48"/>
      <c r="DP143" s="48"/>
      <c r="DQ143" s="48"/>
      <c r="DR143" s="48"/>
      <c r="DS143" s="48"/>
      <c r="DT143" s="48"/>
      <c r="DU143" s="48"/>
      <c r="DV143" s="48"/>
      <c r="DW143" s="48"/>
      <c r="DX143" s="48"/>
      <c r="DY143" s="48"/>
      <c r="DZ143" s="48"/>
      <c r="EA143" s="48"/>
      <c r="EB143" s="48"/>
      <c r="EC143" s="48"/>
      <c r="ED143" s="48"/>
      <c r="EE143" s="48"/>
      <c r="EF143" s="48"/>
      <c r="EG143" s="48"/>
      <c r="EH143" s="48"/>
      <c r="EI143" s="48"/>
      <c r="EJ143" s="48"/>
      <c r="EK143" s="48"/>
      <c r="EL143" s="48"/>
      <c r="EM143" s="48"/>
      <c r="EN143" s="48"/>
      <c r="EO143" s="48"/>
      <c r="EP143" s="48"/>
      <c r="EQ143" s="48"/>
      <c r="ER143" s="48"/>
      <c r="ES143" s="48"/>
      <c r="ET143" s="48"/>
      <c r="EU143" s="48"/>
      <c r="EV143" s="48"/>
      <c r="EW143" s="48"/>
      <c r="EX143" s="48"/>
      <c r="EY143" s="48"/>
      <c r="EZ143" s="48"/>
      <c r="FA143" s="48"/>
      <c r="FB143" s="48"/>
      <c r="FC143" s="48"/>
      <c r="FD143" s="48"/>
      <c r="FE143" s="48"/>
      <c r="FF143" s="48"/>
      <c r="FG143" s="48"/>
      <c r="FH143" s="48"/>
      <c r="FI143" s="48"/>
      <c r="FJ143" s="48"/>
      <c r="FK143" s="48"/>
      <c r="FL143" s="48"/>
      <c r="FM143" s="48"/>
      <c r="FN143" s="48"/>
      <c r="FO143" s="48"/>
      <c r="FP143" s="48"/>
      <c r="FQ143" s="48"/>
      <c r="FR143" s="48"/>
      <c r="FS143" s="48"/>
      <c r="FT143" s="48"/>
      <c r="FU143" s="48"/>
      <c r="FV143" s="48"/>
      <c r="FW143" s="48"/>
      <c r="FX143" s="48"/>
      <c r="FY143" s="48"/>
      <c r="FZ143" s="48"/>
      <c r="GA143" s="48"/>
      <c r="GB143" s="48"/>
      <c r="GC143" s="48"/>
      <c r="GD143" s="48"/>
      <c r="GE143" s="48"/>
      <c r="GF143" s="48"/>
      <c r="GG143" s="48"/>
      <c r="GH143" s="48"/>
      <c r="GI143" s="48"/>
      <c r="GJ143" s="48"/>
      <c r="GK143" s="48"/>
      <c r="GL143" s="48"/>
      <c r="GM143" s="48"/>
      <c r="GN143" s="48"/>
      <c r="GO143" s="48"/>
      <c r="GP143" s="48"/>
      <c r="GQ143" s="48"/>
      <c r="GR143" s="48"/>
      <c r="GS143" s="48"/>
      <c r="GT143" s="48"/>
      <c r="GU143" s="48"/>
      <c r="GV143" s="48"/>
      <c r="GW143" s="48"/>
      <c r="GX143" s="48"/>
      <c r="GY143" s="48"/>
      <c r="GZ143" s="48"/>
      <c r="HA143" s="48"/>
      <c r="HB143" s="48"/>
      <c r="HC143" s="48"/>
      <c r="HD143" s="48"/>
      <c r="HE143" s="48"/>
      <c r="HF143" s="48"/>
      <c r="HG143" s="48"/>
      <c r="HH143" s="48"/>
      <c r="HI143" s="48"/>
      <c r="HJ143" s="48"/>
      <c r="HK143" s="48"/>
      <c r="HL143" s="48"/>
      <c r="HM143" s="48"/>
      <c r="HN143" s="48"/>
      <c r="HO143" s="48"/>
      <c r="HP143" s="48"/>
      <c r="HQ143" s="48"/>
      <c r="HR143" s="48"/>
      <c r="HS143" s="48"/>
      <c r="HT143" s="48"/>
      <c r="HU143" s="48"/>
      <c r="HV143" s="48"/>
      <c r="HW143" s="48"/>
      <c r="HX143" s="48"/>
      <c r="HY143" s="48"/>
      <c r="HZ143" s="48"/>
      <c r="IA143" s="48"/>
      <c r="IB143" s="48"/>
      <c r="IC143" s="48"/>
      <c r="ID143" s="48"/>
      <c r="IE143" s="48"/>
      <c r="IF143" s="48"/>
      <c r="IG143" s="48"/>
      <c r="IH143" s="48"/>
      <c r="II143" s="48"/>
      <c r="IJ143" s="48"/>
      <c r="IK143" s="48"/>
      <c r="IL143" s="48"/>
      <c r="IM143" s="48"/>
      <c r="IN143" s="48"/>
      <c r="IO143" s="48"/>
      <c r="IP143" s="48"/>
      <c r="IQ143" s="48"/>
      <c r="IR143" s="48"/>
      <c r="IS143" s="48"/>
      <c r="IT143" s="48"/>
      <c r="IU143" s="48"/>
      <c r="IV143" s="48"/>
      <c r="IW143" s="48"/>
    </row>
    <row r="144" customFormat="false" ht="12.75" hidden="false" customHeight="false" outlineLevel="0" collapsed="false">
      <c r="A144" s="19" t="s">
        <v>29</v>
      </c>
      <c r="B144" s="39" t="s">
        <v>206</v>
      </c>
      <c r="C144" s="39" t="s">
        <v>169</v>
      </c>
      <c r="D144" s="40" t="n">
        <v>36526</v>
      </c>
      <c r="E144" s="40" t="n">
        <v>36556</v>
      </c>
      <c r="F144" s="19" t="s">
        <v>208</v>
      </c>
      <c r="G144" s="19" t="s">
        <v>215</v>
      </c>
      <c r="H144" s="39" t="s">
        <v>209</v>
      </c>
      <c r="I144" s="41" t="n">
        <f aca="false">7.5958/I$1</f>
        <v>0.245025806451613</v>
      </c>
      <c r="J144" s="42" t="n">
        <v>0</v>
      </c>
      <c r="K144" s="42" t="n">
        <v>0.0022</v>
      </c>
      <c r="L144" s="42" t="n">
        <v>0</v>
      </c>
      <c r="M144" s="42" t="n">
        <v>0</v>
      </c>
      <c r="N144" s="43" t="n">
        <v>0</v>
      </c>
      <c r="O144" s="42" t="n">
        <f aca="false">SUM(I144:M144)</f>
        <v>0.247225806451613</v>
      </c>
      <c r="P144" s="44" t="s">
        <v>222</v>
      </c>
      <c r="Q144" s="39" t="n">
        <v>70</v>
      </c>
      <c r="R144" s="19" t="s">
        <v>223</v>
      </c>
      <c r="S144" s="45" t="n">
        <f aca="false">I144*I$1*Q144</f>
        <v>531.706</v>
      </c>
      <c r="T144" s="45"/>
      <c r="U144" s="46" t="s">
        <v>224</v>
      </c>
      <c r="V144" s="19"/>
      <c r="W144" s="47"/>
      <c r="X144" s="47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/>
      <c r="BR144" s="48"/>
      <c r="BS144" s="48"/>
      <c r="BT144" s="48"/>
      <c r="BU144" s="48"/>
      <c r="BV144" s="48"/>
      <c r="BW144" s="48"/>
      <c r="BX144" s="48"/>
      <c r="BY144" s="48"/>
      <c r="BZ144" s="48"/>
      <c r="CA144" s="48"/>
      <c r="CB144" s="48"/>
      <c r="CC144" s="48"/>
      <c r="CD144" s="48"/>
      <c r="CE144" s="48"/>
      <c r="CF144" s="48"/>
      <c r="CG144" s="48"/>
      <c r="CH144" s="48"/>
      <c r="CI144" s="48"/>
      <c r="CJ144" s="48"/>
      <c r="CK144" s="48"/>
      <c r="CL144" s="48"/>
      <c r="CM144" s="48"/>
      <c r="CN144" s="48"/>
      <c r="CO144" s="48"/>
      <c r="CP144" s="48"/>
      <c r="CQ144" s="48"/>
      <c r="CR144" s="48"/>
      <c r="CS144" s="48"/>
      <c r="CT144" s="48"/>
      <c r="CU144" s="48"/>
      <c r="CV144" s="48"/>
      <c r="CW144" s="48"/>
      <c r="CX144" s="48"/>
      <c r="CY144" s="48"/>
      <c r="CZ144" s="48"/>
      <c r="DA144" s="48"/>
      <c r="DB144" s="48"/>
      <c r="DC144" s="48"/>
      <c r="DD144" s="48"/>
      <c r="DE144" s="48"/>
      <c r="DF144" s="48"/>
      <c r="DG144" s="48"/>
      <c r="DH144" s="48"/>
      <c r="DI144" s="48"/>
      <c r="DJ144" s="48"/>
      <c r="DK144" s="48"/>
      <c r="DL144" s="48"/>
      <c r="DM144" s="48"/>
      <c r="DN144" s="48"/>
      <c r="DO144" s="48"/>
      <c r="DP144" s="48"/>
      <c r="DQ144" s="48"/>
      <c r="DR144" s="48"/>
      <c r="DS144" s="48"/>
      <c r="DT144" s="48"/>
      <c r="DU144" s="48"/>
      <c r="DV144" s="48"/>
      <c r="DW144" s="48"/>
      <c r="DX144" s="48"/>
      <c r="DY144" s="48"/>
      <c r="DZ144" s="48"/>
      <c r="EA144" s="48"/>
      <c r="EB144" s="48"/>
      <c r="EC144" s="48"/>
      <c r="ED144" s="48"/>
      <c r="EE144" s="48"/>
      <c r="EF144" s="48"/>
      <c r="EG144" s="48"/>
      <c r="EH144" s="48"/>
      <c r="EI144" s="48"/>
      <c r="EJ144" s="48"/>
      <c r="EK144" s="48"/>
      <c r="EL144" s="48"/>
      <c r="EM144" s="48"/>
      <c r="EN144" s="48"/>
      <c r="EO144" s="48"/>
      <c r="EP144" s="48"/>
      <c r="EQ144" s="48"/>
      <c r="ER144" s="48"/>
      <c r="ES144" s="48"/>
      <c r="ET144" s="48"/>
      <c r="EU144" s="48"/>
      <c r="EV144" s="48"/>
      <c r="EW144" s="48"/>
      <c r="EX144" s="48"/>
      <c r="EY144" s="48"/>
      <c r="EZ144" s="48"/>
      <c r="FA144" s="48"/>
      <c r="FB144" s="48"/>
      <c r="FC144" s="48"/>
      <c r="FD144" s="48"/>
      <c r="FE144" s="48"/>
      <c r="FF144" s="48"/>
      <c r="FG144" s="48"/>
      <c r="FH144" s="48"/>
      <c r="FI144" s="48"/>
      <c r="FJ144" s="48"/>
      <c r="FK144" s="48"/>
      <c r="FL144" s="48"/>
      <c r="FM144" s="48"/>
      <c r="FN144" s="48"/>
      <c r="FO144" s="48"/>
      <c r="FP144" s="48"/>
      <c r="FQ144" s="48"/>
      <c r="FR144" s="48"/>
      <c r="FS144" s="48"/>
      <c r="FT144" s="48"/>
      <c r="FU144" s="48"/>
      <c r="FV144" s="48"/>
      <c r="FW144" s="48"/>
      <c r="FX144" s="48"/>
      <c r="FY144" s="48"/>
      <c r="FZ144" s="48"/>
      <c r="GA144" s="48"/>
      <c r="GB144" s="48"/>
      <c r="GC144" s="48"/>
      <c r="GD144" s="48"/>
      <c r="GE144" s="48"/>
      <c r="GF144" s="48"/>
      <c r="GG144" s="48"/>
      <c r="GH144" s="48"/>
      <c r="GI144" s="48"/>
      <c r="GJ144" s="48"/>
      <c r="GK144" s="48"/>
      <c r="GL144" s="48"/>
      <c r="GM144" s="48"/>
      <c r="GN144" s="48"/>
      <c r="GO144" s="48"/>
      <c r="GP144" s="48"/>
      <c r="GQ144" s="48"/>
      <c r="GR144" s="48"/>
      <c r="GS144" s="48"/>
      <c r="GT144" s="48"/>
      <c r="GU144" s="48"/>
      <c r="GV144" s="48"/>
      <c r="GW144" s="48"/>
      <c r="GX144" s="48"/>
      <c r="GY144" s="48"/>
      <c r="GZ144" s="48"/>
      <c r="HA144" s="48"/>
      <c r="HB144" s="48"/>
      <c r="HC144" s="48"/>
      <c r="HD144" s="48"/>
      <c r="HE144" s="48"/>
      <c r="HF144" s="48"/>
      <c r="HG144" s="48"/>
      <c r="HH144" s="48"/>
      <c r="HI144" s="48"/>
      <c r="HJ144" s="48"/>
      <c r="HK144" s="48"/>
      <c r="HL144" s="48"/>
      <c r="HM144" s="48"/>
      <c r="HN144" s="48"/>
      <c r="HO144" s="48"/>
      <c r="HP144" s="48"/>
      <c r="HQ144" s="48"/>
      <c r="HR144" s="48"/>
      <c r="HS144" s="48"/>
      <c r="HT144" s="48"/>
      <c r="HU144" s="48"/>
      <c r="HV144" s="48"/>
      <c r="HW144" s="48"/>
      <c r="HX144" s="48"/>
      <c r="HY144" s="48"/>
      <c r="HZ144" s="48"/>
      <c r="IA144" s="48"/>
      <c r="IB144" s="48"/>
      <c r="IC144" s="48"/>
      <c r="ID144" s="48"/>
      <c r="IE144" s="48"/>
      <c r="IF144" s="48"/>
      <c r="IG144" s="48"/>
      <c r="IH144" s="48"/>
      <c r="II144" s="48"/>
      <c r="IJ144" s="48"/>
      <c r="IK144" s="48"/>
      <c r="IL144" s="48"/>
      <c r="IM144" s="48"/>
      <c r="IN144" s="48"/>
      <c r="IO144" s="48"/>
      <c r="IP144" s="48"/>
      <c r="IQ144" s="48"/>
      <c r="IR144" s="48"/>
      <c r="IS144" s="48"/>
      <c r="IT144" s="48"/>
      <c r="IU144" s="48"/>
      <c r="IV144" s="48"/>
      <c r="IW144" s="48"/>
    </row>
    <row r="145" customFormat="false" ht="12.75" hidden="false" customHeight="false" outlineLevel="0" collapsed="false">
      <c r="A145" s="19" t="s">
        <v>29</v>
      </c>
      <c r="B145" s="39" t="s">
        <v>206</v>
      </c>
      <c r="C145" s="39" t="s">
        <v>169</v>
      </c>
      <c r="D145" s="40" t="n">
        <v>36526</v>
      </c>
      <c r="E145" s="40" t="n">
        <v>36556</v>
      </c>
      <c r="F145" s="19" t="s">
        <v>213</v>
      </c>
      <c r="G145" s="19" t="s">
        <v>215</v>
      </c>
      <c r="H145" s="39" t="s">
        <v>209</v>
      </c>
      <c r="I145" s="41" t="n">
        <f aca="false">7.5958/I$1</f>
        <v>0.245025806451613</v>
      </c>
      <c r="J145" s="42" t="n">
        <v>0</v>
      </c>
      <c r="K145" s="42" t="n">
        <v>0.0022</v>
      </c>
      <c r="L145" s="42" t="n">
        <v>0</v>
      </c>
      <c r="M145" s="42" t="n">
        <v>0</v>
      </c>
      <c r="N145" s="43" t="n">
        <v>0</v>
      </c>
      <c r="O145" s="42" t="n">
        <f aca="false">SUM(I145:M145)</f>
        <v>0.247225806451613</v>
      </c>
      <c r="P145" s="44" t="s">
        <v>222</v>
      </c>
      <c r="Q145" s="39" t="n">
        <v>103</v>
      </c>
      <c r="R145" s="19" t="s">
        <v>223</v>
      </c>
      <c r="S145" s="45" t="n">
        <f aca="false">I145*I$1*Q145</f>
        <v>782.3674</v>
      </c>
      <c r="T145" s="45"/>
      <c r="U145" s="46" t="s">
        <v>224</v>
      </c>
      <c r="V145" s="19"/>
      <c r="W145" s="47"/>
      <c r="X145" s="47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  <c r="BF145" s="48"/>
      <c r="BG145" s="48"/>
      <c r="BH145" s="48"/>
      <c r="BI145" s="48"/>
      <c r="BJ145" s="48"/>
      <c r="BK145" s="48"/>
      <c r="BL145" s="48"/>
      <c r="BM145" s="48"/>
      <c r="BN145" s="48"/>
      <c r="BO145" s="48"/>
      <c r="BP145" s="48"/>
      <c r="BQ145" s="48"/>
      <c r="BR145" s="48"/>
      <c r="BS145" s="48"/>
      <c r="BT145" s="48"/>
      <c r="BU145" s="48"/>
      <c r="BV145" s="48"/>
      <c r="BW145" s="48"/>
      <c r="BX145" s="48"/>
      <c r="BY145" s="48"/>
      <c r="BZ145" s="48"/>
      <c r="CA145" s="48"/>
      <c r="CB145" s="48"/>
      <c r="CC145" s="48"/>
      <c r="CD145" s="48"/>
      <c r="CE145" s="48"/>
      <c r="CF145" s="48"/>
      <c r="CG145" s="48"/>
      <c r="CH145" s="48"/>
      <c r="CI145" s="48"/>
      <c r="CJ145" s="48"/>
      <c r="CK145" s="48"/>
      <c r="CL145" s="48"/>
      <c r="CM145" s="48"/>
      <c r="CN145" s="48"/>
      <c r="CO145" s="48"/>
      <c r="CP145" s="48"/>
      <c r="CQ145" s="48"/>
      <c r="CR145" s="48"/>
      <c r="CS145" s="48"/>
      <c r="CT145" s="48"/>
      <c r="CU145" s="48"/>
      <c r="CV145" s="48"/>
      <c r="CW145" s="48"/>
      <c r="CX145" s="48"/>
      <c r="CY145" s="48"/>
      <c r="CZ145" s="48"/>
      <c r="DA145" s="48"/>
      <c r="DB145" s="48"/>
      <c r="DC145" s="48"/>
      <c r="DD145" s="48"/>
      <c r="DE145" s="48"/>
      <c r="DF145" s="48"/>
      <c r="DG145" s="48"/>
      <c r="DH145" s="48"/>
      <c r="DI145" s="48"/>
      <c r="DJ145" s="48"/>
      <c r="DK145" s="48"/>
      <c r="DL145" s="48"/>
      <c r="DM145" s="48"/>
      <c r="DN145" s="48"/>
      <c r="DO145" s="48"/>
      <c r="DP145" s="48"/>
      <c r="DQ145" s="48"/>
      <c r="DR145" s="48"/>
      <c r="DS145" s="48"/>
      <c r="DT145" s="48"/>
      <c r="DU145" s="48"/>
      <c r="DV145" s="48"/>
      <c r="DW145" s="48"/>
      <c r="DX145" s="48"/>
      <c r="DY145" s="48"/>
      <c r="DZ145" s="48"/>
      <c r="EA145" s="48"/>
      <c r="EB145" s="48"/>
      <c r="EC145" s="48"/>
      <c r="ED145" s="48"/>
      <c r="EE145" s="48"/>
      <c r="EF145" s="48"/>
      <c r="EG145" s="48"/>
      <c r="EH145" s="48"/>
      <c r="EI145" s="48"/>
      <c r="EJ145" s="48"/>
      <c r="EK145" s="48"/>
      <c r="EL145" s="48"/>
      <c r="EM145" s="48"/>
      <c r="EN145" s="48"/>
      <c r="EO145" s="48"/>
      <c r="EP145" s="48"/>
      <c r="EQ145" s="48"/>
      <c r="ER145" s="48"/>
      <c r="ES145" s="48"/>
      <c r="ET145" s="48"/>
      <c r="EU145" s="48"/>
      <c r="EV145" s="48"/>
      <c r="EW145" s="48"/>
      <c r="EX145" s="48"/>
      <c r="EY145" s="48"/>
      <c r="EZ145" s="48"/>
      <c r="FA145" s="48"/>
      <c r="FB145" s="48"/>
      <c r="FC145" s="48"/>
      <c r="FD145" s="48"/>
      <c r="FE145" s="48"/>
      <c r="FF145" s="48"/>
      <c r="FG145" s="48"/>
      <c r="FH145" s="48"/>
      <c r="FI145" s="48"/>
      <c r="FJ145" s="48"/>
      <c r="FK145" s="48"/>
      <c r="FL145" s="48"/>
      <c r="FM145" s="48"/>
      <c r="FN145" s="48"/>
      <c r="FO145" s="48"/>
      <c r="FP145" s="48"/>
      <c r="FQ145" s="48"/>
      <c r="FR145" s="48"/>
      <c r="FS145" s="48"/>
      <c r="FT145" s="48"/>
      <c r="FU145" s="48"/>
      <c r="FV145" s="48"/>
      <c r="FW145" s="48"/>
      <c r="FX145" s="48"/>
      <c r="FY145" s="48"/>
      <c r="FZ145" s="48"/>
      <c r="GA145" s="48"/>
      <c r="GB145" s="48"/>
      <c r="GC145" s="48"/>
      <c r="GD145" s="48"/>
      <c r="GE145" s="48"/>
      <c r="GF145" s="48"/>
      <c r="GG145" s="48"/>
      <c r="GH145" s="48"/>
      <c r="GI145" s="48"/>
      <c r="GJ145" s="48"/>
      <c r="GK145" s="48"/>
      <c r="GL145" s="48"/>
      <c r="GM145" s="48"/>
      <c r="GN145" s="48"/>
      <c r="GO145" s="48"/>
      <c r="GP145" s="48"/>
      <c r="GQ145" s="48"/>
      <c r="GR145" s="48"/>
      <c r="GS145" s="48"/>
      <c r="GT145" s="48"/>
      <c r="GU145" s="48"/>
      <c r="GV145" s="48"/>
      <c r="GW145" s="48"/>
      <c r="GX145" s="48"/>
      <c r="GY145" s="48"/>
      <c r="GZ145" s="48"/>
      <c r="HA145" s="48"/>
      <c r="HB145" s="48"/>
      <c r="HC145" s="48"/>
      <c r="HD145" s="48"/>
      <c r="HE145" s="48"/>
      <c r="HF145" s="48"/>
      <c r="HG145" s="48"/>
      <c r="HH145" s="48"/>
      <c r="HI145" s="48"/>
      <c r="HJ145" s="48"/>
      <c r="HK145" s="48"/>
      <c r="HL145" s="48"/>
      <c r="HM145" s="48"/>
      <c r="HN145" s="48"/>
      <c r="HO145" s="48"/>
      <c r="HP145" s="48"/>
      <c r="HQ145" s="48"/>
      <c r="HR145" s="48"/>
      <c r="HS145" s="48"/>
      <c r="HT145" s="48"/>
      <c r="HU145" s="48"/>
      <c r="HV145" s="48"/>
      <c r="HW145" s="48"/>
      <c r="HX145" s="48"/>
      <c r="HY145" s="48"/>
      <c r="HZ145" s="48"/>
      <c r="IA145" s="48"/>
      <c r="IB145" s="48"/>
      <c r="IC145" s="48"/>
      <c r="ID145" s="48"/>
      <c r="IE145" s="48"/>
      <c r="IF145" s="48"/>
      <c r="IG145" s="48"/>
      <c r="IH145" s="48"/>
      <c r="II145" s="48"/>
      <c r="IJ145" s="48"/>
      <c r="IK145" s="48"/>
      <c r="IL145" s="48"/>
      <c r="IM145" s="48"/>
      <c r="IN145" s="48"/>
      <c r="IO145" s="48"/>
      <c r="IP145" s="48"/>
      <c r="IQ145" s="48"/>
      <c r="IR145" s="48"/>
      <c r="IS145" s="48"/>
      <c r="IT145" s="48"/>
      <c r="IU145" s="48"/>
      <c r="IV145" s="48"/>
      <c r="IW145" s="48"/>
    </row>
    <row r="146" customFormat="false" ht="12.75" hidden="false" customHeight="false" outlineLevel="0" collapsed="false">
      <c r="A146" s="19" t="s">
        <v>29</v>
      </c>
      <c r="B146" s="39" t="s">
        <v>206</v>
      </c>
      <c r="C146" s="39" t="s">
        <v>169</v>
      </c>
      <c r="D146" s="40" t="n">
        <v>36526</v>
      </c>
      <c r="E146" s="40" t="n">
        <v>36556</v>
      </c>
      <c r="F146" s="19" t="s">
        <v>214</v>
      </c>
      <c r="G146" s="19" t="s">
        <v>215</v>
      </c>
      <c r="H146" s="39" t="s">
        <v>209</v>
      </c>
      <c r="I146" s="41" t="n">
        <f aca="false">7.5958/I$1</f>
        <v>0.245025806451613</v>
      </c>
      <c r="J146" s="42" t="n">
        <v>0</v>
      </c>
      <c r="K146" s="42" t="n">
        <v>0.0022</v>
      </c>
      <c r="L146" s="42" t="n">
        <v>0</v>
      </c>
      <c r="M146" s="42" t="n">
        <v>0</v>
      </c>
      <c r="N146" s="43" t="n">
        <v>0</v>
      </c>
      <c r="O146" s="42" t="n">
        <f aca="false">SUM(I146:M146)</f>
        <v>0.247225806451613</v>
      </c>
      <c r="P146" s="44" t="s">
        <v>222</v>
      </c>
      <c r="Q146" s="39" t="n">
        <f aca="false">78+160</f>
        <v>238</v>
      </c>
      <c r="R146" s="19" t="s">
        <v>223</v>
      </c>
      <c r="S146" s="45" t="n">
        <f aca="false">I146*I$1*Q146</f>
        <v>1807.8004</v>
      </c>
      <c r="T146" s="45"/>
      <c r="U146" s="46" t="s">
        <v>224</v>
      </c>
      <c r="V146" s="19"/>
      <c r="W146" s="47"/>
      <c r="X146" s="47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/>
      <c r="CF146" s="48"/>
      <c r="CG146" s="48"/>
      <c r="CH146" s="48"/>
      <c r="CI146" s="48"/>
      <c r="CJ146" s="48"/>
      <c r="CK146" s="48"/>
      <c r="CL146" s="48"/>
      <c r="CM146" s="48"/>
      <c r="CN146" s="48"/>
      <c r="CO146" s="48"/>
      <c r="CP146" s="48"/>
      <c r="CQ146" s="48"/>
      <c r="CR146" s="48"/>
      <c r="CS146" s="48"/>
      <c r="CT146" s="48"/>
      <c r="CU146" s="48"/>
      <c r="CV146" s="48"/>
      <c r="CW146" s="48"/>
      <c r="CX146" s="48"/>
      <c r="CY146" s="48"/>
      <c r="CZ146" s="48"/>
      <c r="DA146" s="48"/>
      <c r="DB146" s="48"/>
      <c r="DC146" s="48"/>
      <c r="DD146" s="48"/>
      <c r="DE146" s="48"/>
      <c r="DF146" s="48"/>
      <c r="DG146" s="48"/>
      <c r="DH146" s="48"/>
      <c r="DI146" s="48"/>
      <c r="DJ146" s="48"/>
      <c r="DK146" s="48"/>
      <c r="DL146" s="48"/>
      <c r="DM146" s="48"/>
      <c r="DN146" s="48"/>
      <c r="DO146" s="48"/>
      <c r="DP146" s="48"/>
      <c r="DQ146" s="48"/>
      <c r="DR146" s="48"/>
      <c r="DS146" s="48"/>
      <c r="DT146" s="48"/>
      <c r="DU146" s="48"/>
      <c r="DV146" s="48"/>
      <c r="DW146" s="48"/>
      <c r="DX146" s="48"/>
      <c r="DY146" s="48"/>
      <c r="DZ146" s="48"/>
      <c r="EA146" s="48"/>
      <c r="EB146" s="48"/>
      <c r="EC146" s="48"/>
      <c r="ED146" s="48"/>
      <c r="EE146" s="48"/>
      <c r="EF146" s="48"/>
      <c r="EG146" s="48"/>
      <c r="EH146" s="48"/>
      <c r="EI146" s="48"/>
      <c r="EJ146" s="48"/>
      <c r="EK146" s="48"/>
      <c r="EL146" s="48"/>
      <c r="EM146" s="48"/>
      <c r="EN146" s="48"/>
      <c r="EO146" s="48"/>
      <c r="EP146" s="48"/>
      <c r="EQ146" s="48"/>
      <c r="ER146" s="48"/>
      <c r="ES146" s="48"/>
      <c r="ET146" s="48"/>
      <c r="EU146" s="48"/>
      <c r="EV146" s="48"/>
      <c r="EW146" s="48"/>
      <c r="EX146" s="48"/>
      <c r="EY146" s="48"/>
      <c r="EZ146" s="48"/>
      <c r="FA146" s="48"/>
      <c r="FB146" s="48"/>
      <c r="FC146" s="48"/>
      <c r="FD146" s="48"/>
      <c r="FE146" s="48"/>
      <c r="FF146" s="48"/>
      <c r="FG146" s="48"/>
      <c r="FH146" s="48"/>
      <c r="FI146" s="48"/>
      <c r="FJ146" s="48"/>
      <c r="FK146" s="48"/>
      <c r="FL146" s="48"/>
      <c r="FM146" s="48"/>
      <c r="FN146" s="48"/>
      <c r="FO146" s="48"/>
      <c r="FP146" s="48"/>
      <c r="FQ146" s="48"/>
      <c r="FR146" s="48"/>
      <c r="FS146" s="48"/>
      <c r="FT146" s="48"/>
      <c r="FU146" s="48"/>
      <c r="FV146" s="48"/>
      <c r="FW146" s="48"/>
      <c r="FX146" s="48"/>
      <c r="FY146" s="48"/>
      <c r="FZ146" s="48"/>
      <c r="GA146" s="48"/>
      <c r="GB146" s="48"/>
      <c r="GC146" s="48"/>
      <c r="GD146" s="48"/>
      <c r="GE146" s="48"/>
      <c r="GF146" s="48"/>
      <c r="GG146" s="48"/>
      <c r="GH146" s="48"/>
      <c r="GI146" s="48"/>
      <c r="GJ146" s="48"/>
      <c r="GK146" s="48"/>
      <c r="GL146" s="48"/>
      <c r="GM146" s="48"/>
      <c r="GN146" s="48"/>
      <c r="GO146" s="48"/>
      <c r="GP146" s="48"/>
      <c r="GQ146" s="48"/>
      <c r="GR146" s="48"/>
      <c r="GS146" s="48"/>
      <c r="GT146" s="48"/>
      <c r="GU146" s="48"/>
      <c r="GV146" s="48"/>
      <c r="GW146" s="48"/>
      <c r="GX146" s="48"/>
      <c r="GY146" s="48"/>
      <c r="GZ146" s="48"/>
      <c r="HA146" s="48"/>
      <c r="HB146" s="48"/>
      <c r="HC146" s="48"/>
      <c r="HD146" s="48"/>
      <c r="HE146" s="48"/>
      <c r="HF146" s="48"/>
      <c r="HG146" s="48"/>
      <c r="HH146" s="48"/>
      <c r="HI146" s="48"/>
      <c r="HJ146" s="48"/>
      <c r="HK146" s="48"/>
      <c r="HL146" s="48"/>
      <c r="HM146" s="48"/>
      <c r="HN146" s="48"/>
      <c r="HO146" s="48"/>
      <c r="HP146" s="48"/>
      <c r="HQ146" s="48"/>
      <c r="HR146" s="48"/>
      <c r="HS146" s="48"/>
      <c r="HT146" s="48"/>
      <c r="HU146" s="48"/>
      <c r="HV146" s="48"/>
      <c r="HW146" s="48"/>
      <c r="HX146" s="48"/>
      <c r="HY146" s="48"/>
      <c r="HZ146" s="48"/>
      <c r="IA146" s="48"/>
      <c r="IB146" s="48"/>
      <c r="IC146" s="48"/>
      <c r="ID146" s="48"/>
      <c r="IE146" s="48"/>
      <c r="IF146" s="48"/>
      <c r="IG146" s="48"/>
      <c r="IH146" s="48"/>
      <c r="II146" s="48"/>
      <c r="IJ146" s="48"/>
      <c r="IK146" s="48"/>
      <c r="IL146" s="48"/>
      <c r="IM146" s="48"/>
      <c r="IN146" s="48"/>
      <c r="IO146" s="48"/>
      <c r="IP146" s="48"/>
      <c r="IQ146" s="48"/>
      <c r="IR146" s="48"/>
      <c r="IS146" s="48"/>
      <c r="IT146" s="48"/>
      <c r="IU146" s="48"/>
      <c r="IV146" s="48"/>
      <c r="IW146" s="48"/>
    </row>
    <row r="147" customFormat="false" ht="12.75" hidden="false" customHeight="false" outlineLevel="0" collapsed="false">
      <c r="A147" s="19" t="s">
        <v>29</v>
      </c>
      <c r="B147" s="39" t="s">
        <v>206</v>
      </c>
      <c r="C147" s="39" t="s">
        <v>169</v>
      </c>
      <c r="D147" s="40" t="n">
        <v>36526</v>
      </c>
      <c r="E147" s="40" t="n">
        <v>36556</v>
      </c>
      <c r="F147" s="19" t="s">
        <v>225</v>
      </c>
      <c r="G147" s="19" t="s">
        <v>215</v>
      </c>
      <c r="H147" s="39" t="s">
        <v>226</v>
      </c>
      <c r="I147" s="41" t="n">
        <f aca="false">15.0624/I$1</f>
        <v>0.485883870967742</v>
      </c>
      <c r="J147" s="42" t="n">
        <v>0</v>
      </c>
      <c r="K147" s="42" t="n">
        <v>0.0022</v>
      </c>
      <c r="L147" s="42" t="n">
        <v>0</v>
      </c>
      <c r="M147" s="42" t="n">
        <v>0</v>
      </c>
      <c r="N147" s="43" t="n">
        <v>0</v>
      </c>
      <c r="O147" s="42" t="n">
        <f aca="false">SUM(I147:M147)</f>
        <v>0.488083870967742</v>
      </c>
      <c r="P147" s="44" t="s">
        <v>227</v>
      </c>
      <c r="Q147" s="39" t="n">
        <v>993</v>
      </c>
      <c r="R147" s="19" t="s">
        <v>228</v>
      </c>
      <c r="S147" s="45" t="n">
        <f aca="false">I147*I$1*Q147</f>
        <v>14956.9632</v>
      </c>
      <c r="T147" s="45"/>
      <c r="U147" s="46" t="s">
        <v>229</v>
      </c>
      <c r="V147" s="19"/>
      <c r="W147" s="47"/>
      <c r="X147" s="47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  <c r="BF147" s="48"/>
      <c r="BG147" s="48"/>
      <c r="BH147" s="48"/>
      <c r="BI147" s="48"/>
      <c r="BJ147" s="48"/>
      <c r="BK147" s="48"/>
      <c r="BL147" s="48"/>
      <c r="BM147" s="48"/>
      <c r="BN147" s="48"/>
      <c r="BO147" s="48"/>
      <c r="BP147" s="48"/>
      <c r="BQ147" s="48"/>
      <c r="BR147" s="48"/>
      <c r="BS147" s="48"/>
      <c r="BT147" s="48"/>
      <c r="BU147" s="48"/>
      <c r="BV147" s="48"/>
      <c r="BW147" s="48"/>
      <c r="BX147" s="48"/>
      <c r="BY147" s="48"/>
      <c r="BZ147" s="48"/>
      <c r="CA147" s="48"/>
      <c r="CB147" s="48"/>
      <c r="CC147" s="48"/>
      <c r="CD147" s="48"/>
      <c r="CE147" s="48"/>
      <c r="CF147" s="48"/>
      <c r="CG147" s="48"/>
      <c r="CH147" s="48"/>
      <c r="CI147" s="48"/>
      <c r="CJ147" s="48"/>
      <c r="CK147" s="48"/>
      <c r="CL147" s="48"/>
      <c r="CM147" s="48"/>
      <c r="CN147" s="48"/>
      <c r="CO147" s="48"/>
      <c r="CP147" s="48"/>
      <c r="CQ147" s="48"/>
      <c r="CR147" s="48"/>
      <c r="CS147" s="48"/>
      <c r="CT147" s="48"/>
      <c r="CU147" s="48"/>
      <c r="CV147" s="48"/>
      <c r="CW147" s="48"/>
      <c r="CX147" s="48"/>
      <c r="CY147" s="48"/>
      <c r="CZ147" s="48"/>
      <c r="DA147" s="48"/>
      <c r="DB147" s="48"/>
      <c r="DC147" s="48"/>
      <c r="DD147" s="48"/>
      <c r="DE147" s="48"/>
      <c r="DF147" s="48"/>
      <c r="DG147" s="48"/>
      <c r="DH147" s="48"/>
      <c r="DI147" s="48"/>
      <c r="DJ147" s="48"/>
      <c r="DK147" s="48"/>
      <c r="DL147" s="48"/>
      <c r="DM147" s="48"/>
      <c r="DN147" s="48"/>
      <c r="DO147" s="48"/>
      <c r="DP147" s="48"/>
      <c r="DQ147" s="48"/>
      <c r="DR147" s="48"/>
      <c r="DS147" s="48"/>
      <c r="DT147" s="48"/>
      <c r="DU147" s="48"/>
      <c r="DV147" s="48"/>
      <c r="DW147" s="48"/>
      <c r="DX147" s="48"/>
      <c r="DY147" s="48"/>
      <c r="DZ147" s="48"/>
      <c r="EA147" s="48"/>
      <c r="EB147" s="48"/>
      <c r="EC147" s="48"/>
      <c r="ED147" s="48"/>
      <c r="EE147" s="48"/>
      <c r="EF147" s="48"/>
      <c r="EG147" s="48"/>
      <c r="EH147" s="48"/>
      <c r="EI147" s="48"/>
      <c r="EJ147" s="48"/>
      <c r="EK147" s="48"/>
      <c r="EL147" s="48"/>
      <c r="EM147" s="48"/>
      <c r="EN147" s="48"/>
      <c r="EO147" s="48"/>
      <c r="EP147" s="48"/>
      <c r="EQ147" s="48"/>
      <c r="ER147" s="48"/>
      <c r="ES147" s="48"/>
      <c r="ET147" s="48"/>
      <c r="EU147" s="48"/>
      <c r="EV147" s="48"/>
      <c r="EW147" s="48"/>
      <c r="EX147" s="48"/>
      <c r="EY147" s="48"/>
      <c r="EZ147" s="48"/>
      <c r="FA147" s="48"/>
      <c r="FB147" s="48"/>
      <c r="FC147" s="48"/>
      <c r="FD147" s="48"/>
      <c r="FE147" s="48"/>
      <c r="FF147" s="48"/>
      <c r="FG147" s="48"/>
      <c r="FH147" s="48"/>
      <c r="FI147" s="48"/>
      <c r="FJ147" s="48"/>
      <c r="FK147" s="48"/>
      <c r="FL147" s="48"/>
      <c r="FM147" s="48"/>
      <c r="FN147" s="48"/>
      <c r="FO147" s="48"/>
      <c r="FP147" s="48"/>
      <c r="FQ147" s="48"/>
      <c r="FR147" s="48"/>
      <c r="FS147" s="48"/>
      <c r="FT147" s="48"/>
      <c r="FU147" s="48"/>
      <c r="FV147" s="48"/>
      <c r="FW147" s="48"/>
      <c r="FX147" s="48"/>
      <c r="FY147" s="48"/>
      <c r="FZ147" s="48"/>
      <c r="GA147" s="48"/>
      <c r="GB147" s="48"/>
      <c r="GC147" s="48"/>
      <c r="GD147" s="48"/>
      <c r="GE147" s="48"/>
      <c r="GF147" s="48"/>
      <c r="GG147" s="48"/>
      <c r="GH147" s="48"/>
      <c r="GI147" s="48"/>
      <c r="GJ147" s="48"/>
      <c r="GK147" s="48"/>
      <c r="GL147" s="48"/>
      <c r="GM147" s="48"/>
      <c r="GN147" s="48"/>
      <c r="GO147" s="48"/>
      <c r="GP147" s="48"/>
      <c r="GQ147" s="48"/>
      <c r="GR147" s="48"/>
      <c r="GS147" s="48"/>
      <c r="GT147" s="48"/>
      <c r="GU147" s="48"/>
      <c r="GV147" s="48"/>
      <c r="GW147" s="48"/>
      <c r="GX147" s="48"/>
      <c r="GY147" s="48"/>
      <c r="GZ147" s="48"/>
      <c r="HA147" s="48"/>
      <c r="HB147" s="48"/>
      <c r="HC147" s="48"/>
      <c r="HD147" s="48"/>
      <c r="HE147" s="48"/>
      <c r="HF147" s="48"/>
      <c r="HG147" s="48"/>
      <c r="HH147" s="48"/>
      <c r="HI147" s="48"/>
      <c r="HJ147" s="48"/>
      <c r="HK147" s="48"/>
      <c r="HL147" s="48"/>
      <c r="HM147" s="48"/>
      <c r="HN147" s="48"/>
      <c r="HO147" s="48"/>
      <c r="HP147" s="48"/>
      <c r="HQ147" s="48"/>
      <c r="HR147" s="48"/>
      <c r="HS147" s="48"/>
      <c r="HT147" s="48"/>
      <c r="HU147" s="48"/>
      <c r="HV147" s="48"/>
      <c r="HW147" s="48"/>
      <c r="HX147" s="48"/>
      <c r="HY147" s="48"/>
      <c r="HZ147" s="48"/>
      <c r="IA147" s="48"/>
      <c r="IB147" s="48"/>
      <c r="IC147" s="48"/>
      <c r="ID147" s="48"/>
      <c r="IE147" s="48"/>
      <c r="IF147" s="48"/>
      <c r="IG147" s="48"/>
      <c r="IH147" s="48"/>
      <c r="II147" s="48"/>
      <c r="IJ147" s="48"/>
      <c r="IK147" s="48"/>
      <c r="IL147" s="48"/>
      <c r="IM147" s="48"/>
      <c r="IN147" s="48"/>
      <c r="IO147" s="48"/>
      <c r="IP147" s="48"/>
      <c r="IQ147" s="48"/>
      <c r="IR147" s="48"/>
      <c r="IS147" s="48"/>
      <c r="IT147" s="48"/>
      <c r="IU147" s="48"/>
      <c r="IV147" s="48"/>
      <c r="IW147" s="48"/>
    </row>
    <row r="148" customFormat="false" ht="12.75" hidden="false" customHeight="false" outlineLevel="0" collapsed="false">
      <c r="A148" s="19" t="s">
        <v>29</v>
      </c>
      <c r="B148" s="39" t="s">
        <v>206</v>
      </c>
      <c r="C148" s="39" t="s">
        <v>169</v>
      </c>
      <c r="D148" s="40" t="n">
        <v>36526</v>
      </c>
      <c r="E148" s="40" t="n">
        <v>36556</v>
      </c>
      <c r="F148" s="19" t="s">
        <v>225</v>
      </c>
      <c r="G148" s="19" t="s">
        <v>215</v>
      </c>
      <c r="H148" s="39" t="s">
        <v>230</v>
      </c>
      <c r="I148" s="41" t="n">
        <f aca="false">14.174/I$1</f>
        <v>0.457225806451613</v>
      </c>
      <c r="J148" s="42" t="n">
        <v>0</v>
      </c>
      <c r="K148" s="42" t="n">
        <v>0.0022</v>
      </c>
      <c r="L148" s="42" t="n">
        <v>0</v>
      </c>
      <c r="M148" s="42" t="n">
        <v>0</v>
      </c>
      <c r="N148" s="43" t="n">
        <v>0</v>
      </c>
      <c r="O148" s="42" t="n">
        <f aca="false">SUM(I148:M148)</f>
        <v>0.459425806451613</v>
      </c>
      <c r="P148" s="44" t="s">
        <v>231</v>
      </c>
      <c r="Q148" s="39" t="n">
        <v>5438</v>
      </c>
      <c r="R148" s="19" t="s">
        <v>232</v>
      </c>
      <c r="S148" s="45" t="n">
        <f aca="false">I148*I$1*Q148</f>
        <v>77078.212</v>
      </c>
      <c r="T148" s="45"/>
      <c r="U148" s="46" t="s">
        <v>233</v>
      </c>
      <c r="V148" s="19"/>
      <c r="W148" s="47"/>
      <c r="X148" s="47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48"/>
      <c r="BP148" s="48"/>
      <c r="BQ148" s="48"/>
      <c r="BR148" s="48"/>
      <c r="BS148" s="48"/>
      <c r="BT148" s="48"/>
      <c r="BU148" s="48"/>
      <c r="BV148" s="48"/>
      <c r="BW148" s="48"/>
      <c r="BX148" s="48"/>
      <c r="BY148" s="48"/>
      <c r="BZ148" s="48"/>
      <c r="CA148" s="48"/>
      <c r="CB148" s="48"/>
      <c r="CC148" s="48"/>
      <c r="CD148" s="48"/>
      <c r="CE148" s="48"/>
      <c r="CF148" s="48"/>
      <c r="CG148" s="48"/>
      <c r="CH148" s="48"/>
      <c r="CI148" s="48"/>
      <c r="CJ148" s="48"/>
      <c r="CK148" s="48"/>
      <c r="CL148" s="48"/>
      <c r="CM148" s="48"/>
      <c r="CN148" s="48"/>
      <c r="CO148" s="48"/>
      <c r="CP148" s="48"/>
      <c r="CQ148" s="48"/>
      <c r="CR148" s="48"/>
      <c r="CS148" s="48"/>
      <c r="CT148" s="48"/>
      <c r="CU148" s="48"/>
      <c r="CV148" s="48"/>
      <c r="CW148" s="48"/>
      <c r="CX148" s="48"/>
      <c r="CY148" s="48"/>
      <c r="CZ148" s="48"/>
      <c r="DA148" s="48"/>
      <c r="DB148" s="48"/>
      <c r="DC148" s="48"/>
      <c r="DD148" s="48"/>
      <c r="DE148" s="48"/>
      <c r="DF148" s="48"/>
      <c r="DG148" s="48"/>
      <c r="DH148" s="48"/>
      <c r="DI148" s="48"/>
      <c r="DJ148" s="48"/>
      <c r="DK148" s="48"/>
      <c r="DL148" s="48"/>
      <c r="DM148" s="48"/>
      <c r="DN148" s="48"/>
      <c r="DO148" s="48"/>
      <c r="DP148" s="48"/>
      <c r="DQ148" s="48"/>
      <c r="DR148" s="48"/>
      <c r="DS148" s="48"/>
      <c r="DT148" s="48"/>
      <c r="DU148" s="48"/>
      <c r="DV148" s="48"/>
      <c r="DW148" s="48"/>
      <c r="DX148" s="48"/>
      <c r="DY148" s="48"/>
      <c r="DZ148" s="48"/>
      <c r="EA148" s="48"/>
      <c r="EB148" s="48"/>
      <c r="EC148" s="48"/>
      <c r="ED148" s="48"/>
      <c r="EE148" s="48"/>
      <c r="EF148" s="48"/>
      <c r="EG148" s="48"/>
      <c r="EH148" s="48"/>
      <c r="EI148" s="48"/>
      <c r="EJ148" s="48"/>
      <c r="EK148" s="48"/>
      <c r="EL148" s="48"/>
      <c r="EM148" s="48"/>
      <c r="EN148" s="48"/>
      <c r="EO148" s="48"/>
      <c r="EP148" s="48"/>
      <c r="EQ148" s="48"/>
      <c r="ER148" s="48"/>
      <c r="ES148" s="48"/>
      <c r="ET148" s="48"/>
      <c r="EU148" s="48"/>
      <c r="EV148" s="48"/>
      <c r="EW148" s="48"/>
      <c r="EX148" s="48"/>
      <c r="EY148" s="48"/>
      <c r="EZ148" s="48"/>
      <c r="FA148" s="48"/>
      <c r="FB148" s="48"/>
      <c r="FC148" s="48"/>
      <c r="FD148" s="48"/>
      <c r="FE148" s="48"/>
      <c r="FF148" s="48"/>
      <c r="FG148" s="48"/>
      <c r="FH148" s="48"/>
      <c r="FI148" s="48"/>
      <c r="FJ148" s="48"/>
      <c r="FK148" s="48"/>
      <c r="FL148" s="48"/>
      <c r="FM148" s="48"/>
      <c r="FN148" s="48"/>
      <c r="FO148" s="48"/>
      <c r="FP148" s="48"/>
      <c r="FQ148" s="48"/>
      <c r="FR148" s="48"/>
      <c r="FS148" s="48"/>
      <c r="FT148" s="48"/>
      <c r="FU148" s="48"/>
      <c r="FV148" s="48"/>
      <c r="FW148" s="48"/>
      <c r="FX148" s="48"/>
      <c r="FY148" s="48"/>
      <c r="FZ148" s="48"/>
      <c r="GA148" s="48"/>
      <c r="GB148" s="48"/>
      <c r="GC148" s="48"/>
      <c r="GD148" s="48"/>
      <c r="GE148" s="48"/>
      <c r="GF148" s="48"/>
      <c r="GG148" s="48"/>
      <c r="GH148" s="48"/>
      <c r="GI148" s="48"/>
      <c r="GJ148" s="48"/>
      <c r="GK148" s="48"/>
      <c r="GL148" s="48"/>
      <c r="GM148" s="48"/>
      <c r="GN148" s="48"/>
      <c r="GO148" s="48"/>
      <c r="GP148" s="48"/>
      <c r="GQ148" s="48"/>
      <c r="GR148" s="48"/>
      <c r="GS148" s="48"/>
      <c r="GT148" s="48"/>
      <c r="GU148" s="48"/>
      <c r="GV148" s="48"/>
      <c r="GW148" s="48"/>
      <c r="GX148" s="48"/>
      <c r="GY148" s="48"/>
      <c r="GZ148" s="48"/>
      <c r="HA148" s="48"/>
      <c r="HB148" s="48"/>
      <c r="HC148" s="48"/>
      <c r="HD148" s="48"/>
      <c r="HE148" s="48"/>
      <c r="HF148" s="48"/>
      <c r="HG148" s="48"/>
      <c r="HH148" s="48"/>
      <c r="HI148" s="48"/>
      <c r="HJ148" s="48"/>
      <c r="HK148" s="48"/>
      <c r="HL148" s="48"/>
      <c r="HM148" s="48"/>
      <c r="HN148" s="48"/>
      <c r="HO148" s="48"/>
      <c r="HP148" s="48"/>
      <c r="HQ148" s="48"/>
      <c r="HR148" s="48"/>
      <c r="HS148" s="48"/>
      <c r="HT148" s="48"/>
      <c r="HU148" s="48"/>
      <c r="HV148" s="48"/>
      <c r="HW148" s="48"/>
      <c r="HX148" s="48"/>
      <c r="HY148" s="48"/>
      <c r="HZ148" s="48"/>
      <c r="IA148" s="48"/>
      <c r="IB148" s="48"/>
      <c r="IC148" s="48"/>
      <c r="ID148" s="48"/>
      <c r="IE148" s="48"/>
      <c r="IF148" s="48"/>
      <c r="IG148" s="48"/>
      <c r="IH148" s="48"/>
      <c r="II148" s="48"/>
      <c r="IJ148" s="48"/>
      <c r="IK148" s="48"/>
      <c r="IL148" s="48"/>
      <c r="IM148" s="48"/>
      <c r="IN148" s="48"/>
      <c r="IO148" s="48"/>
      <c r="IP148" s="48"/>
      <c r="IQ148" s="48"/>
      <c r="IR148" s="48"/>
      <c r="IS148" s="48"/>
      <c r="IT148" s="48"/>
      <c r="IU148" s="48"/>
      <c r="IV148" s="48"/>
      <c r="IW148" s="48"/>
    </row>
    <row r="149" customFormat="false" ht="12.75" hidden="false" customHeight="false" outlineLevel="0" collapsed="false">
      <c r="A149" s="19" t="s">
        <v>29</v>
      </c>
      <c r="B149" s="39" t="s">
        <v>206</v>
      </c>
      <c r="C149" s="39" t="s">
        <v>169</v>
      </c>
      <c r="D149" s="40" t="n">
        <v>36526</v>
      </c>
      <c r="E149" s="40" t="n">
        <v>36556</v>
      </c>
      <c r="F149" s="19" t="s">
        <v>234</v>
      </c>
      <c r="G149" s="19"/>
      <c r="H149" s="39" t="s">
        <v>235</v>
      </c>
      <c r="I149" s="41" t="n">
        <v>0.0079</v>
      </c>
      <c r="J149" s="42" t="n">
        <v>0</v>
      </c>
      <c r="K149" s="42" t="n">
        <v>0.0022</v>
      </c>
      <c r="L149" s="42" t="n">
        <v>0</v>
      </c>
      <c r="M149" s="42" t="n">
        <v>0</v>
      </c>
      <c r="N149" s="43" t="n">
        <v>0</v>
      </c>
      <c r="O149" s="42" t="n">
        <f aca="false">SUM(I149:M149)</f>
        <v>0.0101</v>
      </c>
      <c r="P149" s="44" t="s">
        <v>236</v>
      </c>
      <c r="Q149" s="39" t="n">
        <v>397258</v>
      </c>
      <c r="R149" s="19" t="s">
        <v>237</v>
      </c>
      <c r="S149" s="60" t="n">
        <f aca="false">I149*I$1*Q149</f>
        <v>97288.4842</v>
      </c>
      <c r="T149" s="45"/>
      <c r="U149" s="46" t="s">
        <v>238</v>
      </c>
      <c r="V149" s="19"/>
      <c r="W149" s="47"/>
      <c r="X149" s="47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  <c r="BP149" s="48"/>
      <c r="BQ149" s="48"/>
      <c r="BR149" s="48"/>
      <c r="BS149" s="48"/>
      <c r="BT149" s="48"/>
      <c r="BU149" s="48"/>
      <c r="BV149" s="48"/>
      <c r="BW149" s="48"/>
      <c r="BX149" s="48"/>
      <c r="BY149" s="48"/>
      <c r="BZ149" s="48"/>
      <c r="CA149" s="48"/>
      <c r="CB149" s="48"/>
      <c r="CC149" s="48"/>
      <c r="CD149" s="48"/>
      <c r="CE149" s="48"/>
      <c r="CF149" s="48"/>
      <c r="CG149" s="48"/>
      <c r="CH149" s="48"/>
      <c r="CI149" s="48"/>
      <c r="CJ149" s="48"/>
      <c r="CK149" s="48"/>
      <c r="CL149" s="48"/>
      <c r="CM149" s="48"/>
      <c r="CN149" s="48"/>
      <c r="CO149" s="48"/>
      <c r="CP149" s="48"/>
      <c r="CQ149" s="48"/>
      <c r="CR149" s="48"/>
      <c r="CS149" s="48"/>
      <c r="CT149" s="48"/>
      <c r="CU149" s="48"/>
      <c r="CV149" s="48"/>
      <c r="CW149" s="48"/>
      <c r="CX149" s="48"/>
      <c r="CY149" s="48"/>
      <c r="CZ149" s="48"/>
      <c r="DA149" s="48"/>
      <c r="DB149" s="48"/>
      <c r="DC149" s="48"/>
      <c r="DD149" s="48"/>
      <c r="DE149" s="48"/>
      <c r="DF149" s="48"/>
      <c r="DG149" s="48"/>
      <c r="DH149" s="48"/>
      <c r="DI149" s="48"/>
      <c r="DJ149" s="48"/>
      <c r="DK149" s="48"/>
      <c r="DL149" s="48"/>
      <c r="DM149" s="48"/>
      <c r="DN149" s="48"/>
      <c r="DO149" s="48"/>
      <c r="DP149" s="48"/>
      <c r="DQ149" s="48"/>
      <c r="DR149" s="48"/>
      <c r="DS149" s="48"/>
      <c r="DT149" s="48"/>
      <c r="DU149" s="48"/>
      <c r="DV149" s="48"/>
      <c r="DW149" s="48"/>
      <c r="DX149" s="48"/>
      <c r="DY149" s="48"/>
      <c r="DZ149" s="48"/>
      <c r="EA149" s="48"/>
      <c r="EB149" s="48"/>
      <c r="EC149" s="48"/>
      <c r="ED149" s="48"/>
      <c r="EE149" s="48"/>
      <c r="EF149" s="48"/>
      <c r="EG149" s="48"/>
      <c r="EH149" s="48"/>
      <c r="EI149" s="48"/>
      <c r="EJ149" s="48"/>
      <c r="EK149" s="48"/>
      <c r="EL149" s="48"/>
      <c r="EM149" s="48"/>
      <c r="EN149" s="48"/>
      <c r="EO149" s="48"/>
      <c r="EP149" s="48"/>
      <c r="EQ149" s="48"/>
      <c r="ER149" s="48"/>
      <c r="ES149" s="48"/>
      <c r="ET149" s="48"/>
      <c r="EU149" s="48"/>
      <c r="EV149" s="48"/>
      <c r="EW149" s="48"/>
      <c r="EX149" s="48"/>
      <c r="EY149" s="48"/>
      <c r="EZ149" s="48"/>
      <c r="FA149" s="48"/>
      <c r="FB149" s="48"/>
      <c r="FC149" s="48"/>
      <c r="FD149" s="48"/>
      <c r="FE149" s="48"/>
      <c r="FF149" s="48"/>
      <c r="FG149" s="48"/>
      <c r="FH149" s="48"/>
      <c r="FI149" s="48"/>
      <c r="FJ149" s="48"/>
      <c r="FK149" s="48"/>
      <c r="FL149" s="48"/>
      <c r="FM149" s="48"/>
      <c r="FN149" s="48"/>
      <c r="FO149" s="48"/>
      <c r="FP149" s="48"/>
      <c r="FQ149" s="48"/>
      <c r="FR149" s="48"/>
      <c r="FS149" s="48"/>
      <c r="FT149" s="48"/>
      <c r="FU149" s="48"/>
      <c r="FV149" s="48"/>
      <c r="FW149" s="48"/>
      <c r="FX149" s="48"/>
      <c r="FY149" s="48"/>
      <c r="FZ149" s="48"/>
      <c r="GA149" s="48"/>
      <c r="GB149" s="48"/>
      <c r="GC149" s="48"/>
      <c r="GD149" s="48"/>
      <c r="GE149" s="48"/>
      <c r="GF149" s="48"/>
      <c r="GG149" s="48"/>
      <c r="GH149" s="48"/>
      <c r="GI149" s="48"/>
      <c r="GJ149" s="48"/>
      <c r="GK149" s="48"/>
      <c r="GL149" s="48"/>
      <c r="GM149" s="48"/>
      <c r="GN149" s="48"/>
      <c r="GO149" s="48"/>
      <c r="GP149" s="48"/>
      <c r="GQ149" s="48"/>
      <c r="GR149" s="48"/>
      <c r="GS149" s="48"/>
      <c r="GT149" s="48"/>
      <c r="GU149" s="48"/>
      <c r="GV149" s="48"/>
      <c r="GW149" s="48"/>
      <c r="GX149" s="48"/>
      <c r="GY149" s="48"/>
      <c r="GZ149" s="48"/>
      <c r="HA149" s="48"/>
      <c r="HB149" s="48"/>
      <c r="HC149" s="48"/>
      <c r="HD149" s="48"/>
      <c r="HE149" s="48"/>
      <c r="HF149" s="48"/>
      <c r="HG149" s="48"/>
      <c r="HH149" s="48"/>
      <c r="HI149" s="48"/>
      <c r="HJ149" s="48"/>
      <c r="HK149" s="48"/>
      <c r="HL149" s="48"/>
      <c r="HM149" s="48"/>
      <c r="HN149" s="48"/>
      <c r="HO149" s="48"/>
      <c r="HP149" s="48"/>
      <c r="HQ149" s="48"/>
      <c r="HR149" s="48"/>
      <c r="HS149" s="48"/>
      <c r="HT149" s="48"/>
      <c r="HU149" s="48"/>
      <c r="HV149" s="48"/>
      <c r="HW149" s="48"/>
      <c r="HX149" s="48"/>
      <c r="HY149" s="48"/>
      <c r="HZ149" s="48"/>
      <c r="IA149" s="48"/>
      <c r="IB149" s="48"/>
      <c r="IC149" s="48"/>
      <c r="ID149" s="48"/>
      <c r="IE149" s="48"/>
      <c r="IF149" s="48"/>
      <c r="IG149" s="48"/>
      <c r="IH149" s="48"/>
      <c r="II149" s="48"/>
      <c r="IJ149" s="48"/>
      <c r="IK149" s="48"/>
      <c r="IL149" s="48"/>
      <c r="IM149" s="48"/>
      <c r="IN149" s="48"/>
      <c r="IO149" s="48"/>
      <c r="IP149" s="48"/>
      <c r="IQ149" s="48"/>
      <c r="IR149" s="48"/>
      <c r="IS149" s="48"/>
      <c r="IT149" s="48"/>
      <c r="IU149" s="48"/>
      <c r="IV149" s="48"/>
      <c r="IW149" s="48"/>
    </row>
    <row r="150" customFormat="false" ht="12.75" hidden="false" customHeight="false" outlineLevel="0" collapsed="false">
      <c r="A150" s="19" t="s">
        <v>29</v>
      </c>
      <c r="B150" s="39" t="s">
        <v>206</v>
      </c>
      <c r="C150" s="39" t="s">
        <v>169</v>
      </c>
      <c r="D150" s="40" t="n">
        <v>36526</v>
      </c>
      <c r="E150" s="40" t="n">
        <v>36556</v>
      </c>
      <c r="F150" s="19" t="s">
        <v>239</v>
      </c>
      <c r="G150" s="19"/>
      <c r="H150" s="39" t="s">
        <v>235</v>
      </c>
      <c r="I150" s="41" t="n">
        <v>0.6673</v>
      </c>
      <c r="J150" s="42" t="n">
        <v>0</v>
      </c>
      <c r="K150" s="42" t="n">
        <v>0.0022</v>
      </c>
      <c r="L150" s="42" t="n">
        <v>0</v>
      </c>
      <c r="M150" s="42" t="n">
        <v>0</v>
      </c>
      <c r="N150" s="43" t="n">
        <v>0</v>
      </c>
      <c r="O150" s="42" t="n">
        <f aca="false">SUM(I150:M150)</f>
        <v>0.6695</v>
      </c>
      <c r="P150" s="44" t="s">
        <v>236</v>
      </c>
      <c r="Q150" s="39" t="n">
        <v>4674</v>
      </c>
      <c r="R150" s="19" t="s">
        <v>237</v>
      </c>
      <c r="S150" s="60" t="n">
        <f aca="false">I150*I$1*Q150</f>
        <v>96687.7662</v>
      </c>
      <c r="T150" s="45"/>
      <c r="U150" s="46" t="s">
        <v>238</v>
      </c>
      <c r="V150" s="19"/>
      <c r="W150" s="47"/>
      <c r="X150" s="47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  <c r="CC150" s="48"/>
      <c r="CD150" s="48"/>
      <c r="CE150" s="48"/>
      <c r="CF150" s="48"/>
      <c r="CG150" s="48"/>
      <c r="CH150" s="48"/>
      <c r="CI150" s="48"/>
      <c r="CJ150" s="48"/>
      <c r="CK150" s="48"/>
      <c r="CL150" s="48"/>
      <c r="CM150" s="48"/>
      <c r="CN150" s="48"/>
      <c r="CO150" s="48"/>
      <c r="CP150" s="48"/>
      <c r="CQ150" s="48"/>
      <c r="CR150" s="48"/>
      <c r="CS150" s="48"/>
      <c r="CT150" s="48"/>
      <c r="CU150" s="48"/>
      <c r="CV150" s="48"/>
      <c r="CW150" s="48"/>
      <c r="CX150" s="48"/>
      <c r="CY150" s="48"/>
      <c r="CZ150" s="48"/>
      <c r="DA150" s="48"/>
      <c r="DB150" s="48"/>
      <c r="DC150" s="48"/>
      <c r="DD150" s="48"/>
      <c r="DE150" s="48"/>
      <c r="DF150" s="48"/>
      <c r="DG150" s="48"/>
      <c r="DH150" s="48"/>
      <c r="DI150" s="48"/>
      <c r="DJ150" s="48"/>
      <c r="DK150" s="48"/>
      <c r="DL150" s="48"/>
      <c r="DM150" s="48"/>
      <c r="DN150" s="48"/>
      <c r="DO150" s="48"/>
      <c r="DP150" s="48"/>
      <c r="DQ150" s="48"/>
      <c r="DR150" s="48"/>
      <c r="DS150" s="48"/>
      <c r="DT150" s="48"/>
      <c r="DU150" s="48"/>
      <c r="DV150" s="48"/>
      <c r="DW150" s="48"/>
      <c r="DX150" s="48"/>
      <c r="DY150" s="48"/>
      <c r="DZ150" s="48"/>
      <c r="EA150" s="48"/>
      <c r="EB150" s="48"/>
      <c r="EC150" s="48"/>
      <c r="ED150" s="48"/>
      <c r="EE150" s="48"/>
      <c r="EF150" s="48"/>
      <c r="EG150" s="48"/>
      <c r="EH150" s="48"/>
      <c r="EI150" s="48"/>
      <c r="EJ150" s="48"/>
      <c r="EK150" s="48"/>
      <c r="EL150" s="48"/>
      <c r="EM150" s="48"/>
      <c r="EN150" s="48"/>
      <c r="EO150" s="48"/>
      <c r="EP150" s="48"/>
      <c r="EQ150" s="48"/>
      <c r="ER150" s="48"/>
      <c r="ES150" s="48"/>
      <c r="ET150" s="48"/>
      <c r="EU150" s="48"/>
      <c r="EV150" s="48"/>
      <c r="EW150" s="48"/>
      <c r="EX150" s="48"/>
      <c r="EY150" s="48"/>
      <c r="EZ150" s="48"/>
      <c r="FA150" s="48"/>
      <c r="FB150" s="48"/>
      <c r="FC150" s="48"/>
      <c r="FD150" s="48"/>
      <c r="FE150" s="48"/>
      <c r="FF150" s="48"/>
      <c r="FG150" s="48"/>
      <c r="FH150" s="48"/>
      <c r="FI150" s="48"/>
      <c r="FJ150" s="48"/>
      <c r="FK150" s="48"/>
      <c r="FL150" s="48"/>
      <c r="FM150" s="48"/>
      <c r="FN150" s="48"/>
      <c r="FO150" s="48"/>
      <c r="FP150" s="48"/>
      <c r="FQ150" s="48"/>
      <c r="FR150" s="48"/>
      <c r="FS150" s="48"/>
      <c r="FT150" s="48"/>
      <c r="FU150" s="48"/>
      <c r="FV150" s="48"/>
      <c r="FW150" s="48"/>
      <c r="FX150" s="48"/>
      <c r="FY150" s="48"/>
      <c r="FZ150" s="48"/>
      <c r="GA150" s="48"/>
      <c r="GB150" s="48"/>
      <c r="GC150" s="48"/>
      <c r="GD150" s="48"/>
      <c r="GE150" s="48"/>
      <c r="GF150" s="48"/>
      <c r="GG150" s="48"/>
      <c r="GH150" s="48"/>
      <c r="GI150" s="48"/>
      <c r="GJ150" s="48"/>
      <c r="GK150" s="48"/>
      <c r="GL150" s="48"/>
      <c r="GM150" s="48"/>
      <c r="GN150" s="48"/>
      <c r="GO150" s="48"/>
      <c r="GP150" s="48"/>
      <c r="GQ150" s="48"/>
      <c r="GR150" s="48"/>
      <c r="GS150" s="48"/>
      <c r="GT150" s="48"/>
      <c r="GU150" s="48"/>
      <c r="GV150" s="48"/>
      <c r="GW150" s="48"/>
      <c r="GX150" s="48"/>
      <c r="GY150" s="48"/>
      <c r="GZ150" s="48"/>
      <c r="HA150" s="48"/>
      <c r="HB150" s="48"/>
      <c r="HC150" s="48"/>
      <c r="HD150" s="48"/>
      <c r="HE150" s="48"/>
      <c r="HF150" s="48"/>
      <c r="HG150" s="48"/>
      <c r="HH150" s="48"/>
      <c r="HI150" s="48"/>
      <c r="HJ150" s="48"/>
      <c r="HK150" s="48"/>
      <c r="HL150" s="48"/>
      <c r="HM150" s="48"/>
      <c r="HN150" s="48"/>
      <c r="HO150" s="48"/>
      <c r="HP150" s="48"/>
      <c r="HQ150" s="48"/>
      <c r="HR150" s="48"/>
      <c r="HS150" s="48"/>
      <c r="HT150" s="48"/>
      <c r="HU150" s="48"/>
      <c r="HV150" s="48"/>
      <c r="HW150" s="48"/>
      <c r="HX150" s="48"/>
      <c r="HY150" s="48"/>
      <c r="HZ150" s="48"/>
      <c r="IA150" s="48"/>
      <c r="IB150" s="48"/>
      <c r="IC150" s="48"/>
      <c r="ID150" s="48"/>
      <c r="IE150" s="48"/>
      <c r="IF150" s="48"/>
      <c r="IG150" s="48"/>
      <c r="IH150" s="48"/>
      <c r="II150" s="48"/>
      <c r="IJ150" s="48"/>
      <c r="IK150" s="48"/>
      <c r="IL150" s="48"/>
      <c r="IM150" s="48"/>
      <c r="IN150" s="48"/>
      <c r="IO150" s="48"/>
      <c r="IP150" s="48"/>
      <c r="IQ150" s="48"/>
      <c r="IR150" s="48"/>
      <c r="IS150" s="48"/>
      <c r="IT150" s="48"/>
      <c r="IU150" s="48"/>
      <c r="IV150" s="48"/>
      <c r="IW150" s="48"/>
    </row>
    <row r="151" customFormat="false" ht="12.75" hidden="false" customHeight="false" outlineLevel="0" collapsed="false">
      <c r="A151" s="19" t="s">
        <v>29</v>
      </c>
      <c r="B151" s="39" t="s">
        <v>206</v>
      </c>
      <c r="C151" s="39" t="s">
        <v>169</v>
      </c>
      <c r="D151" s="40" t="n">
        <v>36526</v>
      </c>
      <c r="E151" s="40" t="n">
        <v>36556</v>
      </c>
      <c r="F151" s="19" t="s">
        <v>240</v>
      </c>
      <c r="G151" s="19"/>
      <c r="H151" s="39" t="s">
        <v>241</v>
      </c>
      <c r="I151" s="41" t="n">
        <v>0.0481</v>
      </c>
      <c r="J151" s="42" t="n">
        <v>0</v>
      </c>
      <c r="K151" s="42" t="n">
        <v>0.0022</v>
      </c>
      <c r="L151" s="42" t="n">
        <v>0</v>
      </c>
      <c r="M151" s="42" t="n">
        <v>0</v>
      </c>
      <c r="N151" s="43" t="n">
        <v>0</v>
      </c>
      <c r="O151" s="42" t="n">
        <f aca="false">SUM(I151:M151)</f>
        <v>0.0503</v>
      </c>
      <c r="P151" s="44" t="s">
        <v>242</v>
      </c>
      <c r="Q151" s="39" t="n">
        <v>7503</v>
      </c>
      <c r="R151" s="19" t="s">
        <v>243</v>
      </c>
      <c r="S151" s="60" t="n">
        <f aca="false">I151*I$1*Q151</f>
        <v>11187.7233</v>
      </c>
      <c r="T151" s="45"/>
      <c r="U151" s="46" t="s">
        <v>244</v>
      </c>
      <c r="V151" s="19"/>
      <c r="W151" s="47"/>
      <c r="X151" s="47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  <c r="CC151" s="48"/>
      <c r="CD151" s="48"/>
      <c r="CE151" s="48"/>
      <c r="CF151" s="48"/>
      <c r="CG151" s="48"/>
      <c r="CH151" s="48"/>
      <c r="CI151" s="48"/>
      <c r="CJ151" s="48"/>
      <c r="CK151" s="48"/>
      <c r="CL151" s="48"/>
      <c r="CM151" s="48"/>
      <c r="CN151" s="48"/>
      <c r="CO151" s="48"/>
      <c r="CP151" s="48"/>
      <c r="CQ151" s="48"/>
      <c r="CR151" s="48"/>
      <c r="CS151" s="48"/>
      <c r="CT151" s="48"/>
      <c r="CU151" s="48"/>
      <c r="CV151" s="48"/>
      <c r="CW151" s="48"/>
      <c r="CX151" s="48"/>
      <c r="CY151" s="48"/>
      <c r="CZ151" s="48"/>
      <c r="DA151" s="48"/>
      <c r="DB151" s="48"/>
      <c r="DC151" s="48"/>
      <c r="DD151" s="48"/>
      <c r="DE151" s="48"/>
      <c r="DF151" s="48"/>
      <c r="DG151" s="48"/>
      <c r="DH151" s="48"/>
      <c r="DI151" s="48"/>
      <c r="DJ151" s="48"/>
      <c r="DK151" s="48"/>
      <c r="DL151" s="48"/>
      <c r="DM151" s="48"/>
      <c r="DN151" s="48"/>
      <c r="DO151" s="48"/>
      <c r="DP151" s="48"/>
      <c r="DQ151" s="48"/>
      <c r="DR151" s="48"/>
      <c r="DS151" s="48"/>
      <c r="DT151" s="48"/>
      <c r="DU151" s="48"/>
      <c r="DV151" s="48"/>
      <c r="DW151" s="48"/>
      <c r="DX151" s="48"/>
      <c r="DY151" s="48"/>
      <c r="DZ151" s="48"/>
      <c r="EA151" s="48"/>
      <c r="EB151" s="48"/>
      <c r="EC151" s="48"/>
      <c r="ED151" s="48"/>
      <c r="EE151" s="48"/>
      <c r="EF151" s="48"/>
      <c r="EG151" s="48"/>
      <c r="EH151" s="48"/>
      <c r="EI151" s="48"/>
      <c r="EJ151" s="48"/>
      <c r="EK151" s="48"/>
      <c r="EL151" s="48"/>
      <c r="EM151" s="48"/>
      <c r="EN151" s="48"/>
      <c r="EO151" s="48"/>
      <c r="EP151" s="48"/>
      <c r="EQ151" s="48"/>
      <c r="ER151" s="48"/>
      <c r="ES151" s="48"/>
      <c r="ET151" s="48"/>
      <c r="EU151" s="48"/>
      <c r="EV151" s="48"/>
      <c r="EW151" s="48"/>
      <c r="EX151" s="48"/>
      <c r="EY151" s="48"/>
      <c r="EZ151" s="48"/>
      <c r="FA151" s="48"/>
      <c r="FB151" s="48"/>
      <c r="FC151" s="48"/>
      <c r="FD151" s="48"/>
      <c r="FE151" s="48"/>
      <c r="FF151" s="48"/>
      <c r="FG151" s="48"/>
      <c r="FH151" s="48"/>
      <c r="FI151" s="48"/>
      <c r="FJ151" s="48"/>
      <c r="FK151" s="48"/>
      <c r="FL151" s="48"/>
      <c r="FM151" s="48"/>
      <c r="FN151" s="48"/>
      <c r="FO151" s="48"/>
      <c r="FP151" s="48"/>
      <c r="FQ151" s="48"/>
      <c r="FR151" s="48"/>
      <c r="FS151" s="48"/>
      <c r="FT151" s="48"/>
      <c r="FU151" s="48"/>
      <c r="FV151" s="48"/>
      <c r="FW151" s="48"/>
      <c r="FX151" s="48"/>
      <c r="FY151" s="48"/>
      <c r="FZ151" s="48"/>
      <c r="GA151" s="48"/>
      <c r="GB151" s="48"/>
      <c r="GC151" s="48"/>
      <c r="GD151" s="48"/>
      <c r="GE151" s="48"/>
      <c r="GF151" s="48"/>
      <c r="GG151" s="48"/>
      <c r="GH151" s="48"/>
      <c r="GI151" s="48"/>
      <c r="GJ151" s="48"/>
      <c r="GK151" s="48"/>
      <c r="GL151" s="48"/>
      <c r="GM151" s="48"/>
      <c r="GN151" s="48"/>
      <c r="GO151" s="48"/>
      <c r="GP151" s="48"/>
      <c r="GQ151" s="48"/>
      <c r="GR151" s="48"/>
      <c r="GS151" s="48"/>
      <c r="GT151" s="48"/>
      <c r="GU151" s="48"/>
      <c r="GV151" s="48"/>
      <c r="GW151" s="48"/>
      <c r="GX151" s="48"/>
      <c r="GY151" s="48"/>
      <c r="GZ151" s="48"/>
      <c r="HA151" s="48"/>
      <c r="HB151" s="48"/>
      <c r="HC151" s="48"/>
      <c r="HD151" s="48"/>
      <c r="HE151" s="48"/>
      <c r="HF151" s="48"/>
      <c r="HG151" s="48"/>
      <c r="HH151" s="48"/>
      <c r="HI151" s="48"/>
      <c r="HJ151" s="48"/>
      <c r="HK151" s="48"/>
      <c r="HL151" s="48"/>
      <c r="HM151" s="48"/>
      <c r="HN151" s="48"/>
      <c r="HO151" s="48"/>
      <c r="HP151" s="48"/>
      <c r="HQ151" s="48"/>
      <c r="HR151" s="48"/>
      <c r="HS151" s="48"/>
      <c r="HT151" s="48"/>
      <c r="HU151" s="48"/>
      <c r="HV151" s="48"/>
      <c r="HW151" s="48"/>
      <c r="HX151" s="48"/>
      <c r="HY151" s="48"/>
      <c r="HZ151" s="48"/>
      <c r="IA151" s="48"/>
      <c r="IB151" s="48"/>
      <c r="IC151" s="48"/>
      <c r="ID151" s="48"/>
      <c r="IE151" s="48"/>
      <c r="IF151" s="48"/>
      <c r="IG151" s="48"/>
      <c r="IH151" s="48"/>
      <c r="II151" s="48"/>
      <c r="IJ151" s="48"/>
      <c r="IK151" s="48"/>
      <c r="IL151" s="48"/>
      <c r="IM151" s="48"/>
      <c r="IN151" s="48"/>
      <c r="IO151" s="48"/>
      <c r="IP151" s="48"/>
      <c r="IQ151" s="48"/>
      <c r="IR151" s="48"/>
      <c r="IS151" s="48"/>
      <c r="IT151" s="48"/>
      <c r="IU151" s="48"/>
      <c r="IV151" s="48"/>
      <c r="IW151" s="48"/>
    </row>
    <row r="152" customFormat="false" ht="12.75" hidden="false" customHeight="false" outlineLevel="0" collapsed="false">
      <c r="A152" s="19" t="s">
        <v>29</v>
      </c>
      <c r="B152" s="39" t="s">
        <v>206</v>
      </c>
      <c r="C152" s="39" t="s">
        <v>169</v>
      </c>
      <c r="D152" s="40" t="n">
        <v>36526</v>
      </c>
      <c r="E152" s="40" t="n">
        <v>36556</v>
      </c>
      <c r="F152" s="19" t="s">
        <v>245</v>
      </c>
      <c r="G152" s="19"/>
      <c r="H152" s="39" t="s">
        <v>241</v>
      </c>
      <c r="I152" s="41" t="n">
        <v>0.484</v>
      </c>
      <c r="J152" s="42" t="n">
        <v>0</v>
      </c>
      <c r="K152" s="42" t="n">
        <v>0.0022</v>
      </c>
      <c r="L152" s="42" t="n">
        <v>0</v>
      </c>
      <c r="M152" s="42" t="n">
        <v>0</v>
      </c>
      <c r="N152" s="43" t="n">
        <v>0</v>
      </c>
      <c r="O152" s="42" t="n">
        <f aca="false">SUM(I152:M152)</f>
        <v>0.4862</v>
      </c>
      <c r="P152" s="44" t="s">
        <v>242</v>
      </c>
      <c r="Q152" s="39" t="n">
        <v>746</v>
      </c>
      <c r="R152" s="19" t="s">
        <v>243</v>
      </c>
      <c r="S152" s="60" t="n">
        <f aca="false">I152*I$1*Q152</f>
        <v>11192.984</v>
      </c>
      <c r="T152" s="45"/>
      <c r="U152" s="46" t="s">
        <v>244</v>
      </c>
      <c r="V152" s="19"/>
      <c r="W152" s="47"/>
      <c r="X152" s="47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  <c r="CC152" s="48"/>
      <c r="CD152" s="48"/>
      <c r="CE152" s="48"/>
      <c r="CF152" s="48"/>
      <c r="CG152" s="48"/>
      <c r="CH152" s="48"/>
      <c r="CI152" s="48"/>
      <c r="CJ152" s="48"/>
      <c r="CK152" s="48"/>
      <c r="CL152" s="48"/>
      <c r="CM152" s="48"/>
      <c r="CN152" s="48"/>
      <c r="CO152" s="48"/>
      <c r="CP152" s="48"/>
      <c r="CQ152" s="48"/>
      <c r="CR152" s="48"/>
      <c r="CS152" s="48"/>
      <c r="CT152" s="48"/>
      <c r="CU152" s="48"/>
      <c r="CV152" s="48"/>
      <c r="CW152" s="48"/>
      <c r="CX152" s="48"/>
      <c r="CY152" s="48"/>
      <c r="CZ152" s="48"/>
      <c r="DA152" s="48"/>
      <c r="DB152" s="48"/>
      <c r="DC152" s="48"/>
      <c r="DD152" s="48"/>
      <c r="DE152" s="48"/>
      <c r="DF152" s="48"/>
      <c r="DG152" s="48"/>
      <c r="DH152" s="48"/>
      <c r="DI152" s="48"/>
      <c r="DJ152" s="48"/>
      <c r="DK152" s="48"/>
      <c r="DL152" s="48"/>
      <c r="DM152" s="48"/>
      <c r="DN152" s="48"/>
      <c r="DO152" s="48"/>
      <c r="DP152" s="48"/>
      <c r="DQ152" s="48"/>
      <c r="DR152" s="48"/>
      <c r="DS152" s="48"/>
      <c r="DT152" s="48"/>
      <c r="DU152" s="48"/>
      <c r="DV152" s="48"/>
      <c r="DW152" s="48"/>
      <c r="DX152" s="48"/>
      <c r="DY152" s="48"/>
      <c r="DZ152" s="48"/>
      <c r="EA152" s="48"/>
      <c r="EB152" s="48"/>
      <c r="EC152" s="48"/>
      <c r="ED152" s="48"/>
      <c r="EE152" s="48"/>
      <c r="EF152" s="48"/>
      <c r="EG152" s="48"/>
      <c r="EH152" s="48"/>
      <c r="EI152" s="48"/>
      <c r="EJ152" s="48"/>
      <c r="EK152" s="48"/>
      <c r="EL152" s="48"/>
      <c r="EM152" s="48"/>
      <c r="EN152" s="48"/>
      <c r="EO152" s="48"/>
      <c r="EP152" s="48"/>
      <c r="EQ152" s="48"/>
      <c r="ER152" s="48"/>
      <c r="ES152" s="48"/>
      <c r="ET152" s="48"/>
      <c r="EU152" s="48"/>
      <c r="EV152" s="48"/>
      <c r="EW152" s="48"/>
      <c r="EX152" s="48"/>
      <c r="EY152" s="48"/>
      <c r="EZ152" s="48"/>
      <c r="FA152" s="48"/>
      <c r="FB152" s="48"/>
      <c r="FC152" s="48"/>
      <c r="FD152" s="48"/>
      <c r="FE152" s="48"/>
      <c r="FF152" s="48"/>
      <c r="FG152" s="48"/>
      <c r="FH152" s="48"/>
      <c r="FI152" s="48"/>
      <c r="FJ152" s="48"/>
      <c r="FK152" s="48"/>
      <c r="FL152" s="48"/>
      <c r="FM152" s="48"/>
      <c r="FN152" s="48"/>
      <c r="FO152" s="48"/>
      <c r="FP152" s="48"/>
      <c r="FQ152" s="48"/>
      <c r="FR152" s="48"/>
      <c r="FS152" s="48"/>
      <c r="FT152" s="48"/>
      <c r="FU152" s="48"/>
      <c r="FV152" s="48"/>
      <c r="FW152" s="48"/>
      <c r="FX152" s="48"/>
      <c r="FY152" s="48"/>
      <c r="FZ152" s="48"/>
      <c r="GA152" s="48"/>
      <c r="GB152" s="48"/>
      <c r="GC152" s="48"/>
      <c r="GD152" s="48"/>
      <c r="GE152" s="48"/>
      <c r="GF152" s="48"/>
      <c r="GG152" s="48"/>
      <c r="GH152" s="48"/>
      <c r="GI152" s="48"/>
      <c r="GJ152" s="48"/>
      <c r="GK152" s="48"/>
      <c r="GL152" s="48"/>
      <c r="GM152" s="48"/>
      <c r="GN152" s="48"/>
      <c r="GO152" s="48"/>
      <c r="GP152" s="48"/>
      <c r="GQ152" s="48"/>
      <c r="GR152" s="48"/>
      <c r="GS152" s="48"/>
      <c r="GT152" s="48"/>
      <c r="GU152" s="48"/>
      <c r="GV152" s="48"/>
      <c r="GW152" s="48"/>
      <c r="GX152" s="48"/>
      <c r="GY152" s="48"/>
      <c r="GZ152" s="48"/>
      <c r="HA152" s="48"/>
      <c r="HB152" s="48"/>
      <c r="HC152" s="48"/>
      <c r="HD152" s="48"/>
      <c r="HE152" s="48"/>
      <c r="HF152" s="48"/>
      <c r="HG152" s="48"/>
      <c r="HH152" s="48"/>
      <c r="HI152" s="48"/>
      <c r="HJ152" s="48"/>
      <c r="HK152" s="48"/>
      <c r="HL152" s="48"/>
      <c r="HM152" s="48"/>
      <c r="HN152" s="48"/>
      <c r="HO152" s="48"/>
      <c r="HP152" s="48"/>
      <c r="HQ152" s="48"/>
      <c r="HR152" s="48"/>
      <c r="HS152" s="48"/>
      <c r="HT152" s="48"/>
      <c r="HU152" s="48"/>
      <c r="HV152" s="48"/>
      <c r="HW152" s="48"/>
      <c r="HX152" s="48"/>
      <c r="HY152" s="48"/>
      <c r="HZ152" s="48"/>
      <c r="IA152" s="48"/>
      <c r="IB152" s="48"/>
      <c r="IC152" s="48"/>
      <c r="ID152" s="48"/>
      <c r="IE152" s="48"/>
      <c r="IF152" s="48"/>
      <c r="IG152" s="48"/>
      <c r="IH152" s="48"/>
      <c r="II152" s="48"/>
      <c r="IJ152" s="48"/>
      <c r="IK152" s="48"/>
      <c r="IL152" s="48"/>
      <c r="IM152" s="48"/>
      <c r="IN152" s="48"/>
      <c r="IO152" s="48"/>
      <c r="IP152" s="48"/>
      <c r="IQ152" s="48"/>
      <c r="IR152" s="48"/>
      <c r="IS152" s="48"/>
      <c r="IT152" s="48"/>
      <c r="IU152" s="48"/>
      <c r="IV152" s="48"/>
      <c r="IW152" s="48"/>
    </row>
    <row r="153" customFormat="false" ht="12.75" hidden="false" customHeight="false" outlineLevel="0" collapsed="false">
      <c r="A153" s="19" t="s">
        <v>29</v>
      </c>
      <c r="B153" s="39" t="s">
        <v>206</v>
      </c>
      <c r="C153" s="39" t="s">
        <v>182</v>
      </c>
      <c r="D153" s="40" t="n">
        <v>35977</v>
      </c>
      <c r="E153" s="40" t="n">
        <v>39599</v>
      </c>
      <c r="F153" s="19" t="s">
        <v>246</v>
      </c>
      <c r="G153" s="19" t="s">
        <v>247</v>
      </c>
      <c r="H153" s="39" t="s">
        <v>248</v>
      </c>
      <c r="I153" s="41" t="n">
        <f aca="false">4.7713/I$1</f>
        <v>0.153912903225806</v>
      </c>
      <c r="J153" s="42" t="n">
        <v>0</v>
      </c>
      <c r="K153" s="42" t="n">
        <v>0.0022</v>
      </c>
      <c r="L153" s="42" t="n">
        <v>0</v>
      </c>
      <c r="M153" s="42" t="n">
        <v>0</v>
      </c>
      <c r="N153" s="43" t="n">
        <v>0</v>
      </c>
      <c r="O153" s="42" t="n">
        <f aca="false">SUM(I153:M153)</f>
        <v>0.156112903225806</v>
      </c>
      <c r="P153" s="44" t="s">
        <v>249</v>
      </c>
      <c r="Q153" s="39" t="n">
        <v>15</v>
      </c>
      <c r="R153" s="19" t="s">
        <v>250</v>
      </c>
      <c r="S153" s="45" t="n">
        <f aca="false">I153*I$1*Q153</f>
        <v>71.5695</v>
      </c>
      <c r="T153" s="45"/>
      <c r="U153" s="46" t="s">
        <v>251</v>
      </c>
      <c r="V153" s="19"/>
      <c r="W153" s="47"/>
      <c r="X153" s="47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/>
      <c r="CF153" s="48"/>
      <c r="CG153" s="48"/>
      <c r="CH153" s="48"/>
      <c r="CI153" s="48"/>
      <c r="CJ153" s="48"/>
      <c r="CK153" s="48"/>
      <c r="CL153" s="48"/>
      <c r="CM153" s="48"/>
      <c r="CN153" s="48"/>
      <c r="CO153" s="48"/>
      <c r="CP153" s="48"/>
      <c r="CQ153" s="48"/>
      <c r="CR153" s="48"/>
      <c r="CS153" s="48"/>
      <c r="CT153" s="48"/>
      <c r="CU153" s="48"/>
      <c r="CV153" s="48"/>
      <c r="CW153" s="48"/>
      <c r="CX153" s="48"/>
      <c r="CY153" s="48"/>
      <c r="CZ153" s="48"/>
      <c r="DA153" s="48"/>
      <c r="DB153" s="48"/>
      <c r="DC153" s="48"/>
      <c r="DD153" s="48"/>
      <c r="DE153" s="48"/>
      <c r="DF153" s="48"/>
      <c r="DG153" s="48"/>
      <c r="DH153" s="48"/>
      <c r="DI153" s="48"/>
      <c r="DJ153" s="48"/>
      <c r="DK153" s="48"/>
      <c r="DL153" s="48"/>
      <c r="DM153" s="48"/>
      <c r="DN153" s="48"/>
      <c r="DO153" s="48"/>
      <c r="DP153" s="48"/>
      <c r="DQ153" s="48"/>
      <c r="DR153" s="48"/>
      <c r="DS153" s="48"/>
      <c r="DT153" s="48"/>
      <c r="DU153" s="48"/>
      <c r="DV153" s="48"/>
      <c r="DW153" s="48"/>
      <c r="DX153" s="48"/>
      <c r="DY153" s="48"/>
      <c r="DZ153" s="48"/>
      <c r="EA153" s="48"/>
      <c r="EB153" s="48"/>
      <c r="EC153" s="48"/>
      <c r="ED153" s="48"/>
      <c r="EE153" s="48"/>
      <c r="EF153" s="48"/>
      <c r="EG153" s="48"/>
      <c r="EH153" s="48"/>
      <c r="EI153" s="48"/>
      <c r="EJ153" s="48"/>
      <c r="EK153" s="48"/>
      <c r="EL153" s="48"/>
      <c r="EM153" s="48"/>
      <c r="EN153" s="48"/>
      <c r="EO153" s="48"/>
      <c r="EP153" s="48"/>
      <c r="EQ153" s="48"/>
      <c r="ER153" s="48"/>
      <c r="ES153" s="48"/>
      <c r="ET153" s="48"/>
      <c r="EU153" s="48"/>
      <c r="EV153" s="48"/>
      <c r="EW153" s="48"/>
      <c r="EX153" s="48"/>
      <c r="EY153" s="48"/>
      <c r="EZ153" s="48"/>
      <c r="FA153" s="48"/>
      <c r="FB153" s="48"/>
      <c r="FC153" s="48"/>
      <c r="FD153" s="48"/>
      <c r="FE153" s="48"/>
      <c r="FF153" s="48"/>
      <c r="FG153" s="48"/>
      <c r="FH153" s="48"/>
      <c r="FI153" s="48"/>
      <c r="FJ153" s="48"/>
      <c r="FK153" s="48"/>
      <c r="FL153" s="48"/>
      <c r="FM153" s="48"/>
      <c r="FN153" s="48"/>
      <c r="FO153" s="48"/>
      <c r="FP153" s="48"/>
      <c r="FQ153" s="48"/>
      <c r="FR153" s="48"/>
      <c r="FS153" s="48"/>
      <c r="FT153" s="48"/>
      <c r="FU153" s="48"/>
      <c r="FV153" s="48"/>
      <c r="FW153" s="48"/>
      <c r="FX153" s="48"/>
      <c r="FY153" s="48"/>
      <c r="FZ153" s="48"/>
      <c r="GA153" s="48"/>
      <c r="GB153" s="48"/>
      <c r="GC153" s="48"/>
      <c r="GD153" s="48"/>
      <c r="GE153" s="48"/>
      <c r="GF153" s="48"/>
      <c r="GG153" s="48"/>
      <c r="GH153" s="48"/>
      <c r="GI153" s="48"/>
      <c r="GJ153" s="48"/>
      <c r="GK153" s="48"/>
      <c r="GL153" s="48"/>
      <c r="GM153" s="48"/>
      <c r="GN153" s="48"/>
      <c r="GO153" s="48"/>
      <c r="GP153" s="48"/>
      <c r="GQ153" s="48"/>
      <c r="GR153" s="48"/>
      <c r="GS153" s="48"/>
      <c r="GT153" s="48"/>
      <c r="GU153" s="48"/>
      <c r="GV153" s="48"/>
      <c r="GW153" s="48"/>
      <c r="GX153" s="48"/>
      <c r="GY153" s="48"/>
      <c r="GZ153" s="48"/>
      <c r="HA153" s="48"/>
      <c r="HB153" s="48"/>
      <c r="HC153" s="48"/>
      <c r="HD153" s="48"/>
      <c r="HE153" s="48"/>
      <c r="HF153" s="48"/>
      <c r="HG153" s="48"/>
      <c r="HH153" s="48"/>
      <c r="HI153" s="48"/>
      <c r="HJ153" s="48"/>
      <c r="HK153" s="48"/>
      <c r="HL153" s="48"/>
      <c r="HM153" s="48"/>
      <c r="HN153" s="48"/>
      <c r="HO153" s="48"/>
      <c r="HP153" s="48"/>
      <c r="HQ153" s="48"/>
      <c r="HR153" s="48"/>
      <c r="HS153" s="48"/>
      <c r="HT153" s="48"/>
      <c r="HU153" s="48"/>
      <c r="HV153" s="48"/>
      <c r="HW153" s="48"/>
      <c r="HX153" s="48"/>
      <c r="HY153" s="48"/>
      <c r="HZ153" s="48"/>
      <c r="IA153" s="48"/>
      <c r="IB153" s="48"/>
      <c r="IC153" s="48"/>
      <c r="ID153" s="48"/>
      <c r="IE153" s="48"/>
      <c r="IF153" s="48"/>
      <c r="IG153" s="48"/>
      <c r="IH153" s="48"/>
      <c r="II153" s="48"/>
      <c r="IJ153" s="48"/>
      <c r="IK153" s="48"/>
      <c r="IL153" s="48"/>
      <c r="IM153" s="48"/>
      <c r="IN153" s="48"/>
      <c r="IO153" s="48"/>
      <c r="IP153" s="48"/>
      <c r="IQ153" s="48"/>
      <c r="IR153" s="48"/>
      <c r="IS153" s="48"/>
      <c r="IT153" s="48"/>
      <c r="IU153" s="48"/>
      <c r="IV153" s="48"/>
      <c r="IW153" s="48"/>
    </row>
    <row r="154" customFormat="false" ht="12.75" hidden="false" customHeight="false" outlineLevel="0" collapsed="false">
      <c r="A154" s="19" t="s">
        <v>29</v>
      </c>
      <c r="B154" s="39" t="s">
        <v>206</v>
      </c>
      <c r="C154" s="39" t="s">
        <v>182</v>
      </c>
      <c r="D154" s="40" t="n">
        <v>36130</v>
      </c>
      <c r="E154" s="40" t="n">
        <v>39599</v>
      </c>
      <c r="F154" s="19" t="s">
        <v>246</v>
      </c>
      <c r="G154" s="19" t="s">
        <v>247</v>
      </c>
      <c r="H154" s="39" t="s">
        <v>248</v>
      </c>
      <c r="I154" s="41" t="n">
        <f aca="false">4.7713/I$1</f>
        <v>0.153912903225806</v>
      </c>
      <c r="J154" s="42" t="n">
        <v>0</v>
      </c>
      <c r="K154" s="42" t="n">
        <v>0.0022</v>
      </c>
      <c r="L154" s="42" t="n">
        <v>0</v>
      </c>
      <c r="M154" s="42" t="n">
        <v>0</v>
      </c>
      <c r="N154" s="43" t="n">
        <v>0</v>
      </c>
      <c r="O154" s="42" t="n">
        <f aca="false">SUM(I154:M154)</f>
        <v>0.156112903225806</v>
      </c>
      <c r="P154" s="44" t="s">
        <v>252</v>
      </c>
      <c r="Q154" s="39" t="n">
        <v>2</v>
      </c>
      <c r="R154" s="19" t="s">
        <v>253</v>
      </c>
      <c r="S154" s="45" t="n">
        <f aca="false">I154*I$1*Q154</f>
        <v>9.5426</v>
      </c>
      <c r="T154" s="45"/>
      <c r="U154" s="46" t="s">
        <v>254</v>
      </c>
      <c r="V154" s="19"/>
      <c r="W154" s="47"/>
      <c r="X154" s="47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  <c r="CC154" s="48"/>
      <c r="CD154" s="48"/>
      <c r="CE154" s="48"/>
      <c r="CF154" s="48"/>
      <c r="CG154" s="48"/>
      <c r="CH154" s="48"/>
      <c r="CI154" s="48"/>
      <c r="CJ154" s="48"/>
      <c r="CK154" s="48"/>
      <c r="CL154" s="48"/>
      <c r="CM154" s="48"/>
      <c r="CN154" s="48"/>
      <c r="CO154" s="48"/>
      <c r="CP154" s="48"/>
      <c r="CQ154" s="48"/>
      <c r="CR154" s="48"/>
      <c r="CS154" s="48"/>
      <c r="CT154" s="48"/>
      <c r="CU154" s="48"/>
      <c r="CV154" s="48"/>
      <c r="CW154" s="48"/>
      <c r="CX154" s="48"/>
      <c r="CY154" s="48"/>
      <c r="CZ154" s="48"/>
      <c r="DA154" s="48"/>
      <c r="DB154" s="48"/>
      <c r="DC154" s="48"/>
      <c r="DD154" s="48"/>
      <c r="DE154" s="48"/>
      <c r="DF154" s="48"/>
      <c r="DG154" s="48"/>
      <c r="DH154" s="48"/>
      <c r="DI154" s="48"/>
      <c r="DJ154" s="48"/>
      <c r="DK154" s="48"/>
      <c r="DL154" s="48"/>
      <c r="DM154" s="48"/>
      <c r="DN154" s="48"/>
      <c r="DO154" s="48"/>
      <c r="DP154" s="48"/>
      <c r="DQ154" s="48"/>
      <c r="DR154" s="48"/>
      <c r="DS154" s="48"/>
      <c r="DT154" s="48"/>
      <c r="DU154" s="48"/>
      <c r="DV154" s="48"/>
      <c r="DW154" s="48"/>
      <c r="DX154" s="48"/>
      <c r="DY154" s="48"/>
      <c r="DZ154" s="48"/>
      <c r="EA154" s="48"/>
      <c r="EB154" s="48"/>
      <c r="EC154" s="48"/>
      <c r="ED154" s="48"/>
      <c r="EE154" s="48"/>
      <c r="EF154" s="48"/>
      <c r="EG154" s="48"/>
      <c r="EH154" s="48"/>
      <c r="EI154" s="48"/>
      <c r="EJ154" s="48"/>
      <c r="EK154" s="48"/>
      <c r="EL154" s="48"/>
      <c r="EM154" s="48"/>
      <c r="EN154" s="48"/>
      <c r="EO154" s="48"/>
      <c r="EP154" s="48"/>
      <c r="EQ154" s="48"/>
      <c r="ER154" s="48"/>
      <c r="ES154" s="48"/>
      <c r="ET154" s="48"/>
      <c r="EU154" s="48"/>
      <c r="EV154" s="48"/>
      <c r="EW154" s="48"/>
      <c r="EX154" s="48"/>
      <c r="EY154" s="48"/>
      <c r="EZ154" s="48"/>
      <c r="FA154" s="48"/>
      <c r="FB154" s="48"/>
      <c r="FC154" s="48"/>
      <c r="FD154" s="48"/>
      <c r="FE154" s="48"/>
      <c r="FF154" s="48"/>
      <c r="FG154" s="48"/>
      <c r="FH154" s="48"/>
      <c r="FI154" s="48"/>
      <c r="FJ154" s="48"/>
      <c r="FK154" s="48"/>
      <c r="FL154" s="48"/>
      <c r="FM154" s="48"/>
      <c r="FN154" s="48"/>
      <c r="FO154" s="48"/>
      <c r="FP154" s="48"/>
      <c r="FQ154" s="48"/>
      <c r="FR154" s="48"/>
      <c r="FS154" s="48"/>
      <c r="FT154" s="48"/>
      <c r="FU154" s="48"/>
      <c r="FV154" s="48"/>
      <c r="FW154" s="48"/>
      <c r="FX154" s="48"/>
      <c r="FY154" s="48"/>
      <c r="FZ154" s="48"/>
      <c r="GA154" s="48"/>
      <c r="GB154" s="48"/>
      <c r="GC154" s="48"/>
      <c r="GD154" s="48"/>
      <c r="GE154" s="48"/>
      <c r="GF154" s="48"/>
      <c r="GG154" s="48"/>
      <c r="GH154" s="48"/>
      <c r="GI154" s="48"/>
      <c r="GJ154" s="48"/>
      <c r="GK154" s="48"/>
      <c r="GL154" s="48"/>
      <c r="GM154" s="48"/>
      <c r="GN154" s="48"/>
      <c r="GO154" s="48"/>
      <c r="GP154" s="48"/>
      <c r="GQ154" s="48"/>
      <c r="GR154" s="48"/>
      <c r="GS154" s="48"/>
      <c r="GT154" s="48"/>
      <c r="GU154" s="48"/>
      <c r="GV154" s="48"/>
      <c r="GW154" s="48"/>
      <c r="GX154" s="48"/>
      <c r="GY154" s="48"/>
      <c r="GZ154" s="48"/>
      <c r="HA154" s="48"/>
      <c r="HB154" s="48"/>
      <c r="HC154" s="48"/>
      <c r="HD154" s="48"/>
      <c r="HE154" s="48"/>
      <c r="HF154" s="48"/>
      <c r="HG154" s="48"/>
      <c r="HH154" s="48"/>
      <c r="HI154" s="48"/>
      <c r="HJ154" s="48"/>
      <c r="HK154" s="48"/>
      <c r="HL154" s="48"/>
      <c r="HM154" s="48"/>
      <c r="HN154" s="48"/>
      <c r="HO154" s="48"/>
      <c r="HP154" s="48"/>
      <c r="HQ154" s="48"/>
      <c r="HR154" s="48"/>
      <c r="HS154" s="48"/>
      <c r="HT154" s="48"/>
      <c r="HU154" s="48"/>
      <c r="HV154" s="48"/>
      <c r="HW154" s="48"/>
      <c r="HX154" s="48"/>
      <c r="HY154" s="48"/>
      <c r="HZ154" s="48"/>
      <c r="IA154" s="48"/>
      <c r="IB154" s="48"/>
      <c r="IC154" s="48"/>
      <c r="ID154" s="48"/>
      <c r="IE154" s="48"/>
      <c r="IF154" s="48"/>
      <c r="IG154" s="48"/>
      <c r="IH154" s="48"/>
      <c r="II154" s="48"/>
      <c r="IJ154" s="48"/>
      <c r="IK154" s="48"/>
      <c r="IL154" s="48"/>
      <c r="IM154" s="48"/>
      <c r="IN154" s="48"/>
      <c r="IO154" s="48"/>
      <c r="IP154" s="48"/>
      <c r="IQ154" s="48"/>
      <c r="IR154" s="48"/>
      <c r="IS154" s="48"/>
      <c r="IT154" s="48"/>
      <c r="IU154" s="48"/>
      <c r="IV154" s="48"/>
      <c r="IW154" s="48"/>
    </row>
    <row r="155" customFormat="false" ht="12.75" hidden="false" customHeight="false" outlineLevel="0" collapsed="false">
      <c r="A155" s="19" t="s">
        <v>29</v>
      </c>
      <c r="B155" s="39" t="s">
        <v>206</v>
      </c>
      <c r="C155" s="39" t="s">
        <v>182</v>
      </c>
      <c r="D155" s="40" t="n">
        <v>36220</v>
      </c>
      <c r="E155" s="40" t="n">
        <v>39599</v>
      </c>
      <c r="F155" s="19" t="s">
        <v>246</v>
      </c>
      <c r="G155" s="19" t="s">
        <v>247</v>
      </c>
      <c r="H155" s="39" t="s">
        <v>248</v>
      </c>
      <c r="I155" s="41" t="n">
        <f aca="false">4.7713/I$1</f>
        <v>0.153912903225806</v>
      </c>
      <c r="J155" s="42" t="n">
        <v>0</v>
      </c>
      <c r="K155" s="42" t="n">
        <v>0.0022</v>
      </c>
      <c r="L155" s="42" t="n">
        <v>0</v>
      </c>
      <c r="M155" s="42" t="n">
        <v>0</v>
      </c>
      <c r="N155" s="43" t="n">
        <v>0</v>
      </c>
      <c r="O155" s="42" t="n">
        <f aca="false">SUM(I155:M155)</f>
        <v>0.156112903225806</v>
      </c>
      <c r="P155" s="44" t="s">
        <v>255</v>
      </c>
      <c r="Q155" s="39" t="n">
        <v>5</v>
      </c>
      <c r="R155" s="19" t="s">
        <v>256</v>
      </c>
      <c r="S155" s="45" t="n">
        <f aca="false">I155*I$1*Q155</f>
        <v>23.8565</v>
      </c>
      <c r="T155" s="45"/>
      <c r="U155" s="46" t="s">
        <v>257</v>
      </c>
      <c r="V155" s="19"/>
      <c r="W155" s="47"/>
      <c r="X155" s="47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/>
      <c r="BR155" s="48"/>
      <c r="BS155" s="48"/>
      <c r="BT155" s="48"/>
      <c r="BU155" s="48"/>
      <c r="BV155" s="48"/>
      <c r="BW155" s="48"/>
      <c r="BX155" s="48"/>
      <c r="BY155" s="48"/>
      <c r="BZ155" s="48"/>
      <c r="CA155" s="48"/>
      <c r="CB155" s="48"/>
      <c r="CC155" s="48"/>
      <c r="CD155" s="48"/>
      <c r="CE155" s="48"/>
      <c r="CF155" s="48"/>
      <c r="CG155" s="48"/>
      <c r="CH155" s="48"/>
      <c r="CI155" s="48"/>
      <c r="CJ155" s="48"/>
      <c r="CK155" s="48"/>
      <c r="CL155" s="48"/>
      <c r="CM155" s="48"/>
      <c r="CN155" s="48"/>
      <c r="CO155" s="48"/>
      <c r="CP155" s="48"/>
      <c r="CQ155" s="48"/>
      <c r="CR155" s="48"/>
      <c r="CS155" s="48"/>
      <c r="CT155" s="48"/>
      <c r="CU155" s="48"/>
      <c r="CV155" s="48"/>
      <c r="CW155" s="48"/>
      <c r="CX155" s="48"/>
      <c r="CY155" s="48"/>
      <c r="CZ155" s="48"/>
      <c r="DA155" s="48"/>
      <c r="DB155" s="48"/>
      <c r="DC155" s="48"/>
      <c r="DD155" s="48"/>
      <c r="DE155" s="48"/>
      <c r="DF155" s="48"/>
      <c r="DG155" s="48"/>
      <c r="DH155" s="48"/>
      <c r="DI155" s="48"/>
      <c r="DJ155" s="48"/>
      <c r="DK155" s="48"/>
      <c r="DL155" s="48"/>
      <c r="DM155" s="48"/>
      <c r="DN155" s="48"/>
      <c r="DO155" s="48"/>
      <c r="DP155" s="48"/>
      <c r="DQ155" s="48"/>
      <c r="DR155" s="48"/>
      <c r="DS155" s="48"/>
      <c r="DT155" s="48"/>
      <c r="DU155" s="48"/>
      <c r="DV155" s="48"/>
      <c r="DW155" s="48"/>
      <c r="DX155" s="48"/>
      <c r="DY155" s="48"/>
      <c r="DZ155" s="48"/>
      <c r="EA155" s="48"/>
      <c r="EB155" s="48"/>
      <c r="EC155" s="48"/>
      <c r="ED155" s="48"/>
      <c r="EE155" s="48"/>
      <c r="EF155" s="48"/>
      <c r="EG155" s="48"/>
      <c r="EH155" s="48"/>
      <c r="EI155" s="48"/>
      <c r="EJ155" s="48"/>
      <c r="EK155" s="48"/>
      <c r="EL155" s="48"/>
      <c r="EM155" s="48"/>
      <c r="EN155" s="48"/>
      <c r="EO155" s="48"/>
      <c r="EP155" s="48"/>
      <c r="EQ155" s="48"/>
      <c r="ER155" s="48"/>
      <c r="ES155" s="48"/>
      <c r="ET155" s="48"/>
      <c r="EU155" s="48"/>
      <c r="EV155" s="48"/>
      <c r="EW155" s="48"/>
      <c r="EX155" s="48"/>
      <c r="EY155" s="48"/>
      <c r="EZ155" s="48"/>
      <c r="FA155" s="48"/>
      <c r="FB155" s="48"/>
      <c r="FC155" s="48"/>
      <c r="FD155" s="48"/>
      <c r="FE155" s="48"/>
      <c r="FF155" s="48"/>
      <c r="FG155" s="48"/>
      <c r="FH155" s="48"/>
      <c r="FI155" s="48"/>
      <c r="FJ155" s="48"/>
      <c r="FK155" s="48"/>
      <c r="FL155" s="48"/>
      <c r="FM155" s="48"/>
      <c r="FN155" s="48"/>
      <c r="FO155" s="48"/>
      <c r="FP155" s="48"/>
      <c r="FQ155" s="48"/>
      <c r="FR155" s="48"/>
      <c r="FS155" s="48"/>
      <c r="FT155" s="48"/>
      <c r="FU155" s="48"/>
      <c r="FV155" s="48"/>
      <c r="FW155" s="48"/>
      <c r="FX155" s="48"/>
      <c r="FY155" s="48"/>
      <c r="FZ155" s="48"/>
      <c r="GA155" s="48"/>
      <c r="GB155" s="48"/>
      <c r="GC155" s="48"/>
      <c r="GD155" s="48"/>
      <c r="GE155" s="48"/>
      <c r="GF155" s="48"/>
      <c r="GG155" s="48"/>
      <c r="GH155" s="48"/>
      <c r="GI155" s="48"/>
      <c r="GJ155" s="48"/>
      <c r="GK155" s="48"/>
      <c r="GL155" s="48"/>
      <c r="GM155" s="48"/>
      <c r="GN155" s="48"/>
      <c r="GO155" s="48"/>
      <c r="GP155" s="48"/>
      <c r="GQ155" s="48"/>
      <c r="GR155" s="48"/>
      <c r="GS155" s="48"/>
      <c r="GT155" s="48"/>
      <c r="GU155" s="48"/>
      <c r="GV155" s="48"/>
      <c r="GW155" s="48"/>
      <c r="GX155" s="48"/>
      <c r="GY155" s="48"/>
      <c r="GZ155" s="48"/>
      <c r="HA155" s="48"/>
      <c r="HB155" s="48"/>
      <c r="HC155" s="48"/>
      <c r="HD155" s="48"/>
      <c r="HE155" s="48"/>
      <c r="HF155" s="48"/>
      <c r="HG155" s="48"/>
      <c r="HH155" s="48"/>
      <c r="HI155" s="48"/>
      <c r="HJ155" s="48"/>
      <c r="HK155" s="48"/>
      <c r="HL155" s="48"/>
      <c r="HM155" s="48"/>
      <c r="HN155" s="48"/>
      <c r="HO155" s="48"/>
      <c r="HP155" s="48"/>
      <c r="HQ155" s="48"/>
      <c r="HR155" s="48"/>
      <c r="HS155" s="48"/>
      <c r="HT155" s="48"/>
      <c r="HU155" s="48"/>
      <c r="HV155" s="48"/>
      <c r="HW155" s="48"/>
      <c r="HX155" s="48"/>
      <c r="HY155" s="48"/>
      <c r="HZ155" s="48"/>
      <c r="IA155" s="48"/>
      <c r="IB155" s="48"/>
      <c r="IC155" s="48"/>
      <c r="ID155" s="48"/>
      <c r="IE155" s="48"/>
      <c r="IF155" s="48"/>
      <c r="IG155" s="48"/>
      <c r="IH155" s="48"/>
      <c r="II155" s="48"/>
      <c r="IJ155" s="48"/>
      <c r="IK155" s="48"/>
      <c r="IL155" s="48"/>
      <c r="IM155" s="48"/>
      <c r="IN155" s="48"/>
      <c r="IO155" s="48"/>
      <c r="IP155" s="48"/>
      <c r="IQ155" s="48"/>
      <c r="IR155" s="48"/>
      <c r="IS155" s="48"/>
      <c r="IT155" s="48"/>
      <c r="IU155" s="48"/>
      <c r="IV155" s="48"/>
      <c r="IW155" s="48"/>
    </row>
    <row r="156" customFormat="false" ht="12.75" hidden="false" customHeight="false" outlineLevel="0" collapsed="false">
      <c r="A156" s="19" t="s">
        <v>29</v>
      </c>
      <c r="B156" s="39" t="s">
        <v>206</v>
      </c>
      <c r="C156" s="39" t="s">
        <v>258</v>
      </c>
      <c r="D156" s="40" t="n">
        <v>36526</v>
      </c>
      <c r="E156" s="40" t="n">
        <v>36556</v>
      </c>
      <c r="F156" s="19" t="s">
        <v>225</v>
      </c>
      <c r="G156" s="19" t="s">
        <v>259</v>
      </c>
      <c r="H156" s="39" t="s">
        <v>260</v>
      </c>
      <c r="I156" s="41" t="n">
        <v>0.4955</v>
      </c>
      <c r="J156" s="42" t="n">
        <v>0</v>
      </c>
      <c r="K156" s="42" t="n">
        <v>0.0022</v>
      </c>
      <c r="L156" s="42" t="n">
        <v>0</v>
      </c>
      <c r="M156" s="42" t="n">
        <v>0</v>
      </c>
      <c r="N156" s="43" t="n">
        <v>0</v>
      </c>
      <c r="O156" s="42" t="n">
        <f aca="false">SUM(I156:M156)</f>
        <v>0.4977</v>
      </c>
      <c r="P156" s="44" t="s">
        <v>261</v>
      </c>
      <c r="Q156" s="39" t="n">
        <v>190</v>
      </c>
      <c r="R156" s="19" t="s">
        <v>262</v>
      </c>
      <c r="S156" s="45" t="n">
        <f aca="false">I156*I$1*Q156</f>
        <v>2918.495</v>
      </c>
      <c r="T156" s="45"/>
      <c r="U156" s="47" t="n">
        <v>144552</v>
      </c>
      <c r="V156" s="19"/>
      <c r="W156" s="47"/>
      <c r="X156" s="47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8"/>
      <c r="BT156" s="48"/>
      <c r="BU156" s="48"/>
      <c r="BV156" s="48"/>
      <c r="BW156" s="48"/>
      <c r="BX156" s="48"/>
      <c r="BY156" s="48"/>
      <c r="BZ156" s="48"/>
      <c r="CA156" s="48"/>
      <c r="CB156" s="48"/>
      <c r="CC156" s="48"/>
      <c r="CD156" s="48"/>
      <c r="CE156" s="48"/>
      <c r="CF156" s="48"/>
      <c r="CG156" s="48"/>
      <c r="CH156" s="48"/>
      <c r="CI156" s="48"/>
      <c r="CJ156" s="48"/>
      <c r="CK156" s="48"/>
      <c r="CL156" s="48"/>
      <c r="CM156" s="48"/>
      <c r="CN156" s="48"/>
      <c r="CO156" s="48"/>
      <c r="CP156" s="48"/>
      <c r="CQ156" s="48"/>
      <c r="CR156" s="48"/>
      <c r="CS156" s="48"/>
      <c r="CT156" s="48"/>
      <c r="CU156" s="48"/>
      <c r="CV156" s="48"/>
      <c r="CW156" s="48"/>
      <c r="CX156" s="48"/>
      <c r="CY156" s="48"/>
      <c r="CZ156" s="48"/>
      <c r="DA156" s="48"/>
      <c r="DB156" s="48"/>
      <c r="DC156" s="48"/>
      <c r="DD156" s="48"/>
      <c r="DE156" s="48"/>
      <c r="DF156" s="48"/>
      <c r="DG156" s="48"/>
      <c r="DH156" s="48"/>
      <c r="DI156" s="48"/>
      <c r="DJ156" s="48"/>
      <c r="DK156" s="48"/>
      <c r="DL156" s="48"/>
      <c r="DM156" s="48"/>
      <c r="DN156" s="48"/>
      <c r="DO156" s="48"/>
      <c r="DP156" s="48"/>
      <c r="DQ156" s="48"/>
      <c r="DR156" s="48"/>
      <c r="DS156" s="48"/>
      <c r="DT156" s="48"/>
      <c r="DU156" s="48"/>
      <c r="DV156" s="48"/>
      <c r="DW156" s="48"/>
      <c r="DX156" s="48"/>
      <c r="DY156" s="48"/>
      <c r="DZ156" s="48"/>
      <c r="EA156" s="48"/>
      <c r="EB156" s="48"/>
      <c r="EC156" s="48"/>
      <c r="ED156" s="48"/>
      <c r="EE156" s="48"/>
      <c r="EF156" s="48"/>
      <c r="EG156" s="48"/>
      <c r="EH156" s="48"/>
      <c r="EI156" s="48"/>
      <c r="EJ156" s="48"/>
      <c r="EK156" s="48"/>
      <c r="EL156" s="48"/>
      <c r="EM156" s="48"/>
      <c r="EN156" s="48"/>
      <c r="EO156" s="48"/>
      <c r="EP156" s="48"/>
      <c r="EQ156" s="48"/>
      <c r="ER156" s="48"/>
      <c r="ES156" s="48"/>
      <c r="ET156" s="48"/>
      <c r="EU156" s="48"/>
      <c r="EV156" s="48"/>
      <c r="EW156" s="48"/>
      <c r="EX156" s="48"/>
      <c r="EY156" s="48"/>
      <c r="EZ156" s="48"/>
      <c r="FA156" s="48"/>
      <c r="FB156" s="48"/>
      <c r="FC156" s="48"/>
      <c r="FD156" s="48"/>
      <c r="FE156" s="48"/>
      <c r="FF156" s="48"/>
      <c r="FG156" s="48"/>
      <c r="FH156" s="48"/>
      <c r="FI156" s="48"/>
      <c r="FJ156" s="48"/>
      <c r="FK156" s="48"/>
      <c r="FL156" s="48"/>
      <c r="FM156" s="48"/>
      <c r="FN156" s="48"/>
      <c r="FO156" s="48"/>
      <c r="FP156" s="48"/>
      <c r="FQ156" s="48"/>
      <c r="FR156" s="48"/>
      <c r="FS156" s="48"/>
      <c r="FT156" s="48"/>
      <c r="FU156" s="48"/>
      <c r="FV156" s="48"/>
      <c r="FW156" s="48"/>
      <c r="FX156" s="48"/>
      <c r="FY156" s="48"/>
      <c r="FZ156" s="48"/>
      <c r="GA156" s="48"/>
      <c r="GB156" s="48"/>
      <c r="GC156" s="48"/>
      <c r="GD156" s="48"/>
      <c r="GE156" s="48"/>
      <c r="GF156" s="48"/>
      <c r="GG156" s="48"/>
      <c r="GH156" s="48"/>
      <c r="GI156" s="48"/>
      <c r="GJ156" s="48"/>
      <c r="GK156" s="48"/>
      <c r="GL156" s="48"/>
      <c r="GM156" s="48"/>
      <c r="GN156" s="48"/>
      <c r="GO156" s="48"/>
      <c r="GP156" s="48"/>
      <c r="GQ156" s="48"/>
      <c r="GR156" s="48"/>
      <c r="GS156" s="48"/>
      <c r="GT156" s="48"/>
      <c r="GU156" s="48"/>
      <c r="GV156" s="48"/>
      <c r="GW156" s="48"/>
      <c r="GX156" s="48"/>
      <c r="GY156" s="48"/>
      <c r="GZ156" s="48"/>
      <c r="HA156" s="48"/>
      <c r="HB156" s="48"/>
      <c r="HC156" s="48"/>
      <c r="HD156" s="48"/>
      <c r="HE156" s="48"/>
      <c r="HF156" s="48"/>
      <c r="HG156" s="48"/>
      <c r="HH156" s="48"/>
      <c r="HI156" s="48"/>
      <c r="HJ156" s="48"/>
      <c r="HK156" s="48"/>
      <c r="HL156" s="48"/>
      <c r="HM156" s="48"/>
      <c r="HN156" s="48"/>
      <c r="HO156" s="48"/>
      <c r="HP156" s="48"/>
      <c r="HQ156" s="48"/>
      <c r="HR156" s="48"/>
      <c r="HS156" s="48"/>
      <c r="HT156" s="48"/>
      <c r="HU156" s="48"/>
      <c r="HV156" s="48"/>
      <c r="HW156" s="48"/>
      <c r="HX156" s="48"/>
      <c r="HY156" s="48"/>
      <c r="HZ156" s="48"/>
      <c r="IA156" s="48"/>
      <c r="IB156" s="48"/>
      <c r="IC156" s="48"/>
      <c r="ID156" s="48"/>
      <c r="IE156" s="48"/>
      <c r="IF156" s="48"/>
      <c r="IG156" s="48"/>
      <c r="IH156" s="48"/>
      <c r="II156" s="48"/>
      <c r="IJ156" s="48"/>
      <c r="IK156" s="48"/>
      <c r="IL156" s="48"/>
      <c r="IM156" s="48"/>
      <c r="IN156" s="48"/>
      <c r="IO156" s="48"/>
      <c r="IP156" s="48"/>
      <c r="IQ156" s="48"/>
      <c r="IR156" s="48"/>
      <c r="IS156" s="48"/>
      <c r="IT156" s="48"/>
      <c r="IU156" s="48"/>
      <c r="IV156" s="48"/>
      <c r="IW156" s="48"/>
    </row>
    <row r="157" customFormat="false" ht="12.75" hidden="false" customHeight="false" outlineLevel="0" collapsed="false">
      <c r="A157" s="2"/>
      <c r="B157" s="6"/>
      <c r="C157" s="6"/>
      <c r="D157" s="7"/>
      <c r="E157" s="7"/>
      <c r="F157" s="8"/>
      <c r="G157" s="8"/>
      <c r="H157" s="6"/>
      <c r="I157" s="22"/>
      <c r="J157" s="11"/>
      <c r="K157" s="11"/>
      <c r="L157" s="11"/>
      <c r="M157" s="11"/>
      <c r="N157" s="12"/>
      <c r="O157" s="11"/>
      <c r="P157" s="91"/>
      <c r="Q157" s="92"/>
      <c r="R157" s="93"/>
      <c r="S157" s="15"/>
      <c r="T157" s="15"/>
      <c r="U157" s="16"/>
      <c r="V157" s="17"/>
      <c r="W157" s="18"/>
      <c r="X157" s="18"/>
    </row>
    <row r="158" customFormat="false" ht="12.75" hidden="false" customHeight="false" outlineLevel="0" collapsed="false">
      <c r="A158" s="2"/>
      <c r="B158" s="6"/>
      <c r="C158" s="6"/>
      <c r="D158" s="7"/>
      <c r="E158" s="7"/>
      <c r="F158" s="8"/>
      <c r="G158" s="8"/>
      <c r="H158" s="6"/>
      <c r="I158" s="11"/>
      <c r="J158" s="11"/>
      <c r="K158" s="11"/>
      <c r="L158" s="11"/>
      <c r="M158" s="11"/>
      <c r="N158" s="12"/>
      <c r="O158" s="11"/>
      <c r="P158" s="91"/>
      <c r="Q158" s="92"/>
      <c r="R158" s="15"/>
      <c r="S158" s="15"/>
      <c r="T158" s="15"/>
      <c r="U158" s="16"/>
      <c r="V158" s="17"/>
      <c r="W158" s="18"/>
      <c r="X158" s="18"/>
    </row>
    <row r="159" customFormat="false" ht="12.75" hidden="false" customHeight="false" outlineLevel="0" collapsed="false">
      <c r="A159" s="2"/>
      <c r="B159" s="6"/>
      <c r="C159" s="6"/>
      <c r="D159" s="7"/>
      <c r="E159" s="7"/>
      <c r="F159" s="8"/>
      <c r="G159" s="8"/>
      <c r="H159" s="6"/>
      <c r="I159" s="22"/>
      <c r="J159" s="11"/>
      <c r="K159" s="11"/>
      <c r="L159" s="11"/>
      <c r="M159" s="11"/>
      <c r="N159" s="12"/>
      <c r="O159" s="11"/>
      <c r="P159" s="91"/>
      <c r="Q159" s="92"/>
      <c r="R159" s="15"/>
      <c r="S159" s="15"/>
      <c r="T159" s="15"/>
      <c r="U159" s="16"/>
      <c r="V159" s="17"/>
      <c r="W159" s="18"/>
      <c r="X159" s="18"/>
    </row>
    <row r="160" customFormat="false" ht="12.75" hidden="false" customHeight="false" outlineLevel="0" collapsed="false">
      <c r="A160" s="2"/>
      <c r="B160" s="6"/>
      <c r="C160" s="6"/>
      <c r="D160" s="7"/>
      <c r="E160" s="7"/>
      <c r="F160" s="8"/>
      <c r="G160" s="8"/>
      <c r="H160" s="6"/>
      <c r="I160" s="11"/>
      <c r="J160" s="11"/>
      <c r="K160" s="11"/>
      <c r="L160" s="11"/>
      <c r="M160" s="11"/>
      <c r="N160" s="12"/>
      <c r="O160" s="11"/>
      <c r="P160" s="91"/>
      <c r="Q160" s="92"/>
      <c r="R160" s="15"/>
      <c r="S160" s="15"/>
      <c r="T160" s="15"/>
      <c r="U160" s="16"/>
      <c r="V160" s="17"/>
      <c r="W160" s="18"/>
      <c r="X160" s="18"/>
    </row>
    <row r="161" customFormat="false" ht="12.75" hidden="false" customHeight="false" outlineLevel="0" collapsed="false">
      <c r="A161" s="2"/>
      <c r="B161" s="6"/>
      <c r="C161" s="6"/>
      <c r="D161" s="7"/>
      <c r="E161" s="7"/>
      <c r="F161" s="8"/>
      <c r="G161" s="8"/>
      <c r="H161" s="6"/>
      <c r="I161" s="22"/>
      <c r="J161" s="11"/>
      <c r="K161" s="11"/>
      <c r="L161" s="11"/>
      <c r="M161" s="11"/>
      <c r="N161" s="12"/>
      <c r="O161" s="11"/>
      <c r="P161" s="91"/>
      <c r="Q161" s="92"/>
      <c r="R161" s="15"/>
      <c r="S161" s="15"/>
      <c r="T161" s="15"/>
      <c r="U161" s="16"/>
      <c r="V161" s="17"/>
      <c r="W161" s="18"/>
      <c r="X161" s="18"/>
    </row>
    <row r="162" customFormat="false" ht="12.75" hidden="false" customHeight="false" outlineLevel="0" collapsed="false">
      <c r="A162" s="2"/>
      <c r="B162" s="6"/>
      <c r="C162" s="6"/>
      <c r="D162" s="7"/>
      <c r="E162" s="7"/>
      <c r="F162" s="8"/>
      <c r="G162" s="8"/>
      <c r="H162" s="6"/>
      <c r="I162" s="11"/>
      <c r="J162" s="11"/>
      <c r="K162" s="11"/>
      <c r="L162" s="11"/>
      <c r="M162" s="11"/>
      <c r="N162" s="12"/>
      <c r="O162" s="11"/>
      <c r="P162" s="91"/>
      <c r="Q162" s="92"/>
      <c r="R162" s="15"/>
      <c r="S162" s="15"/>
      <c r="T162" s="15"/>
      <c r="U162" s="16"/>
      <c r="V162" s="17"/>
      <c r="W162" s="18"/>
      <c r="X162" s="18"/>
    </row>
    <row r="163" customFormat="false" ht="12.75" hidden="false" customHeight="false" outlineLevel="0" collapsed="false">
      <c r="A163" s="2"/>
      <c r="B163" s="6"/>
      <c r="C163" s="6"/>
      <c r="D163" s="7"/>
      <c r="E163" s="7"/>
      <c r="F163" s="8"/>
      <c r="G163" s="8"/>
      <c r="H163" s="6"/>
      <c r="I163" s="11"/>
      <c r="J163" s="11"/>
      <c r="K163" s="11"/>
      <c r="L163" s="11"/>
      <c r="M163" s="11"/>
      <c r="N163" s="12"/>
      <c r="O163" s="11"/>
      <c r="P163" s="91"/>
      <c r="Q163" s="92"/>
      <c r="R163" s="15"/>
      <c r="S163" s="15"/>
      <c r="T163" s="15"/>
      <c r="U163" s="16"/>
      <c r="V163" s="17"/>
      <c r="W163" s="93"/>
      <c r="X163" s="18"/>
    </row>
    <row r="164" customFormat="false" ht="12.75" hidden="false" customHeight="false" outlineLevel="0" collapsed="false">
      <c r="A164" s="2"/>
      <c r="B164" s="6"/>
      <c r="C164" s="6"/>
      <c r="D164" s="7"/>
      <c r="E164" s="7"/>
      <c r="F164" s="8"/>
      <c r="G164" s="8"/>
      <c r="H164" s="6"/>
      <c r="I164" s="11"/>
      <c r="J164" s="11"/>
      <c r="K164" s="11"/>
      <c r="L164" s="11"/>
      <c r="M164" s="11"/>
      <c r="N164" s="12"/>
      <c r="O164" s="11"/>
      <c r="P164" s="91"/>
      <c r="Q164" s="92"/>
      <c r="R164" s="15"/>
      <c r="S164" s="15"/>
      <c r="T164" s="15"/>
      <c r="U164" s="16"/>
      <c r="V164" s="17"/>
      <c r="W164" s="18"/>
      <c r="X164" s="18"/>
    </row>
    <row r="165" customFormat="false" ht="12.75" hidden="false" customHeight="false" outlineLevel="0" collapsed="false">
      <c r="A165" s="2"/>
      <c r="B165" s="6"/>
      <c r="C165" s="6"/>
      <c r="D165" s="7"/>
      <c r="E165" s="7"/>
      <c r="F165" s="8"/>
      <c r="G165" s="8"/>
      <c r="H165" s="6"/>
      <c r="I165" s="11"/>
      <c r="J165" s="11"/>
      <c r="K165" s="11"/>
      <c r="L165" s="11"/>
      <c r="M165" s="11"/>
      <c r="N165" s="12"/>
      <c r="O165" s="11"/>
      <c r="P165" s="91"/>
      <c r="Q165" s="92"/>
      <c r="R165" s="15"/>
      <c r="S165" s="15"/>
      <c r="T165" s="15"/>
      <c r="U165" s="16"/>
      <c r="V165" s="17"/>
      <c r="W165" s="18"/>
      <c r="X165" s="18"/>
    </row>
    <row r="166" customFormat="false" ht="12.75" hidden="false" customHeight="false" outlineLevel="0" collapsed="false">
      <c r="A166" s="2"/>
      <c r="B166" s="6"/>
      <c r="C166" s="6"/>
      <c r="D166" s="7"/>
      <c r="E166" s="7"/>
      <c r="F166" s="8"/>
      <c r="G166" s="8"/>
      <c r="H166" s="6"/>
      <c r="I166" s="22"/>
      <c r="J166" s="11"/>
      <c r="K166" s="11"/>
      <c r="L166" s="11"/>
      <c r="M166" s="11"/>
      <c r="N166" s="12"/>
      <c r="O166" s="11"/>
      <c r="P166" s="91"/>
      <c r="Q166" s="92"/>
      <c r="R166" s="93"/>
      <c r="S166" s="15"/>
      <c r="T166" s="15"/>
      <c r="U166" s="16"/>
      <c r="V166" s="17"/>
      <c r="W166" s="18"/>
      <c r="X166" s="18"/>
    </row>
    <row r="167" customFormat="false" ht="12.75" hidden="false" customHeight="false" outlineLevel="0" collapsed="false">
      <c r="A167" s="2"/>
      <c r="B167" s="6"/>
      <c r="C167" s="6"/>
      <c r="D167" s="7"/>
      <c r="E167" s="7"/>
      <c r="F167" s="8"/>
      <c r="G167" s="8"/>
      <c r="H167" s="6"/>
      <c r="I167" s="22"/>
      <c r="J167" s="11"/>
      <c r="K167" s="11"/>
      <c r="L167" s="11"/>
      <c r="M167" s="11"/>
      <c r="N167" s="12"/>
      <c r="O167" s="11"/>
      <c r="P167" s="91"/>
      <c r="Q167" s="92"/>
      <c r="R167" s="93"/>
      <c r="S167" s="15"/>
      <c r="T167" s="15"/>
      <c r="U167" s="16"/>
      <c r="V167" s="17"/>
      <c r="W167" s="18"/>
      <c r="X167" s="18"/>
    </row>
    <row r="168" customFormat="false" ht="12.75" hidden="false" customHeight="false" outlineLevel="0" collapsed="false">
      <c r="P168" s="94"/>
      <c r="Q168" s="94"/>
      <c r="R168" s="94"/>
      <c r="S168" s="94"/>
      <c r="T168" s="94"/>
      <c r="U168" s="95"/>
      <c r="V168" s="96"/>
      <c r="W168" s="95"/>
    </row>
    <row r="169" customFormat="false" ht="12.75" hidden="false" customHeight="false" outlineLevel="0" collapsed="false">
      <c r="P169" s="94"/>
      <c r="Q169" s="94"/>
      <c r="R169" s="94"/>
      <c r="S169" s="94"/>
      <c r="T169" s="94"/>
      <c r="U169" s="95"/>
      <c r="V169" s="96"/>
      <c r="W169" s="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H21" activeCellId="0" sqref="H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85"/>
    <col collapsed="false" customWidth="false" hidden="false" outlineLevel="0" max="2" min="2" style="1" width="9.14"/>
    <col collapsed="false" customWidth="true" hidden="false" outlineLevel="0" max="3" min="3" style="1" width="10.56"/>
    <col collapsed="false" customWidth="true" hidden="false" outlineLevel="0" max="4" min="4" style="1" width="8.7"/>
    <col collapsed="false" customWidth="true" hidden="false" outlineLevel="0" max="5" min="5" style="1" width="10.99"/>
    <col collapsed="false" customWidth="true" hidden="false" outlineLevel="0" max="6" min="6" style="2" width="12.42"/>
    <col collapsed="false" customWidth="true" hidden="false" outlineLevel="0" max="7" min="7" style="2" width="7.99"/>
    <col collapsed="false" customWidth="true" hidden="false" outlineLevel="0" max="8" min="8" style="1" width="6.41"/>
    <col collapsed="false" customWidth="true" hidden="true" outlineLevel="0" max="9" min="9" style="1" width="8.85"/>
    <col collapsed="false" customWidth="true" hidden="true" outlineLevel="0" max="13" min="10" style="1" width="9.06"/>
    <col collapsed="false" customWidth="true" hidden="true" outlineLevel="0" max="14" min="14" style="3" width="9.06"/>
    <col collapsed="false" customWidth="true" hidden="true" outlineLevel="0" max="15" min="15" style="1" width="9.06"/>
    <col collapsed="false" customWidth="true" hidden="false" outlineLevel="0" max="16" min="16" style="4" width="12.28"/>
    <col collapsed="false" customWidth="false" hidden="false" outlineLevel="0" max="17" min="17" style="1" width="9.14"/>
    <col collapsed="false" customWidth="true" hidden="false" outlineLevel="0" max="18" min="18" style="1" width="13.7"/>
    <col collapsed="false" customWidth="false" hidden="false" outlineLevel="0" max="20" min="19" style="1" width="9.14"/>
    <col collapsed="false" customWidth="true" hidden="false" outlineLevel="0" max="21" min="21" style="4" width="13.56"/>
    <col collapsed="false" customWidth="true" hidden="false" outlineLevel="0" max="22" min="22" style="1" width="42.28"/>
    <col collapsed="false" customWidth="false" hidden="false" outlineLevel="0" max="24" min="23" style="4" width="9.14"/>
    <col collapsed="false" customWidth="true" hidden="false" outlineLevel="0" max="25" min="25" style="1" width="12.42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5" t="s">
        <v>263</v>
      </c>
      <c r="B1" s="6"/>
      <c r="C1" s="6"/>
      <c r="D1" s="7"/>
      <c r="E1" s="7"/>
      <c r="F1" s="8"/>
      <c r="G1" s="8"/>
      <c r="H1" s="6" t="s">
        <v>1</v>
      </c>
      <c r="I1" s="9" t="n">
        <v>31</v>
      </c>
      <c r="J1" s="10" t="s">
        <v>2</v>
      </c>
      <c r="K1" s="11"/>
      <c r="L1" s="11"/>
      <c r="M1" s="11"/>
      <c r="N1" s="12"/>
      <c r="O1" s="11"/>
      <c r="P1" s="38"/>
      <c r="Q1" s="14"/>
      <c r="R1" s="15"/>
      <c r="S1" s="15"/>
      <c r="T1" s="15"/>
      <c r="U1" s="16"/>
      <c r="V1" s="15"/>
      <c r="W1" s="18"/>
      <c r="X1" s="18"/>
    </row>
    <row r="2" customFormat="false" ht="12.75" hidden="false" customHeight="false" outlineLevel="0" collapsed="false">
      <c r="A2" s="19" t="s">
        <v>3</v>
      </c>
      <c r="B2" s="19"/>
      <c r="C2" s="19"/>
      <c r="D2" s="7"/>
      <c r="E2" s="7"/>
      <c r="F2" s="8"/>
      <c r="G2" s="8"/>
      <c r="H2" s="6"/>
      <c r="I2" s="9"/>
      <c r="J2" s="10" t="s">
        <v>4</v>
      </c>
      <c r="K2" s="11"/>
      <c r="L2" s="11"/>
      <c r="M2" s="11"/>
      <c r="N2" s="12"/>
      <c r="O2" s="11"/>
      <c r="P2" s="38"/>
      <c r="Q2" s="14"/>
      <c r="R2" s="15"/>
      <c r="S2" s="15"/>
      <c r="T2" s="15"/>
      <c r="U2" s="16"/>
      <c r="V2" s="15"/>
      <c r="W2" s="18"/>
      <c r="X2" s="18"/>
    </row>
    <row r="3" customFormat="false" ht="12.75" hidden="false" customHeight="false" outlineLevel="0" collapsed="false">
      <c r="A3" s="20" t="s">
        <v>5</v>
      </c>
      <c r="B3" s="20"/>
      <c r="C3" s="20"/>
      <c r="D3" s="7"/>
      <c r="E3" s="7"/>
      <c r="F3" s="21" t="s">
        <v>6</v>
      </c>
      <c r="G3" s="8" t="s">
        <v>6</v>
      </c>
      <c r="H3" s="14" t="s">
        <v>6</v>
      </c>
      <c r="I3" s="22"/>
      <c r="J3" s="23" t="s">
        <v>6</v>
      </c>
      <c r="K3" s="11"/>
      <c r="L3" s="23" t="s">
        <v>6</v>
      </c>
      <c r="M3" s="11"/>
      <c r="N3" s="12"/>
      <c r="O3" s="23" t="s">
        <v>6</v>
      </c>
      <c r="P3" s="38"/>
      <c r="Q3" s="14"/>
      <c r="R3" s="15"/>
      <c r="S3" s="15"/>
      <c r="T3" s="15"/>
      <c r="U3" s="16"/>
      <c r="V3" s="15"/>
      <c r="W3" s="18"/>
      <c r="X3" s="18"/>
    </row>
    <row r="4" customFormat="false" ht="12.75" hidden="false" customHeight="false" outlineLevel="0" collapsed="false">
      <c r="A4" s="24" t="s">
        <v>264</v>
      </c>
      <c r="B4" s="25"/>
      <c r="C4" s="25"/>
      <c r="D4" s="7"/>
      <c r="E4" s="7"/>
      <c r="F4" s="26"/>
      <c r="G4" s="8"/>
      <c r="H4" s="26"/>
      <c r="I4" s="22"/>
      <c r="J4" s="26"/>
      <c r="K4" s="11"/>
      <c r="L4" s="26"/>
      <c r="M4" s="14"/>
      <c r="N4" s="12"/>
      <c r="O4" s="14"/>
      <c r="P4" s="38"/>
      <c r="Q4" s="14"/>
      <c r="R4" s="15"/>
      <c r="S4" s="27"/>
      <c r="T4" s="27"/>
      <c r="U4" s="28"/>
      <c r="V4" s="15"/>
      <c r="W4" s="18"/>
      <c r="X4" s="18"/>
    </row>
    <row r="5" customFormat="false" ht="12.75" hidden="false" customHeight="false" outlineLevel="0" collapsed="false">
      <c r="A5" s="8" t="s">
        <v>7</v>
      </c>
      <c r="B5" s="6"/>
      <c r="C5" s="97" t="s">
        <v>265</v>
      </c>
      <c r="D5" s="7"/>
      <c r="E5" s="7"/>
      <c r="F5" s="26"/>
      <c r="G5" s="8"/>
      <c r="H5" s="26"/>
      <c r="I5" s="22"/>
      <c r="J5" s="26"/>
      <c r="K5" s="11"/>
      <c r="L5" s="26"/>
      <c r="M5" s="14"/>
      <c r="N5" s="12"/>
      <c r="O5" s="14"/>
      <c r="P5" s="38"/>
      <c r="Q5" s="14"/>
      <c r="R5" s="15"/>
      <c r="S5" s="27"/>
      <c r="T5" s="27"/>
      <c r="U5" s="28"/>
      <c r="V5" s="15"/>
      <c r="W5" s="18"/>
      <c r="X5" s="18"/>
    </row>
    <row r="6" customFormat="false" ht="12.75" hidden="false" customHeight="false" outlineLevel="0" collapsed="false">
      <c r="A6" s="8"/>
      <c r="B6" s="6"/>
      <c r="C6" s="97" t="s">
        <v>266</v>
      </c>
      <c r="D6" s="7"/>
      <c r="E6" s="7"/>
      <c r="F6" s="26"/>
      <c r="G6" s="8"/>
      <c r="H6" s="26"/>
      <c r="I6" s="22"/>
      <c r="J6" s="26"/>
      <c r="K6" s="11"/>
      <c r="L6" s="26"/>
      <c r="M6" s="14"/>
      <c r="N6" s="12"/>
      <c r="O6" s="14"/>
      <c r="P6" s="38"/>
      <c r="Q6" s="14"/>
      <c r="R6" s="15"/>
      <c r="S6" s="27"/>
      <c r="T6" s="27"/>
      <c r="U6" s="28"/>
      <c r="V6" s="15"/>
      <c r="W6" s="18"/>
      <c r="X6" s="18"/>
    </row>
    <row r="7" customFormat="false" ht="12.75" hidden="false" customHeight="false" outlineLevel="0" collapsed="false">
      <c r="A7" s="8"/>
      <c r="B7" s="6"/>
      <c r="C7" s="97" t="s">
        <v>267</v>
      </c>
      <c r="D7" s="7"/>
      <c r="E7" s="7"/>
      <c r="F7" s="26"/>
      <c r="G7" s="8"/>
      <c r="H7" s="26"/>
      <c r="I7" s="22"/>
      <c r="J7" s="26"/>
      <c r="K7" s="11"/>
      <c r="L7" s="26"/>
      <c r="M7" s="14"/>
      <c r="N7" s="12"/>
      <c r="O7" s="14"/>
      <c r="P7" s="38"/>
      <c r="Q7" s="14"/>
      <c r="R7" s="15"/>
      <c r="S7" s="27"/>
      <c r="T7" s="27"/>
      <c r="U7" s="28"/>
      <c r="V7" s="15"/>
      <c r="W7" s="18"/>
      <c r="X7" s="18"/>
    </row>
    <row r="8" customFormat="false" ht="12.75" hidden="false" customHeight="false" outlineLevel="0" collapsed="false">
      <c r="A8" s="8"/>
      <c r="B8" s="6"/>
      <c r="C8" s="97"/>
      <c r="D8" s="7"/>
      <c r="E8" s="7"/>
      <c r="F8" s="26"/>
      <c r="G8" s="8"/>
      <c r="H8" s="26"/>
      <c r="I8" s="22"/>
      <c r="J8" s="26"/>
      <c r="K8" s="11"/>
      <c r="L8" s="26"/>
      <c r="M8" s="14"/>
      <c r="N8" s="12"/>
      <c r="O8" s="14"/>
      <c r="P8" s="38"/>
      <c r="Q8" s="14"/>
      <c r="R8" s="15"/>
      <c r="S8" s="27"/>
      <c r="T8" s="27"/>
      <c r="U8" s="28"/>
      <c r="V8" s="15"/>
      <c r="W8" s="18"/>
      <c r="X8" s="18"/>
    </row>
    <row r="9" customFormat="false" ht="12.75" hidden="false" customHeight="false" outlineLevel="0" collapsed="false">
      <c r="A9" s="8"/>
      <c r="B9" s="6"/>
      <c r="C9" s="97"/>
      <c r="D9" s="7"/>
      <c r="E9" s="7"/>
      <c r="F9" s="26"/>
      <c r="G9" s="8"/>
      <c r="H9" s="26"/>
      <c r="I9" s="22"/>
      <c r="J9" s="26"/>
      <c r="K9" s="11"/>
      <c r="L9" s="26"/>
      <c r="M9" s="14"/>
      <c r="N9" s="12"/>
      <c r="O9" s="14"/>
      <c r="P9" s="38"/>
      <c r="Q9" s="14"/>
      <c r="R9" s="15"/>
      <c r="S9" s="27"/>
      <c r="T9" s="27"/>
      <c r="U9" s="28"/>
      <c r="V9" s="15"/>
      <c r="W9" s="18"/>
      <c r="X9" s="18"/>
    </row>
    <row r="10" customFormat="false" ht="12.75" hidden="false" customHeight="false" outlineLevel="0" collapsed="false">
      <c r="A10" s="8"/>
      <c r="B10" s="6"/>
      <c r="C10" s="6"/>
      <c r="D10" s="7"/>
      <c r="E10" s="7"/>
      <c r="F10" s="26"/>
      <c r="G10" s="8"/>
      <c r="H10" s="26"/>
      <c r="I10" s="22"/>
      <c r="J10" s="26"/>
      <c r="K10" s="11"/>
      <c r="L10" s="26"/>
      <c r="M10" s="14"/>
      <c r="N10" s="12"/>
      <c r="O10" s="14"/>
      <c r="P10" s="38"/>
      <c r="Q10" s="14"/>
      <c r="R10" s="15"/>
      <c r="S10" s="27"/>
      <c r="T10" s="27"/>
      <c r="U10" s="28"/>
      <c r="V10" s="15"/>
      <c r="W10" s="18"/>
      <c r="X10" s="18"/>
    </row>
    <row r="11" customFormat="false" ht="12.75" hidden="false" customHeight="false" outlineLevel="0" collapsed="false">
      <c r="A11" s="29" t="s">
        <v>8</v>
      </c>
      <c r="B11" s="30" t="s">
        <v>9</v>
      </c>
      <c r="C11" s="30" t="s">
        <v>72</v>
      </c>
      <c r="D11" s="31" t="s">
        <v>11</v>
      </c>
      <c r="E11" s="31"/>
      <c r="F11" s="29" t="s">
        <v>12</v>
      </c>
      <c r="G11" s="29" t="s">
        <v>13</v>
      </c>
      <c r="H11" s="30" t="s">
        <v>268</v>
      </c>
      <c r="I11" s="32" t="s">
        <v>15</v>
      </c>
      <c r="J11" s="30" t="s">
        <v>16</v>
      </c>
      <c r="K11" s="30" t="s">
        <v>17</v>
      </c>
      <c r="L11" s="30" t="s">
        <v>18</v>
      </c>
      <c r="M11" s="30" t="s">
        <v>19</v>
      </c>
      <c r="N11" s="33" t="s">
        <v>20</v>
      </c>
      <c r="O11" s="30" t="s">
        <v>21</v>
      </c>
      <c r="P11" s="98" t="s">
        <v>22</v>
      </c>
      <c r="Q11" s="30" t="s">
        <v>23</v>
      </c>
      <c r="R11" s="29" t="s">
        <v>24</v>
      </c>
      <c r="S11" s="35" t="s">
        <v>25</v>
      </c>
      <c r="T11" s="35" t="s">
        <v>26</v>
      </c>
      <c r="U11" s="36" t="s">
        <v>27</v>
      </c>
      <c r="V11" s="35" t="s">
        <v>28</v>
      </c>
      <c r="W11" s="38"/>
      <c r="X11" s="38"/>
    </row>
    <row r="12" customFormat="false" ht="12.75" hidden="false" customHeight="false" outlineLevel="0" collapsed="false">
      <c r="A12" s="8" t="s">
        <v>29</v>
      </c>
      <c r="B12" s="6" t="s">
        <v>152</v>
      </c>
      <c r="C12" s="6" t="s">
        <v>74</v>
      </c>
      <c r="D12" s="7" t="n">
        <v>36526</v>
      </c>
      <c r="E12" s="7" t="n">
        <v>36830</v>
      </c>
      <c r="F12" s="8" t="s">
        <v>269</v>
      </c>
      <c r="G12" s="8" t="s">
        <v>154</v>
      </c>
      <c r="H12" s="6"/>
      <c r="I12" s="22" t="n">
        <f aca="false">1.0603/I$1</f>
        <v>0.0342032258064516</v>
      </c>
      <c r="J12" s="11" t="n">
        <v>0.0017</v>
      </c>
      <c r="K12" s="11" t="n">
        <v>0.0022</v>
      </c>
      <c r="L12" s="11" t="n">
        <v>0</v>
      </c>
      <c r="M12" s="11" t="n">
        <v>0</v>
      </c>
      <c r="N12" s="12" t="n">
        <v>0.00593</v>
      </c>
      <c r="O12" s="11" t="n">
        <f aca="false">SUM(I12:M12)</f>
        <v>0.0381032258064516</v>
      </c>
      <c r="P12" s="38" t="n">
        <v>42789</v>
      </c>
      <c r="Q12" s="6" t="n">
        <v>30000</v>
      </c>
      <c r="R12" s="8" t="s">
        <v>270</v>
      </c>
      <c r="S12" s="83" t="n">
        <f aca="false">I12*I$1*Q12</f>
        <v>31809</v>
      </c>
      <c r="T12" s="83"/>
      <c r="U12" s="84" t="n">
        <v>140447</v>
      </c>
      <c r="V12" s="8"/>
      <c r="W12" s="38"/>
      <c r="X12" s="38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99"/>
      <c r="CL12" s="99"/>
      <c r="CM12" s="99"/>
      <c r="CN12" s="99"/>
      <c r="CO12" s="99"/>
      <c r="CP12" s="99"/>
      <c r="CQ12" s="99"/>
      <c r="CR12" s="99"/>
      <c r="CS12" s="99"/>
      <c r="CT12" s="99"/>
      <c r="CU12" s="99"/>
      <c r="CV12" s="99"/>
      <c r="CW12" s="99"/>
      <c r="CX12" s="99"/>
      <c r="CY12" s="99"/>
      <c r="CZ12" s="99"/>
      <c r="DA12" s="99"/>
      <c r="DB12" s="99"/>
      <c r="DC12" s="99"/>
      <c r="DD12" s="99"/>
      <c r="DE12" s="99"/>
      <c r="DF12" s="99"/>
      <c r="DG12" s="99"/>
      <c r="DH12" s="99"/>
      <c r="DI12" s="99"/>
      <c r="DJ12" s="99"/>
      <c r="DK12" s="99"/>
      <c r="DL12" s="99"/>
      <c r="DM12" s="99"/>
      <c r="DN12" s="99"/>
      <c r="DO12" s="99"/>
      <c r="DP12" s="99"/>
      <c r="DQ12" s="99"/>
      <c r="DR12" s="99"/>
      <c r="DS12" s="99"/>
      <c r="DT12" s="99"/>
      <c r="DU12" s="99"/>
      <c r="DV12" s="99"/>
      <c r="DW12" s="99"/>
      <c r="DX12" s="99"/>
      <c r="DY12" s="99"/>
      <c r="DZ12" s="99"/>
      <c r="EA12" s="99"/>
      <c r="EB12" s="99"/>
      <c r="EC12" s="99"/>
      <c r="ED12" s="99"/>
      <c r="EE12" s="99"/>
      <c r="EF12" s="99"/>
      <c r="EG12" s="99"/>
      <c r="EH12" s="99"/>
      <c r="EI12" s="99"/>
      <c r="EJ12" s="99"/>
      <c r="EK12" s="99"/>
      <c r="EL12" s="99"/>
      <c r="EM12" s="99"/>
      <c r="EN12" s="99"/>
      <c r="EO12" s="99"/>
      <c r="EP12" s="99"/>
      <c r="EQ12" s="99"/>
      <c r="ER12" s="99"/>
      <c r="ES12" s="99"/>
      <c r="ET12" s="99"/>
      <c r="EU12" s="99"/>
      <c r="EV12" s="99"/>
      <c r="EW12" s="99"/>
      <c r="EX12" s="99"/>
      <c r="EY12" s="99"/>
      <c r="EZ12" s="99"/>
      <c r="FA12" s="99"/>
      <c r="FB12" s="99"/>
      <c r="FC12" s="99"/>
      <c r="FD12" s="99"/>
      <c r="FE12" s="99"/>
      <c r="FF12" s="99"/>
      <c r="FG12" s="99"/>
      <c r="FH12" s="99"/>
      <c r="FI12" s="99"/>
      <c r="FJ12" s="99"/>
      <c r="FK12" s="99"/>
      <c r="FL12" s="99"/>
      <c r="FM12" s="99"/>
      <c r="FN12" s="99"/>
      <c r="FO12" s="99"/>
      <c r="FP12" s="99"/>
      <c r="FQ12" s="99"/>
      <c r="FR12" s="99"/>
      <c r="FS12" s="99"/>
      <c r="FT12" s="99"/>
      <c r="FU12" s="99"/>
      <c r="FV12" s="99"/>
      <c r="FW12" s="99"/>
      <c r="FX12" s="99"/>
      <c r="FY12" s="99"/>
      <c r="FZ12" s="99"/>
      <c r="GA12" s="99"/>
      <c r="GB12" s="99"/>
      <c r="GC12" s="99"/>
      <c r="GD12" s="99"/>
      <c r="GE12" s="99"/>
      <c r="GF12" s="99"/>
      <c r="GG12" s="99"/>
      <c r="GH12" s="99"/>
      <c r="GI12" s="99"/>
      <c r="GJ12" s="99"/>
      <c r="GK12" s="99"/>
      <c r="GL12" s="99"/>
      <c r="GM12" s="99"/>
      <c r="GN12" s="99"/>
      <c r="GO12" s="99"/>
      <c r="GP12" s="99"/>
      <c r="GQ12" s="99"/>
      <c r="GR12" s="99"/>
      <c r="GS12" s="99"/>
      <c r="GT12" s="99"/>
      <c r="GU12" s="99"/>
      <c r="GV12" s="99"/>
      <c r="GW12" s="99"/>
      <c r="GX12" s="99"/>
      <c r="GY12" s="99"/>
      <c r="GZ12" s="99"/>
      <c r="HA12" s="99"/>
      <c r="HB12" s="99"/>
      <c r="HC12" s="99"/>
      <c r="HD12" s="99"/>
      <c r="HE12" s="99"/>
      <c r="HF12" s="99"/>
      <c r="HG12" s="99"/>
      <c r="HH12" s="99"/>
      <c r="HI12" s="99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99"/>
      <c r="IF12" s="99"/>
      <c r="IG12" s="99"/>
      <c r="IH12" s="99"/>
      <c r="II12" s="99"/>
      <c r="IJ12" s="99"/>
      <c r="IK12" s="99"/>
      <c r="IL12" s="99"/>
      <c r="IM12" s="99"/>
      <c r="IN12" s="99"/>
      <c r="IO12" s="99"/>
      <c r="IP12" s="99"/>
      <c r="IQ12" s="99"/>
      <c r="IR12" s="99"/>
      <c r="IS12" s="99"/>
      <c r="IT12" s="99"/>
      <c r="IU12" s="99"/>
      <c r="IV12" s="99"/>
      <c r="IW12" s="99"/>
    </row>
    <row r="13" customFormat="false" ht="12.75" hidden="false" customHeight="false" outlineLevel="0" collapsed="false">
      <c r="A13" s="49" t="s">
        <v>6</v>
      </c>
      <c r="B13" s="50" t="s">
        <v>6</v>
      </c>
      <c r="C13" s="51" t="s">
        <v>6</v>
      </c>
      <c r="D13" s="52" t="s">
        <v>6</v>
      </c>
      <c r="E13" s="52"/>
      <c r="F13" s="49" t="s">
        <v>6</v>
      </c>
      <c r="G13" s="53" t="s">
        <v>6</v>
      </c>
      <c r="H13" s="50" t="s">
        <v>6</v>
      </c>
      <c r="I13" s="54"/>
      <c r="J13" s="55"/>
      <c r="K13" s="55"/>
      <c r="L13" s="55"/>
      <c r="M13" s="55"/>
      <c r="N13" s="56"/>
      <c r="O13" s="55"/>
      <c r="P13" s="100" t="s">
        <v>6</v>
      </c>
      <c r="Q13" s="50" t="n">
        <f aca="false">SUM(Q12)</f>
        <v>30000</v>
      </c>
      <c r="R13" s="49" t="s">
        <v>6</v>
      </c>
      <c r="S13" s="58" t="n">
        <f aca="false">SUM(S12)</f>
        <v>31809</v>
      </c>
      <c r="T13" s="58" t="n">
        <f aca="false">SUM(T12)</f>
        <v>0</v>
      </c>
      <c r="U13" s="59"/>
      <c r="V13" s="101"/>
      <c r="W13" s="38"/>
      <c r="X13" s="38"/>
    </row>
    <row r="14" customFormat="false" ht="12.75" hidden="false" customHeight="false" outlineLevel="0" collapsed="false">
      <c r="A14" s="29" t="s">
        <v>8</v>
      </c>
      <c r="B14" s="30" t="s">
        <v>9</v>
      </c>
      <c r="C14" s="30" t="s">
        <v>72</v>
      </c>
      <c r="D14" s="31" t="s">
        <v>11</v>
      </c>
      <c r="E14" s="31"/>
      <c r="F14" s="29" t="s">
        <v>12</v>
      </c>
      <c r="G14" s="29" t="s">
        <v>13</v>
      </c>
      <c r="H14" s="30" t="s">
        <v>268</v>
      </c>
      <c r="I14" s="32" t="s">
        <v>15</v>
      </c>
      <c r="J14" s="30" t="s">
        <v>16</v>
      </c>
      <c r="K14" s="30" t="s">
        <v>17</v>
      </c>
      <c r="L14" s="30" t="s">
        <v>18</v>
      </c>
      <c r="M14" s="30" t="s">
        <v>19</v>
      </c>
      <c r="N14" s="33" t="s">
        <v>20</v>
      </c>
      <c r="O14" s="30" t="s">
        <v>21</v>
      </c>
      <c r="P14" s="98" t="s">
        <v>22</v>
      </c>
      <c r="Q14" s="30" t="s">
        <v>23</v>
      </c>
      <c r="R14" s="29" t="s">
        <v>24</v>
      </c>
      <c r="S14" s="35" t="s">
        <v>271</v>
      </c>
      <c r="T14" s="35" t="s">
        <v>271</v>
      </c>
      <c r="U14" s="36"/>
      <c r="V14" s="35" t="str">
        <f aca="false">+V11</f>
        <v>Questions</v>
      </c>
      <c r="W14" s="38"/>
      <c r="X14" s="38"/>
    </row>
    <row r="15" customFormat="false" ht="12.75" hidden="false" customHeight="false" outlineLevel="0" collapsed="false">
      <c r="A15" s="19" t="s">
        <v>29</v>
      </c>
      <c r="B15" s="39" t="s">
        <v>73</v>
      </c>
      <c r="C15" s="39" t="s">
        <v>74</v>
      </c>
      <c r="D15" s="40" t="n">
        <v>36526</v>
      </c>
      <c r="E15" s="40" t="s">
        <v>272</v>
      </c>
      <c r="F15" s="24" t="s">
        <v>273</v>
      </c>
      <c r="G15" s="24" t="s">
        <v>273</v>
      </c>
      <c r="H15" s="39"/>
      <c r="I15" s="61" t="n">
        <v>0</v>
      </c>
      <c r="J15" s="42" t="n">
        <v>0</v>
      </c>
      <c r="K15" s="42" t="n">
        <v>0</v>
      </c>
      <c r="L15" s="42" t="n">
        <v>0</v>
      </c>
      <c r="M15" s="42" t="n">
        <v>0</v>
      </c>
      <c r="N15" s="43" t="n">
        <v>0</v>
      </c>
      <c r="O15" s="42" t="n">
        <f aca="false">SUM(I15:M15)</f>
        <v>0</v>
      </c>
      <c r="P15" s="47" t="n">
        <v>36907</v>
      </c>
      <c r="Q15" s="39" t="n">
        <v>0</v>
      </c>
      <c r="R15" s="19" t="s">
        <v>274</v>
      </c>
      <c r="S15" s="45" t="n">
        <f aca="false">I15*I$1*Q15</f>
        <v>0</v>
      </c>
      <c r="T15" s="45"/>
      <c r="U15" s="46" t="n">
        <v>148659</v>
      </c>
      <c r="V15" s="45"/>
      <c r="W15" s="47"/>
      <c r="X15" s="47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  <c r="IW15" s="48"/>
    </row>
    <row r="16" customFormat="false" ht="12.75" hidden="false" customHeight="false" outlineLevel="0" collapsed="false">
      <c r="A16" s="19" t="s">
        <v>66</v>
      </c>
      <c r="B16" s="39" t="s">
        <v>73</v>
      </c>
      <c r="C16" s="39" t="s">
        <v>275</v>
      </c>
      <c r="D16" s="40" t="n">
        <v>36526</v>
      </c>
      <c r="E16" s="40" t="s">
        <v>272</v>
      </c>
      <c r="F16" s="24" t="s">
        <v>273</v>
      </c>
      <c r="G16" s="24" t="s">
        <v>273</v>
      </c>
      <c r="H16" s="39"/>
      <c r="I16" s="61" t="n">
        <v>0</v>
      </c>
      <c r="J16" s="42" t="n">
        <v>0</v>
      </c>
      <c r="K16" s="42" t="n">
        <v>0</v>
      </c>
      <c r="L16" s="42" t="n">
        <v>0</v>
      </c>
      <c r="M16" s="42" t="n">
        <v>0</v>
      </c>
      <c r="N16" s="43" t="n">
        <v>0</v>
      </c>
      <c r="O16" s="42" t="n">
        <f aca="false">SUM(I16:M16)</f>
        <v>0</v>
      </c>
      <c r="P16" s="47" t="n">
        <v>48049</v>
      </c>
      <c r="Q16" s="39" t="n">
        <v>0</v>
      </c>
      <c r="R16" s="19" t="s">
        <v>274</v>
      </c>
      <c r="S16" s="45" t="n">
        <f aca="false">I16*I$1*Q16</f>
        <v>0</v>
      </c>
      <c r="T16" s="45"/>
      <c r="U16" s="46" t="n">
        <v>149173</v>
      </c>
      <c r="V16" s="45"/>
      <c r="W16" s="47"/>
      <c r="X16" s="4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  <c r="IW16" s="48"/>
    </row>
    <row r="17" customFormat="false" ht="12.75" hidden="false" customHeight="false" outlineLevel="0" collapsed="false">
      <c r="A17" s="19" t="s">
        <v>29</v>
      </c>
      <c r="B17" s="39" t="s">
        <v>73</v>
      </c>
      <c r="C17" s="39" t="s">
        <v>74</v>
      </c>
      <c r="D17" s="40" t="n">
        <v>36526</v>
      </c>
      <c r="E17" s="40" t="s">
        <v>272</v>
      </c>
      <c r="F17" s="24" t="s">
        <v>273</v>
      </c>
      <c r="G17" s="24" t="s">
        <v>273</v>
      </c>
      <c r="H17" s="39"/>
      <c r="I17" s="61" t="n">
        <v>0</v>
      </c>
      <c r="J17" s="42" t="n">
        <v>0</v>
      </c>
      <c r="K17" s="42" t="n">
        <v>0</v>
      </c>
      <c r="L17" s="42" t="n">
        <v>0</v>
      </c>
      <c r="M17" s="42" t="n">
        <v>0</v>
      </c>
      <c r="N17" s="43" t="n">
        <v>0</v>
      </c>
      <c r="O17" s="42" t="n">
        <f aca="false">SUM(I17:M17)</f>
        <v>0</v>
      </c>
      <c r="P17" s="47" t="n">
        <v>39999</v>
      </c>
      <c r="Q17" s="39" t="n">
        <v>0</v>
      </c>
      <c r="R17" s="19" t="s">
        <v>276</v>
      </c>
      <c r="S17" s="45" t="n">
        <f aca="false">I17*I$1*Q17</f>
        <v>0</v>
      </c>
      <c r="T17" s="45"/>
      <c r="U17" s="46" t="n">
        <v>149337</v>
      </c>
      <c r="V17" s="45"/>
      <c r="W17" s="47"/>
      <c r="X17" s="47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2.75" hidden="false" customHeight="false" outlineLevel="0" collapsed="false">
      <c r="A18" s="19" t="s">
        <v>66</v>
      </c>
      <c r="B18" s="39" t="s">
        <v>73</v>
      </c>
      <c r="C18" s="39" t="s">
        <v>275</v>
      </c>
      <c r="D18" s="40" t="n">
        <v>36526</v>
      </c>
      <c r="E18" s="40" t="s">
        <v>272</v>
      </c>
      <c r="F18" s="24" t="s">
        <v>273</v>
      </c>
      <c r="G18" s="24" t="s">
        <v>273</v>
      </c>
      <c r="H18" s="39"/>
      <c r="I18" s="61" t="n">
        <v>0</v>
      </c>
      <c r="J18" s="42" t="n">
        <v>0</v>
      </c>
      <c r="K18" s="42" t="n">
        <v>0</v>
      </c>
      <c r="L18" s="42" t="n">
        <v>0</v>
      </c>
      <c r="M18" s="42" t="n">
        <v>0</v>
      </c>
      <c r="N18" s="43" t="n">
        <v>0</v>
      </c>
      <c r="O18" s="42" t="n">
        <f aca="false">SUM(I18:M18)</f>
        <v>0</v>
      </c>
      <c r="P18" s="47" t="n">
        <v>48050</v>
      </c>
      <c r="Q18" s="39" t="n">
        <v>0</v>
      </c>
      <c r="R18" s="19" t="s">
        <v>276</v>
      </c>
      <c r="S18" s="45" t="n">
        <f aca="false">I18*I$1*Q18</f>
        <v>0</v>
      </c>
      <c r="T18" s="45"/>
      <c r="U18" s="46" t="n">
        <v>149338</v>
      </c>
      <c r="V18" s="45"/>
      <c r="W18" s="47"/>
      <c r="X18" s="4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  <c r="IW18" s="48"/>
    </row>
    <row r="19" customFormat="false" ht="12.75" hidden="false" customHeight="false" outlineLevel="0" collapsed="false">
      <c r="A19" s="8"/>
      <c r="B19" s="6"/>
      <c r="C19" s="6"/>
      <c r="D19" s="7" t="s">
        <v>6</v>
      </c>
      <c r="E19" s="7"/>
      <c r="F19" s="8"/>
      <c r="G19" s="8"/>
      <c r="H19" s="6"/>
      <c r="I19" s="22"/>
      <c r="J19" s="11"/>
      <c r="K19" s="82"/>
      <c r="L19" s="11"/>
      <c r="M19" s="11"/>
      <c r="N19" s="12"/>
      <c r="O19" s="11"/>
      <c r="P19" s="18"/>
      <c r="Q19" s="27"/>
      <c r="R19" s="93"/>
      <c r="S19" s="102"/>
      <c r="T19" s="15"/>
      <c r="U19" s="16"/>
      <c r="V19" s="15"/>
      <c r="W19" s="18"/>
      <c r="X19" s="18"/>
    </row>
    <row r="20" customFormat="false" ht="12.75" hidden="false" customHeight="false" outlineLevel="0" collapsed="false">
      <c r="A20" s="29" t="s">
        <v>8</v>
      </c>
      <c r="B20" s="30" t="s">
        <v>9</v>
      </c>
      <c r="C20" s="30" t="s">
        <v>72</v>
      </c>
      <c r="D20" s="31" t="s">
        <v>11</v>
      </c>
      <c r="E20" s="31"/>
      <c r="F20" s="29" t="s">
        <v>12</v>
      </c>
      <c r="G20" s="29" t="s">
        <v>13</v>
      </c>
      <c r="H20" s="30" t="s">
        <v>268</v>
      </c>
      <c r="I20" s="32" t="s">
        <v>15</v>
      </c>
      <c r="J20" s="30" t="s">
        <v>16</v>
      </c>
      <c r="K20" s="30" t="s">
        <v>17</v>
      </c>
      <c r="L20" s="30" t="s">
        <v>18</v>
      </c>
      <c r="M20" s="30" t="s">
        <v>19</v>
      </c>
      <c r="N20" s="33" t="s">
        <v>20</v>
      </c>
      <c r="O20" s="30" t="s">
        <v>21</v>
      </c>
      <c r="P20" s="98" t="s">
        <v>22</v>
      </c>
      <c r="Q20" s="30" t="s">
        <v>23</v>
      </c>
      <c r="R20" s="29" t="s">
        <v>24</v>
      </c>
      <c r="S20" s="35" t="s">
        <v>25</v>
      </c>
      <c r="T20" s="35" t="s">
        <v>26</v>
      </c>
      <c r="U20" s="36" t="s">
        <v>27</v>
      </c>
      <c r="V20" s="35" t="s">
        <v>28</v>
      </c>
      <c r="W20" s="38"/>
      <c r="X20" s="38"/>
    </row>
    <row r="21" customFormat="false" ht="12.75" hidden="false" customHeight="false" outlineLevel="0" collapsed="false">
      <c r="A21" s="19" t="s">
        <v>29</v>
      </c>
      <c r="B21" s="39" t="s">
        <v>277</v>
      </c>
      <c r="C21" s="39" t="s">
        <v>74</v>
      </c>
      <c r="D21" s="40" t="n">
        <v>36526</v>
      </c>
      <c r="E21" s="40" t="s">
        <v>272</v>
      </c>
      <c r="F21" s="19" t="s">
        <v>278</v>
      </c>
      <c r="G21" s="19" t="s">
        <v>278</v>
      </c>
      <c r="H21" s="39" t="s">
        <v>279</v>
      </c>
      <c r="I21" s="41" t="n">
        <v>0</v>
      </c>
      <c r="J21" s="42" t="n">
        <v>0</v>
      </c>
      <c r="K21" s="42" t="n">
        <v>0</v>
      </c>
      <c r="L21" s="42" t="n">
        <v>0</v>
      </c>
      <c r="M21" s="42" t="n">
        <v>0</v>
      </c>
      <c r="N21" s="43" t="n">
        <v>0</v>
      </c>
      <c r="O21" s="42" t="n">
        <f aca="false">SUM(I21:M21)</f>
        <v>0</v>
      </c>
      <c r="P21" s="47" t="n">
        <v>238</v>
      </c>
      <c r="Q21" s="39" t="n">
        <v>0</v>
      </c>
      <c r="R21" s="19" t="s">
        <v>280</v>
      </c>
      <c r="S21" s="45" t="n">
        <f aca="false">I21*I$1*Q21</f>
        <v>0</v>
      </c>
      <c r="T21" s="45"/>
      <c r="U21" s="46" t="n">
        <v>149902</v>
      </c>
      <c r="V21" s="19"/>
      <c r="W21" s="47"/>
      <c r="X21" s="47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  <c r="IW21" s="48"/>
    </row>
    <row r="22" customFormat="false" ht="12.75" hidden="false" customHeight="false" outlineLevel="0" collapsed="false">
      <c r="A22" s="49" t="s">
        <v>6</v>
      </c>
      <c r="B22" s="50" t="s">
        <v>6</v>
      </c>
      <c r="C22" s="51" t="s">
        <v>6</v>
      </c>
      <c r="D22" s="52" t="s">
        <v>6</v>
      </c>
      <c r="E22" s="52"/>
      <c r="F22" s="49" t="s">
        <v>6</v>
      </c>
      <c r="G22" s="53" t="s">
        <v>6</v>
      </c>
      <c r="H22" s="50" t="s">
        <v>6</v>
      </c>
      <c r="I22" s="54"/>
      <c r="J22" s="55"/>
      <c r="K22" s="55"/>
      <c r="L22" s="55"/>
      <c r="M22" s="55"/>
      <c r="N22" s="56"/>
      <c r="O22" s="55"/>
      <c r="P22" s="100" t="s">
        <v>6</v>
      </c>
      <c r="Q22" s="50" t="n">
        <f aca="false">SUM(Q21)</f>
        <v>0</v>
      </c>
      <c r="R22" s="49" t="s">
        <v>6</v>
      </c>
      <c r="S22" s="58" t="n">
        <f aca="false">SUM(S21)</f>
        <v>0</v>
      </c>
      <c r="T22" s="58" t="n">
        <f aca="false">SUM(T21)</f>
        <v>0</v>
      </c>
      <c r="U22" s="59"/>
      <c r="V22" s="101"/>
      <c r="W22" s="38"/>
      <c r="X22" s="38"/>
    </row>
    <row r="23" customFormat="false" ht="12.75" hidden="false" customHeight="false" outlineLevel="0" collapsed="false">
      <c r="A23" s="29" t="s">
        <v>8</v>
      </c>
      <c r="B23" s="30" t="s">
        <v>9</v>
      </c>
      <c r="C23" s="30" t="s">
        <v>72</v>
      </c>
      <c r="D23" s="31" t="s">
        <v>11</v>
      </c>
      <c r="E23" s="31"/>
      <c r="F23" s="29" t="s">
        <v>12</v>
      </c>
      <c r="G23" s="29" t="s">
        <v>13</v>
      </c>
      <c r="H23" s="30" t="s">
        <v>268</v>
      </c>
      <c r="I23" s="32" t="s">
        <v>15</v>
      </c>
      <c r="J23" s="30" t="s">
        <v>16</v>
      </c>
      <c r="K23" s="30" t="s">
        <v>17</v>
      </c>
      <c r="L23" s="30" t="s">
        <v>18</v>
      </c>
      <c r="M23" s="30" t="s">
        <v>19</v>
      </c>
      <c r="N23" s="33" t="s">
        <v>20</v>
      </c>
      <c r="O23" s="30" t="s">
        <v>21</v>
      </c>
      <c r="P23" s="98" t="s">
        <v>22</v>
      </c>
      <c r="Q23" s="30" t="s">
        <v>23</v>
      </c>
      <c r="R23" s="29" t="s">
        <v>24</v>
      </c>
      <c r="S23" s="35" t="s">
        <v>25</v>
      </c>
      <c r="T23" s="35" t="s">
        <v>26</v>
      </c>
      <c r="U23" s="36" t="s">
        <v>27</v>
      </c>
      <c r="V23" s="35" t="s">
        <v>28</v>
      </c>
      <c r="W23" s="38"/>
      <c r="X23" s="38"/>
    </row>
    <row r="24" customFormat="false" ht="12.75" hidden="false" customHeight="false" outlineLevel="0" collapsed="false">
      <c r="A24" s="19" t="s">
        <v>29</v>
      </c>
      <c r="B24" s="39" t="s">
        <v>206</v>
      </c>
      <c r="C24" s="39" t="s">
        <v>74</v>
      </c>
      <c r="D24" s="40" t="n">
        <v>36526</v>
      </c>
      <c r="E24" s="40" t="s">
        <v>272</v>
      </c>
      <c r="F24" s="19" t="s">
        <v>278</v>
      </c>
      <c r="G24" s="19" t="s">
        <v>278</v>
      </c>
      <c r="H24" s="39" t="s">
        <v>279</v>
      </c>
      <c r="I24" s="41" t="n">
        <v>0</v>
      </c>
      <c r="J24" s="42" t="n">
        <v>0</v>
      </c>
      <c r="K24" s="42" t="n">
        <v>0</v>
      </c>
      <c r="L24" s="42" t="n">
        <v>0</v>
      </c>
      <c r="M24" s="42" t="n">
        <v>0</v>
      </c>
      <c r="N24" s="43" t="n">
        <v>0</v>
      </c>
      <c r="O24" s="42" t="n">
        <f aca="false">SUM(I24:M24)</f>
        <v>0</v>
      </c>
      <c r="P24" s="47" t="n">
        <v>3.2846</v>
      </c>
      <c r="Q24" s="39" t="n">
        <v>0</v>
      </c>
      <c r="R24" s="19" t="s">
        <v>280</v>
      </c>
      <c r="S24" s="45" t="n">
        <f aca="false">I24*I$1*Q24</f>
        <v>0</v>
      </c>
      <c r="T24" s="45"/>
      <c r="U24" s="46" t="n">
        <v>149876</v>
      </c>
      <c r="V24" s="19"/>
      <c r="W24" s="47"/>
      <c r="X24" s="47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  <c r="IW24" s="48"/>
    </row>
    <row r="25" customFormat="false" ht="12.75" hidden="false" customHeight="false" outlineLevel="0" collapsed="false">
      <c r="A25" s="49" t="s">
        <v>6</v>
      </c>
      <c r="B25" s="50" t="s">
        <v>6</v>
      </c>
      <c r="C25" s="51" t="s">
        <v>6</v>
      </c>
      <c r="D25" s="52" t="s">
        <v>6</v>
      </c>
      <c r="E25" s="52"/>
      <c r="F25" s="49" t="s">
        <v>6</v>
      </c>
      <c r="G25" s="53" t="s">
        <v>6</v>
      </c>
      <c r="H25" s="50" t="s">
        <v>6</v>
      </c>
      <c r="I25" s="54"/>
      <c r="J25" s="55"/>
      <c r="K25" s="55"/>
      <c r="L25" s="55"/>
      <c r="M25" s="55"/>
      <c r="N25" s="56"/>
      <c r="O25" s="55"/>
      <c r="P25" s="100" t="s">
        <v>6</v>
      </c>
      <c r="Q25" s="50" t="n">
        <f aca="false">SUM(Q24)</f>
        <v>0</v>
      </c>
      <c r="R25" s="49" t="s">
        <v>6</v>
      </c>
      <c r="S25" s="58" t="n">
        <f aca="false">SUM(S24)</f>
        <v>0</v>
      </c>
      <c r="T25" s="58" t="n">
        <f aca="false">SUM(T24)</f>
        <v>0</v>
      </c>
      <c r="U25" s="59"/>
      <c r="V25" s="101"/>
      <c r="W25" s="38"/>
      <c r="X25" s="38"/>
    </row>
    <row r="26" customFormat="false" ht="12.75" hidden="false" customHeight="false" outlineLevel="0" collapsed="false">
      <c r="A26" s="2"/>
      <c r="B26" s="6"/>
      <c r="C26" s="6"/>
      <c r="D26" s="7"/>
      <c r="E26" s="7"/>
      <c r="F26" s="8"/>
      <c r="G26" s="8"/>
      <c r="H26" s="6"/>
      <c r="I26" s="22"/>
      <c r="J26" s="11"/>
      <c r="K26" s="11"/>
      <c r="L26" s="11"/>
      <c r="M26" s="11"/>
      <c r="N26" s="12"/>
      <c r="O26" s="11"/>
      <c r="P26" s="18"/>
      <c r="Q26" s="92"/>
      <c r="R26" s="93"/>
      <c r="S26" s="15"/>
      <c r="T26" s="15"/>
      <c r="U26" s="16"/>
      <c r="V26" s="15"/>
      <c r="W26" s="18"/>
      <c r="X26" s="18"/>
    </row>
    <row r="27" customFormat="false" ht="12.75" hidden="false" customHeight="false" outlineLevel="0" collapsed="false">
      <c r="A27" s="2"/>
      <c r="B27" s="6"/>
      <c r="C27" s="6"/>
      <c r="D27" s="7"/>
      <c r="E27" s="7"/>
      <c r="F27" s="8"/>
      <c r="G27" s="8"/>
      <c r="H27" s="6"/>
      <c r="I27" s="11"/>
      <c r="J27" s="11"/>
      <c r="K27" s="11"/>
      <c r="L27" s="11"/>
      <c r="M27" s="11"/>
      <c r="N27" s="12"/>
      <c r="O27" s="11"/>
      <c r="P27" s="18"/>
      <c r="Q27" s="92"/>
      <c r="R27" s="15"/>
      <c r="S27" s="15"/>
      <c r="T27" s="15"/>
      <c r="U27" s="16"/>
      <c r="V27" s="15"/>
      <c r="W27" s="18"/>
      <c r="X27" s="18"/>
    </row>
    <row r="28" customFormat="false" ht="12.75" hidden="false" customHeight="false" outlineLevel="0" collapsed="false">
      <c r="A28" s="2"/>
      <c r="B28" s="6"/>
      <c r="C28" s="6"/>
      <c r="D28" s="7"/>
      <c r="E28" s="7"/>
      <c r="F28" s="8"/>
      <c r="G28" s="8"/>
      <c r="H28" s="6"/>
      <c r="I28" s="22"/>
      <c r="J28" s="11"/>
      <c r="K28" s="11"/>
      <c r="L28" s="11"/>
      <c r="M28" s="11"/>
      <c r="N28" s="12"/>
      <c r="O28" s="11"/>
      <c r="P28" s="18"/>
      <c r="Q28" s="92"/>
      <c r="R28" s="15"/>
      <c r="S28" s="15"/>
      <c r="T28" s="15"/>
      <c r="U28" s="16"/>
      <c r="V28" s="15"/>
      <c r="W28" s="18"/>
      <c r="X28" s="18"/>
    </row>
    <row r="29" customFormat="false" ht="12.75" hidden="false" customHeight="false" outlineLevel="0" collapsed="false">
      <c r="A29" s="2" t="s">
        <v>281</v>
      </c>
      <c r="B29" s="6"/>
      <c r="C29" s="6"/>
      <c r="D29" s="7"/>
      <c r="E29" s="7"/>
      <c r="F29" s="8"/>
      <c r="G29" s="8"/>
      <c r="H29" s="6"/>
      <c r="I29" s="11"/>
      <c r="J29" s="11"/>
      <c r="K29" s="11"/>
      <c r="L29" s="11"/>
      <c r="M29" s="11"/>
      <c r="N29" s="12"/>
      <c r="O29" s="11"/>
      <c r="P29" s="18"/>
      <c r="Q29" s="92"/>
      <c r="R29" s="15"/>
      <c r="S29" s="15"/>
      <c r="T29" s="15"/>
      <c r="U29" s="16"/>
      <c r="V29" s="15"/>
      <c r="W29" s="18"/>
      <c r="X29" s="18"/>
    </row>
    <row r="30" customFormat="false" ht="12.75" hidden="false" customHeight="false" outlineLevel="0" collapsed="false">
      <c r="A30" s="2"/>
      <c r="B30" s="8" t="s">
        <v>282</v>
      </c>
      <c r="C30" s="6"/>
      <c r="D30" s="7"/>
      <c r="E30" s="7"/>
      <c r="F30" s="8"/>
      <c r="G30" s="8"/>
      <c r="H30" s="6"/>
      <c r="I30" s="22"/>
      <c r="J30" s="11"/>
      <c r="K30" s="11"/>
      <c r="L30" s="11"/>
      <c r="M30" s="11"/>
      <c r="N30" s="12"/>
      <c r="O30" s="11"/>
      <c r="P30" s="18"/>
      <c r="Q30" s="92"/>
      <c r="R30" s="15"/>
      <c r="S30" s="15"/>
      <c r="T30" s="15"/>
      <c r="U30" s="16"/>
      <c r="V30" s="15"/>
      <c r="W30" s="18"/>
      <c r="X30" s="18"/>
    </row>
    <row r="31" customFormat="false" ht="12.75" hidden="false" customHeight="false" outlineLevel="0" collapsed="false">
      <c r="A31" s="2"/>
      <c r="B31" s="6" t="s">
        <v>283</v>
      </c>
      <c r="C31" s="38" t="n">
        <v>149776</v>
      </c>
      <c r="D31" s="7"/>
      <c r="E31" s="7"/>
      <c r="F31" s="8"/>
      <c r="G31" s="8"/>
      <c r="H31" s="6"/>
      <c r="I31" s="11"/>
      <c r="J31" s="11"/>
      <c r="K31" s="11"/>
      <c r="L31" s="11"/>
      <c r="M31" s="11"/>
      <c r="N31" s="12"/>
      <c r="O31" s="11"/>
      <c r="P31" s="18"/>
      <c r="Q31" s="92"/>
      <c r="R31" s="15"/>
      <c r="S31" s="15"/>
      <c r="T31" s="15"/>
      <c r="U31" s="16"/>
      <c r="V31" s="15"/>
      <c r="W31" s="18"/>
      <c r="X31" s="18"/>
    </row>
    <row r="32" customFormat="false" ht="12.75" hidden="false" customHeight="false" outlineLevel="0" collapsed="false">
      <c r="A32" s="2"/>
      <c r="B32" s="6" t="s">
        <v>284</v>
      </c>
      <c r="C32" s="38" t="n">
        <v>149775</v>
      </c>
      <c r="D32" s="7"/>
      <c r="E32" s="7"/>
      <c r="F32" s="8"/>
      <c r="G32" s="8"/>
      <c r="H32" s="6"/>
      <c r="I32" s="11"/>
      <c r="J32" s="11"/>
      <c r="K32" s="11"/>
      <c r="L32" s="11"/>
      <c r="M32" s="11"/>
      <c r="N32" s="12"/>
      <c r="O32" s="11"/>
      <c r="P32" s="18"/>
      <c r="Q32" s="92"/>
      <c r="R32" s="15"/>
      <c r="S32" s="15"/>
      <c r="T32" s="15"/>
      <c r="U32" s="16"/>
      <c r="V32" s="15"/>
      <c r="W32" s="93"/>
      <c r="X32" s="18"/>
    </row>
    <row r="33" customFormat="false" ht="12.75" hidden="false" customHeight="false" outlineLevel="0" collapsed="false">
      <c r="A33" s="2"/>
      <c r="B33" s="6"/>
      <c r="C33" s="6"/>
      <c r="D33" s="7"/>
      <c r="E33" s="7"/>
      <c r="F33" s="8"/>
      <c r="G33" s="8"/>
      <c r="H33" s="6"/>
      <c r="I33" s="11"/>
      <c r="J33" s="11"/>
      <c r="K33" s="11"/>
      <c r="L33" s="11"/>
      <c r="M33" s="11"/>
      <c r="N33" s="12"/>
      <c r="O33" s="11"/>
      <c r="P33" s="18"/>
      <c r="Q33" s="92"/>
      <c r="R33" s="15"/>
      <c r="S33" s="15"/>
      <c r="T33" s="15"/>
      <c r="U33" s="16"/>
      <c r="V33" s="15"/>
      <c r="W33" s="18"/>
      <c r="X33" s="18"/>
    </row>
    <row r="34" customFormat="false" ht="12.75" hidden="false" customHeight="false" outlineLevel="0" collapsed="false">
      <c r="A34" s="2"/>
      <c r="B34" s="6"/>
      <c r="C34" s="6"/>
      <c r="D34" s="7"/>
      <c r="E34" s="7"/>
      <c r="F34" s="8"/>
      <c r="G34" s="8"/>
      <c r="H34" s="6"/>
      <c r="I34" s="11"/>
      <c r="J34" s="11"/>
      <c r="K34" s="11"/>
      <c r="L34" s="11"/>
      <c r="M34" s="11"/>
      <c r="N34" s="12"/>
      <c r="O34" s="11"/>
      <c r="P34" s="18"/>
      <c r="Q34" s="92"/>
      <c r="R34" s="15"/>
      <c r="S34" s="15"/>
      <c r="T34" s="15"/>
      <c r="U34" s="16"/>
      <c r="V34" s="15"/>
      <c r="W34" s="18"/>
      <c r="X34" s="18"/>
    </row>
    <row r="35" customFormat="false" ht="12.75" hidden="false" customHeight="false" outlineLevel="0" collapsed="false">
      <c r="A35" s="2"/>
      <c r="B35" s="6"/>
      <c r="C35" s="6"/>
      <c r="D35" s="7"/>
      <c r="E35" s="7"/>
      <c r="F35" s="8"/>
      <c r="G35" s="8"/>
      <c r="H35" s="6"/>
      <c r="I35" s="22"/>
      <c r="J35" s="11"/>
      <c r="K35" s="11"/>
      <c r="L35" s="11"/>
      <c r="M35" s="11"/>
      <c r="N35" s="12"/>
      <c r="O35" s="11"/>
      <c r="P35" s="18"/>
      <c r="Q35" s="92"/>
      <c r="R35" s="93"/>
      <c r="S35" s="15"/>
      <c r="T35" s="15"/>
      <c r="U35" s="16"/>
      <c r="V35" s="15"/>
      <c r="W35" s="18"/>
      <c r="X35" s="18"/>
    </row>
    <row r="36" customFormat="false" ht="12.75" hidden="false" customHeight="false" outlineLevel="0" collapsed="false">
      <c r="A36" s="2"/>
      <c r="B36" s="6"/>
      <c r="C36" s="6"/>
      <c r="D36" s="7"/>
      <c r="E36" s="7"/>
      <c r="F36" s="8"/>
      <c r="G36" s="8"/>
      <c r="H36" s="6"/>
      <c r="I36" s="22"/>
      <c r="J36" s="11"/>
      <c r="K36" s="11"/>
      <c r="L36" s="11"/>
      <c r="M36" s="11"/>
      <c r="N36" s="12"/>
      <c r="O36" s="11"/>
      <c r="P36" s="18"/>
      <c r="Q36" s="92"/>
      <c r="R36" s="93"/>
      <c r="S36" s="15"/>
      <c r="T36" s="15"/>
      <c r="U36" s="16"/>
      <c r="V36" s="15"/>
      <c r="W36" s="18"/>
      <c r="X36" s="18"/>
    </row>
    <row r="37" customFormat="false" ht="12.75" hidden="false" customHeight="false" outlineLevel="0" collapsed="false">
      <c r="P37" s="95"/>
      <c r="Q37" s="94"/>
      <c r="R37" s="94"/>
      <c r="S37" s="94"/>
      <c r="T37" s="94"/>
      <c r="U37" s="95"/>
      <c r="V37" s="94"/>
      <c r="W37" s="95"/>
    </row>
    <row r="38" customFormat="false" ht="12.75" hidden="false" customHeight="false" outlineLevel="0" collapsed="false">
      <c r="P38" s="95"/>
      <c r="Q38" s="94"/>
      <c r="R38" s="94"/>
      <c r="S38" s="94"/>
      <c r="T38" s="94"/>
      <c r="U38" s="95"/>
      <c r="V38" s="94"/>
      <c r="W38" s="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normal" topLeftCell="A17" colorId="64" zoomScale="115" zoomScaleNormal="115" zoomScalePageLayoutView="100" workbookViewId="0">
      <selection pane="topLeft" activeCell="Q36" activeCellId="0" sqref="Q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85"/>
    <col collapsed="false" customWidth="false" hidden="false" outlineLevel="0" max="2" min="2" style="1" width="9.14"/>
    <col collapsed="false" customWidth="true" hidden="false" outlineLevel="0" max="3" min="3" style="1" width="10.56"/>
    <col collapsed="false" customWidth="true" hidden="false" outlineLevel="0" max="4" min="4" style="1" width="8.7"/>
    <col collapsed="false" customWidth="true" hidden="false" outlineLevel="0" max="5" min="5" style="1" width="10.99"/>
    <col collapsed="false" customWidth="true" hidden="false" outlineLevel="0" max="6" min="6" style="2" width="12.42"/>
    <col collapsed="false" customWidth="true" hidden="false" outlineLevel="0" max="7" min="7" style="2" width="7.99"/>
    <col collapsed="false" customWidth="true" hidden="false" outlineLevel="0" max="8" min="8" style="1" width="6.41"/>
    <col collapsed="false" customWidth="true" hidden="false" outlineLevel="0" max="9" min="9" style="1" width="8.85"/>
    <col collapsed="false" customWidth="false" hidden="true" outlineLevel="0" max="13" min="10" style="1" width="9.14"/>
    <col collapsed="false" customWidth="false" hidden="true" outlineLevel="0" max="14" min="14" style="3" width="9.14"/>
    <col collapsed="false" customWidth="false" hidden="true" outlineLevel="0" max="15" min="15" style="1" width="9.14"/>
    <col collapsed="false" customWidth="true" hidden="false" outlineLevel="0" max="16" min="16" style="1" width="12.28"/>
    <col collapsed="false" customWidth="false" hidden="false" outlineLevel="0" max="17" min="17" style="1" width="9.14"/>
    <col collapsed="false" customWidth="true" hidden="false" outlineLevel="0" max="18" min="18" style="1" width="13.7"/>
    <col collapsed="false" customWidth="true" hidden="false" outlineLevel="0" max="19" min="19" style="1" width="12.85"/>
    <col collapsed="false" customWidth="true" hidden="true" outlineLevel="0" max="20" min="20" style="1" width="9.06"/>
    <col collapsed="false" customWidth="true" hidden="false" outlineLevel="0" max="21" min="21" style="4" width="13.56"/>
    <col collapsed="false" customWidth="true" hidden="false" outlineLevel="0" max="22" min="22" style="1" width="42.28"/>
    <col collapsed="false" customWidth="false" hidden="false" outlineLevel="0" max="24" min="23" style="4" width="9.14"/>
    <col collapsed="false" customWidth="true" hidden="false" outlineLevel="0" max="25" min="25" style="1" width="12.42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5" t="s">
        <v>263</v>
      </c>
      <c r="B1" s="6"/>
      <c r="C1" s="6"/>
      <c r="D1" s="7"/>
      <c r="E1" s="7"/>
      <c r="F1" s="8"/>
      <c r="G1" s="8"/>
      <c r="H1" s="6" t="s">
        <v>1</v>
      </c>
      <c r="I1" s="9" t="n">
        <v>31</v>
      </c>
      <c r="J1" s="10" t="s">
        <v>2</v>
      </c>
      <c r="K1" s="11"/>
      <c r="L1" s="11"/>
      <c r="M1" s="11"/>
      <c r="N1" s="12"/>
      <c r="O1" s="11"/>
      <c r="P1" s="13"/>
      <c r="Q1" s="14"/>
      <c r="R1" s="15"/>
      <c r="S1" s="15"/>
      <c r="T1" s="15"/>
      <c r="U1" s="16"/>
      <c r="V1" s="15"/>
      <c r="W1" s="18"/>
      <c r="X1" s="18"/>
    </row>
    <row r="2" customFormat="false" ht="12.75" hidden="false" customHeight="false" outlineLevel="0" collapsed="false">
      <c r="A2" s="19" t="s">
        <v>3</v>
      </c>
      <c r="B2" s="19"/>
      <c r="C2" s="19"/>
      <c r="D2" s="7"/>
      <c r="E2" s="7"/>
      <c r="F2" s="8"/>
      <c r="G2" s="8"/>
      <c r="H2" s="6"/>
      <c r="I2" s="9"/>
      <c r="J2" s="10" t="s">
        <v>4</v>
      </c>
      <c r="K2" s="11"/>
      <c r="L2" s="11"/>
      <c r="M2" s="11"/>
      <c r="N2" s="12"/>
      <c r="O2" s="11"/>
      <c r="P2" s="13"/>
      <c r="Q2" s="14"/>
      <c r="R2" s="15"/>
      <c r="S2" s="15"/>
      <c r="T2" s="15"/>
      <c r="U2" s="16"/>
      <c r="V2" s="15"/>
      <c r="W2" s="18"/>
      <c r="X2" s="18"/>
    </row>
    <row r="3" customFormat="false" ht="12.75" hidden="false" customHeight="false" outlineLevel="0" collapsed="false">
      <c r="A3" s="20" t="s">
        <v>5</v>
      </c>
      <c r="B3" s="20"/>
      <c r="C3" s="20"/>
      <c r="D3" s="7"/>
      <c r="E3" s="7"/>
      <c r="F3" s="21" t="s">
        <v>6</v>
      </c>
      <c r="G3" s="8" t="s">
        <v>6</v>
      </c>
      <c r="H3" s="14" t="s">
        <v>6</v>
      </c>
      <c r="I3" s="22"/>
      <c r="J3" s="23" t="s">
        <v>6</v>
      </c>
      <c r="K3" s="11"/>
      <c r="L3" s="23" t="s">
        <v>6</v>
      </c>
      <c r="M3" s="11"/>
      <c r="N3" s="12"/>
      <c r="O3" s="23" t="s">
        <v>6</v>
      </c>
      <c r="P3" s="13"/>
      <c r="Q3" s="14"/>
      <c r="R3" s="15"/>
      <c r="S3" s="15"/>
      <c r="T3" s="15"/>
      <c r="U3" s="16"/>
      <c r="V3" s="15"/>
      <c r="W3" s="18"/>
      <c r="X3" s="18"/>
    </row>
    <row r="4" customFormat="false" ht="12.75" hidden="false" customHeight="false" outlineLevel="0" collapsed="false">
      <c r="A4" s="24" t="s">
        <v>264</v>
      </c>
      <c r="B4" s="25"/>
      <c r="C4" s="25"/>
      <c r="D4" s="7"/>
      <c r="E4" s="7"/>
      <c r="F4" s="26"/>
      <c r="G4" s="8"/>
      <c r="H4" s="26"/>
      <c r="I4" s="22"/>
      <c r="J4" s="26"/>
      <c r="K4" s="11"/>
      <c r="L4" s="26"/>
      <c r="M4" s="14"/>
      <c r="N4" s="12"/>
      <c r="O4" s="14"/>
      <c r="P4" s="13"/>
      <c r="Q4" s="14"/>
      <c r="R4" s="15"/>
      <c r="S4" s="27"/>
      <c r="T4" s="27"/>
      <c r="U4" s="28"/>
      <c r="V4" s="15"/>
      <c r="W4" s="18"/>
      <c r="X4" s="18"/>
    </row>
    <row r="5" customFormat="false" ht="12.75" hidden="false" customHeight="false" outlineLevel="0" collapsed="false">
      <c r="A5" s="8" t="s">
        <v>7</v>
      </c>
      <c r="B5" s="6"/>
      <c r="C5" s="97" t="s">
        <v>265</v>
      </c>
      <c r="D5" s="7"/>
      <c r="E5" s="7"/>
      <c r="F5" s="26"/>
      <c r="G5" s="8"/>
      <c r="H5" s="26"/>
      <c r="I5" s="22"/>
      <c r="J5" s="26"/>
      <c r="K5" s="11"/>
      <c r="L5" s="26"/>
      <c r="M5" s="14"/>
      <c r="N5" s="12"/>
      <c r="O5" s="14"/>
      <c r="P5" s="13"/>
      <c r="Q5" s="14"/>
      <c r="R5" s="15"/>
      <c r="S5" s="27"/>
      <c r="T5" s="27"/>
      <c r="U5" s="28"/>
      <c r="V5" s="15"/>
      <c r="W5" s="18"/>
      <c r="X5" s="18"/>
    </row>
    <row r="6" customFormat="false" ht="12.75" hidden="false" customHeight="false" outlineLevel="0" collapsed="false">
      <c r="A6" s="8"/>
      <c r="B6" s="6"/>
      <c r="C6" s="97" t="s">
        <v>266</v>
      </c>
      <c r="D6" s="7"/>
      <c r="E6" s="7"/>
      <c r="F6" s="26"/>
      <c r="G6" s="8"/>
      <c r="H6" s="26"/>
      <c r="I6" s="22"/>
      <c r="J6" s="26"/>
      <c r="K6" s="11"/>
      <c r="L6" s="26"/>
      <c r="M6" s="14"/>
      <c r="N6" s="12"/>
      <c r="O6" s="14"/>
      <c r="P6" s="13"/>
      <c r="Q6" s="14"/>
      <c r="R6" s="15"/>
      <c r="S6" s="27"/>
      <c r="T6" s="27"/>
      <c r="U6" s="28"/>
      <c r="V6" s="15"/>
      <c r="W6" s="18"/>
      <c r="X6" s="18"/>
    </row>
    <row r="7" customFormat="false" ht="12.75" hidden="false" customHeight="false" outlineLevel="0" collapsed="false">
      <c r="A7" s="8"/>
      <c r="B7" s="6"/>
      <c r="C7" s="97" t="s">
        <v>267</v>
      </c>
      <c r="D7" s="7"/>
      <c r="E7" s="7"/>
      <c r="F7" s="26"/>
      <c r="G7" s="8"/>
      <c r="H7" s="26"/>
      <c r="I7" s="22"/>
      <c r="J7" s="26"/>
      <c r="K7" s="11"/>
      <c r="L7" s="26"/>
      <c r="M7" s="14"/>
      <c r="N7" s="12"/>
      <c r="O7" s="14"/>
      <c r="P7" s="13"/>
      <c r="Q7" s="14"/>
      <c r="R7" s="15"/>
      <c r="S7" s="27"/>
      <c r="T7" s="27"/>
      <c r="U7" s="28"/>
      <c r="V7" s="15"/>
      <c r="W7" s="18"/>
      <c r="X7" s="18"/>
    </row>
    <row r="8" customFormat="false" ht="12.75" hidden="false" customHeight="false" outlineLevel="0" collapsed="false">
      <c r="A8" s="8"/>
      <c r="B8" s="6"/>
      <c r="C8" s="97"/>
      <c r="D8" s="7"/>
      <c r="E8" s="7"/>
      <c r="F8" s="26"/>
      <c r="G8" s="8"/>
      <c r="H8" s="26"/>
      <c r="I8" s="22"/>
      <c r="J8" s="26"/>
      <c r="K8" s="11"/>
      <c r="L8" s="26"/>
      <c r="M8" s="14"/>
      <c r="N8" s="12"/>
      <c r="O8" s="14"/>
      <c r="P8" s="13"/>
      <c r="Q8" s="14"/>
      <c r="R8" s="15"/>
      <c r="S8" s="27"/>
      <c r="T8" s="27"/>
      <c r="U8" s="28"/>
      <c r="V8" s="15"/>
      <c r="W8" s="18"/>
      <c r="X8" s="18"/>
    </row>
    <row r="9" customFormat="false" ht="12.75" hidden="false" customHeight="false" outlineLevel="0" collapsed="false">
      <c r="A9" s="8"/>
      <c r="B9" s="6"/>
      <c r="C9" s="97"/>
      <c r="D9" s="7"/>
      <c r="E9" s="7"/>
      <c r="F9" s="26"/>
      <c r="G9" s="8"/>
      <c r="H9" s="26"/>
      <c r="I9" s="22"/>
      <c r="J9" s="26"/>
      <c r="K9" s="11"/>
      <c r="L9" s="26"/>
      <c r="M9" s="14"/>
      <c r="N9" s="12"/>
      <c r="O9" s="14"/>
      <c r="P9" s="13"/>
      <c r="Q9" s="14"/>
      <c r="R9" s="15"/>
      <c r="S9" s="27"/>
      <c r="T9" s="27"/>
      <c r="U9" s="28"/>
      <c r="V9" s="15"/>
      <c r="W9" s="18"/>
      <c r="X9" s="18"/>
    </row>
    <row r="10" customFormat="false" ht="12.75" hidden="false" customHeight="false" outlineLevel="0" collapsed="false">
      <c r="A10" s="8"/>
      <c r="B10" s="6"/>
      <c r="C10" s="6"/>
      <c r="D10" s="7"/>
      <c r="E10" s="7"/>
      <c r="F10" s="26"/>
      <c r="G10" s="8"/>
      <c r="H10" s="26"/>
      <c r="I10" s="22"/>
      <c r="J10" s="26"/>
      <c r="K10" s="11"/>
      <c r="L10" s="26"/>
      <c r="M10" s="14"/>
      <c r="N10" s="12"/>
      <c r="O10" s="14"/>
      <c r="P10" s="13"/>
      <c r="Q10" s="14"/>
      <c r="R10" s="15"/>
      <c r="S10" s="27"/>
      <c r="T10" s="27"/>
      <c r="U10" s="28"/>
      <c r="V10" s="15"/>
      <c r="W10" s="18"/>
      <c r="X10" s="18"/>
    </row>
    <row r="11" customFormat="false" ht="12.75" hidden="false" customHeight="false" outlineLevel="0" collapsed="false">
      <c r="A11" s="29" t="s">
        <v>8</v>
      </c>
      <c r="B11" s="30" t="s">
        <v>9</v>
      </c>
      <c r="C11" s="30" t="s">
        <v>72</v>
      </c>
      <c r="D11" s="31" t="s">
        <v>11</v>
      </c>
      <c r="E11" s="31"/>
      <c r="F11" s="29" t="s">
        <v>12</v>
      </c>
      <c r="G11" s="29" t="s">
        <v>13</v>
      </c>
      <c r="H11" s="30" t="s">
        <v>268</v>
      </c>
      <c r="I11" s="32" t="s">
        <v>15</v>
      </c>
      <c r="J11" s="30" t="s">
        <v>16</v>
      </c>
      <c r="K11" s="30" t="s">
        <v>17</v>
      </c>
      <c r="L11" s="30" t="s">
        <v>18</v>
      </c>
      <c r="M11" s="30" t="s">
        <v>19</v>
      </c>
      <c r="N11" s="33" t="s">
        <v>20</v>
      </c>
      <c r="O11" s="30" t="s">
        <v>21</v>
      </c>
      <c r="P11" s="34" t="s">
        <v>22</v>
      </c>
      <c r="Q11" s="30" t="s">
        <v>23</v>
      </c>
      <c r="R11" s="29" t="s">
        <v>24</v>
      </c>
      <c r="S11" s="35" t="s">
        <v>25</v>
      </c>
      <c r="T11" s="35" t="s">
        <v>26</v>
      </c>
      <c r="U11" s="36" t="s">
        <v>27</v>
      </c>
      <c r="V11" s="35" t="s">
        <v>28</v>
      </c>
      <c r="W11" s="38"/>
      <c r="X11" s="38"/>
    </row>
    <row r="12" customFormat="false" ht="12.75" hidden="false" customHeight="false" outlineLevel="0" collapsed="false">
      <c r="A12" s="19" t="s">
        <v>66</v>
      </c>
      <c r="B12" s="39" t="s">
        <v>48</v>
      </c>
      <c r="C12" s="39" t="s">
        <v>49</v>
      </c>
      <c r="D12" s="40" t="n">
        <v>36465</v>
      </c>
      <c r="E12" s="40" t="n">
        <v>36616</v>
      </c>
      <c r="F12" s="19" t="s">
        <v>285</v>
      </c>
      <c r="G12" s="19" t="s">
        <v>51</v>
      </c>
      <c r="H12" s="39" t="s">
        <v>52</v>
      </c>
      <c r="I12" s="41" t="n">
        <f aca="false">5.75/'Ces Retail'!I$1</f>
        <v>0.185483870967742</v>
      </c>
      <c r="J12" s="42" t="n">
        <v>0.0434</v>
      </c>
      <c r="K12" s="42" t="n">
        <v>0.0022</v>
      </c>
      <c r="L12" s="42" t="n">
        <v>0</v>
      </c>
      <c r="M12" s="42" t="n">
        <v>0</v>
      </c>
      <c r="N12" s="43" t="n">
        <v>0.0228</v>
      </c>
      <c r="O12" s="42" t="n">
        <f aca="false">SUM(I12:M12)</f>
        <v>0.231083870967742</v>
      </c>
      <c r="P12" s="44" t="s">
        <v>286</v>
      </c>
      <c r="Q12" s="39" t="n">
        <v>4600</v>
      </c>
      <c r="R12" s="19" t="s">
        <v>287</v>
      </c>
      <c r="S12" s="45" t="n">
        <f aca="false">I12*I$1*Q12</f>
        <v>26450</v>
      </c>
      <c r="T12" s="45"/>
      <c r="U12" s="46" t="n">
        <v>142516</v>
      </c>
      <c r="V12" s="19"/>
      <c r="W12" s="47"/>
      <c r="X12" s="47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  <c r="IW12" s="48"/>
    </row>
    <row r="13" customFormat="false" ht="12.75" hidden="false" customHeight="false" outlineLevel="0" collapsed="false">
      <c r="A13" s="19" t="s">
        <v>66</v>
      </c>
      <c r="B13" s="39" t="s">
        <v>48</v>
      </c>
      <c r="C13" s="39" t="s">
        <v>49</v>
      </c>
      <c r="D13" s="40" t="n">
        <v>36465</v>
      </c>
      <c r="E13" s="40" t="n">
        <v>36616</v>
      </c>
      <c r="F13" s="19" t="s">
        <v>288</v>
      </c>
      <c r="G13" s="19" t="s">
        <v>51</v>
      </c>
      <c r="H13" s="39" t="s">
        <v>52</v>
      </c>
      <c r="I13" s="41" t="n">
        <f aca="false">5.75/'Ces Retail'!I$1</f>
        <v>0.185483870967742</v>
      </c>
      <c r="J13" s="42" t="n">
        <v>0.0434</v>
      </c>
      <c r="K13" s="42" t="n">
        <v>0.0022</v>
      </c>
      <c r="L13" s="42" t="n">
        <v>0</v>
      </c>
      <c r="M13" s="42" t="n">
        <v>0</v>
      </c>
      <c r="N13" s="43" t="n">
        <v>0.0228</v>
      </c>
      <c r="O13" s="42" t="n">
        <f aca="false">SUM(I13:M13)</f>
        <v>0.231083870967742</v>
      </c>
      <c r="P13" s="44" t="s">
        <v>286</v>
      </c>
      <c r="Q13" s="39" t="n">
        <v>11357</v>
      </c>
      <c r="R13" s="19" t="s">
        <v>287</v>
      </c>
      <c r="S13" s="45" t="n">
        <f aca="false">I13*I$1*Q13</f>
        <v>65302.75</v>
      </c>
      <c r="T13" s="45"/>
      <c r="U13" s="46" t="n">
        <v>142516</v>
      </c>
      <c r="V13" s="19"/>
      <c r="W13" s="47"/>
      <c r="X13" s="47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  <c r="IW13" s="48"/>
    </row>
    <row r="14" customFormat="false" ht="12.75" hidden="false" customHeight="false" outlineLevel="0" collapsed="false">
      <c r="A14" s="19" t="s">
        <v>66</v>
      </c>
      <c r="B14" s="39" t="s">
        <v>48</v>
      </c>
      <c r="C14" s="39" t="s">
        <v>49</v>
      </c>
      <c r="D14" s="40" t="n">
        <v>36465</v>
      </c>
      <c r="E14" s="40" t="n">
        <v>36616</v>
      </c>
      <c r="F14" s="19"/>
      <c r="G14" s="19"/>
      <c r="H14" s="39" t="s">
        <v>289</v>
      </c>
      <c r="I14" s="41" t="n">
        <f aca="false">6.25/'Ces Retail'!I$1</f>
        <v>0.201612903225806</v>
      </c>
      <c r="J14" s="42" t="n">
        <v>0</v>
      </c>
      <c r="K14" s="42" t="n">
        <v>0</v>
      </c>
      <c r="L14" s="42" t="n">
        <v>0</v>
      </c>
      <c r="M14" s="42" t="n">
        <v>0</v>
      </c>
      <c r="N14" s="43" t="n">
        <v>0</v>
      </c>
      <c r="O14" s="42" t="n">
        <f aca="false">SUM(I14:M14)</f>
        <v>0.201612903225806</v>
      </c>
      <c r="P14" s="44" t="s">
        <v>286</v>
      </c>
      <c r="Q14" s="39" t="n">
        <v>15957</v>
      </c>
      <c r="R14" s="19" t="s">
        <v>287</v>
      </c>
      <c r="S14" s="45" t="n">
        <f aca="false">I14*I$1*Q14</f>
        <v>99731.25</v>
      </c>
      <c r="T14" s="45"/>
      <c r="U14" s="46" t="n">
        <v>142516</v>
      </c>
      <c r="V14" s="19"/>
      <c r="W14" s="47"/>
      <c r="X14" s="47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2.75" hidden="false" customHeight="false" outlineLevel="0" collapsed="false">
      <c r="A15" s="19"/>
      <c r="B15" s="39"/>
      <c r="C15" s="39"/>
      <c r="D15" s="40"/>
      <c r="E15" s="40"/>
      <c r="F15" s="19"/>
      <c r="G15" s="19"/>
      <c r="H15" s="39"/>
      <c r="I15" s="41"/>
      <c r="J15" s="42"/>
      <c r="K15" s="42"/>
      <c r="L15" s="42"/>
      <c r="M15" s="42"/>
      <c r="N15" s="43"/>
      <c r="O15" s="42"/>
      <c r="P15" s="44"/>
      <c r="Q15" s="39"/>
      <c r="R15" s="19"/>
      <c r="S15" s="45" t="n">
        <f aca="false">SUM(S12:S14)</f>
        <v>191484</v>
      </c>
      <c r="T15" s="45"/>
      <c r="U15" s="46"/>
      <c r="V15" s="19"/>
      <c r="W15" s="47"/>
      <c r="X15" s="47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  <c r="IW15" s="48"/>
    </row>
    <row r="16" customFormat="false" ht="12.75" hidden="false" customHeight="false" outlineLevel="0" collapsed="false">
      <c r="A16" s="29" t="s">
        <v>8</v>
      </c>
      <c r="B16" s="30" t="s">
        <v>9</v>
      </c>
      <c r="C16" s="30" t="s">
        <v>72</v>
      </c>
      <c r="D16" s="31" t="s">
        <v>11</v>
      </c>
      <c r="E16" s="31"/>
      <c r="F16" s="29" t="s">
        <v>12</v>
      </c>
      <c r="G16" s="29" t="s">
        <v>13</v>
      </c>
      <c r="H16" s="30" t="s">
        <v>268</v>
      </c>
      <c r="I16" s="32" t="s">
        <v>15</v>
      </c>
      <c r="J16" s="30" t="s">
        <v>16</v>
      </c>
      <c r="K16" s="30" t="s">
        <v>17</v>
      </c>
      <c r="L16" s="30" t="s">
        <v>18</v>
      </c>
      <c r="M16" s="30" t="s">
        <v>19</v>
      </c>
      <c r="N16" s="33" t="s">
        <v>20</v>
      </c>
      <c r="O16" s="30" t="s">
        <v>21</v>
      </c>
      <c r="P16" s="34" t="s">
        <v>22</v>
      </c>
      <c r="Q16" s="30" t="s">
        <v>23</v>
      </c>
      <c r="R16" s="29" t="s">
        <v>24</v>
      </c>
      <c r="S16" s="35" t="s">
        <v>25</v>
      </c>
      <c r="T16" s="35" t="s">
        <v>26</v>
      </c>
      <c r="U16" s="36" t="s">
        <v>27</v>
      </c>
      <c r="V16" s="35" t="s">
        <v>28</v>
      </c>
      <c r="W16" s="38"/>
      <c r="X16" s="38"/>
    </row>
    <row r="17" customFormat="false" ht="12.75" hidden="false" customHeight="false" outlineLevel="0" collapsed="false">
      <c r="A17" s="19" t="s">
        <v>29</v>
      </c>
      <c r="B17" s="39" t="s">
        <v>152</v>
      </c>
      <c r="C17" s="39" t="s">
        <v>74</v>
      </c>
      <c r="D17" s="40" t="n">
        <v>36526</v>
      </c>
      <c r="E17" s="40" t="n">
        <v>36830</v>
      </c>
      <c r="F17" s="24" t="s">
        <v>269</v>
      </c>
      <c r="G17" s="24" t="s">
        <v>154</v>
      </c>
      <c r="H17" s="39"/>
      <c r="I17" s="61" t="n">
        <f aca="false">1.0603/I$1</f>
        <v>0.0342032258064516</v>
      </c>
      <c r="J17" s="42" t="n">
        <v>0.0017</v>
      </c>
      <c r="K17" s="42" t="n">
        <v>0.0022</v>
      </c>
      <c r="L17" s="42" t="n">
        <v>0</v>
      </c>
      <c r="M17" s="42" t="n">
        <v>0</v>
      </c>
      <c r="N17" s="43" t="n">
        <v>0.00593</v>
      </c>
      <c r="O17" s="42" t="n">
        <f aca="false">SUM(I17:M17)</f>
        <v>0.0381032258064516</v>
      </c>
      <c r="P17" s="44" t="n">
        <v>42789</v>
      </c>
      <c r="Q17" s="39" t="n">
        <v>30000</v>
      </c>
      <c r="R17" s="19" t="s">
        <v>270</v>
      </c>
      <c r="S17" s="45" t="n">
        <f aca="false">I17*I$1*Q17</f>
        <v>31809</v>
      </c>
      <c r="T17" s="45"/>
      <c r="U17" s="46" t="n">
        <v>140447</v>
      </c>
      <c r="V17" s="19"/>
      <c r="W17" s="47"/>
      <c r="X17" s="47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2.75" hidden="false" customHeight="false" outlineLevel="0" collapsed="false">
      <c r="A18" s="19" t="s">
        <v>29</v>
      </c>
      <c r="B18" s="39" t="s">
        <v>152</v>
      </c>
      <c r="C18" s="39" t="s">
        <v>74</v>
      </c>
      <c r="D18" s="40" t="n">
        <v>36526</v>
      </c>
      <c r="E18" s="40" t="n">
        <v>36830</v>
      </c>
      <c r="F18" s="24" t="s">
        <v>290</v>
      </c>
      <c r="G18" s="24" t="s">
        <v>154</v>
      </c>
      <c r="H18" s="39"/>
      <c r="I18" s="61" t="n">
        <f aca="false">1.0603/I$1</f>
        <v>0.0342032258064516</v>
      </c>
      <c r="J18" s="42" t="n">
        <v>0.0017</v>
      </c>
      <c r="K18" s="42" t="n">
        <v>0.0022</v>
      </c>
      <c r="L18" s="42" t="n">
        <v>0</v>
      </c>
      <c r="M18" s="42" t="n">
        <v>0</v>
      </c>
      <c r="N18" s="43" t="n">
        <v>0.00593</v>
      </c>
      <c r="O18" s="42" t="n">
        <f aca="false">SUM(I18:M18)</f>
        <v>0.0381032258064516</v>
      </c>
      <c r="P18" s="44" t="n">
        <v>50250</v>
      </c>
      <c r="Q18" s="39" t="n">
        <v>20000</v>
      </c>
      <c r="R18" s="19" t="s">
        <v>291</v>
      </c>
      <c r="S18" s="45" t="n">
        <f aca="false">I18*I$1*Q18</f>
        <v>21206</v>
      </c>
      <c r="T18" s="45"/>
      <c r="U18" s="46" t="n">
        <v>140448</v>
      </c>
      <c r="V18" s="19"/>
      <c r="W18" s="47"/>
      <c r="X18" s="4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  <c r="IW18" s="48"/>
    </row>
    <row r="19" customFormat="false" ht="12.75" hidden="false" customHeight="false" outlineLevel="0" collapsed="false">
      <c r="A19" s="19" t="s">
        <v>29</v>
      </c>
      <c r="B19" s="39" t="s">
        <v>152</v>
      </c>
      <c r="C19" s="39" t="s">
        <v>74</v>
      </c>
      <c r="D19" s="40" t="n">
        <v>36526</v>
      </c>
      <c r="E19" s="40" t="n">
        <v>38442</v>
      </c>
      <c r="F19" s="24" t="s">
        <v>154</v>
      </c>
      <c r="G19" s="24" t="s">
        <v>155</v>
      </c>
      <c r="H19" s="39"/>
      <c r="I19" s="61" t="n">
        <f aca="false">3.145/I$1</f>
        <v>0.101451612903226</v>
      </c>
      <c r="J19" s="42" t="n">
        <v>0.017</v>
      </c>
      <c r="K19" s="42" t="n">
        <v>0.0022</v>
      </c>
      <c r="L19" s="42" t="n">
        <v>0</v>
      </c>
      <c r="M19" s="42" t="n">
        <v>0</v>
      </c>
      <c r="N19" s="43" t="n">
        <v>0.02988</v>
      </c>
      <c r="O19" s="42" t="n">
        <f aca="false">SUM(I19:M19)</f>
        <v>0.120651612903226</v>
      </c>
      <c r="P19" s="44" t="n">
        <v>58654</v>
      </c>
      <c r="Q19" s="39" t="n">
        <v>15000</v>
      </c>
      <c r="R19" s="19" t="s">
        <v>292</v>
      </c>
      <c r="S19" s="45" t="n">
        <f aca="false">I19*I$1*Q19</f>
        <v>47175</v>
      </c>
      <c r="T19" s="45"/>
      <c r="U19" s="46" t="n">
        <v>140445</v>
      </c>
      <c r="V19" s="19"/>
      <c r="W19" s="47"/>
      <c r="X19" s="47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  <c r="IW19" s="48"/>
    </row>
    <row r="20" customFormat="false" ht="12.75" hidden="false" customHeight="false" outlineLevel="0" collapsed="false">
      <c r="A20" s="19" t="s">
        <v>29</v>
      </c>
      <c r="B20" s="39" t="s">
        <v>152</v>
      </c>
      <c r="C20" s="39" t="s">
        <v>74</v>
      </c>
      <c r="D20" s="40" t="n">
        <v>36526</v>
      </c>
      <c r="E20" s="40" t="n">
        <v>37955</v>
      </c>
      <c r="F20" s="24" t="s">
        <v>293</v>
      </c>
      <c r="G20" s="24" t="s">
        <v>294</v>
      </c>
      <c r="H20" s="39"/>
      <c r="I20" s="61" t="n">
        <f aca="false">1.0603/I$1</f>
        <v>0.0342032258064516</v>
      </c>
      <c r="J20" s="42" t="n">
        <v>0.0017</v>
      </c>
      <c r="K20" s="42" t="n">
        <v>0.0022</v>
      </c>
      <c r="L20" s="42" t="n">
        <v>0</v>
      </c>
      <c r="M20" s="42" t="n">
        <v>0</v>
      </c>
      <c r="N20" s="43" t="n">
        <v>0.00593</v>
      </c>
      <c r="O20" s="42" t="n">
        <f aca="false">SUM(I20:M20)</f>
        <v>0.0381032258064516</v>
      </c>
      <c r="P20" s="44" t="n">
        <v>62408</v>
      </c>
      <c r="Q20" s="39" t="n">
        <v>40000</v>
      </c>
      <c r="R20" s="19" t="s">
        <v>295</v>
      </c>
      <c r="S20" s="45" t="n">
        <f aca="false">I20*I$1*Q20</f>
        <v>42412</v>
      </c>
      <c r="T20" s="45"/>
      <c r="U20" s="46" t="n">
        <v>140443</v>
      </c>
      <c r="V20" s="19"/>
      <c r="W20" s="47"/>
      <c r="X20" s="47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12.75" hidden="false" customHeight="false" outlineLevel="0" collapsed="false">
      <c r="A21" s="19" t="s">
        <v>29</v>
      </c>
      <c r="B21" s="39" t="s">
        <v>152</v>
      </c>
      <c r="C21" s="39" t="s">
        <v>74</v>
      </c>
      <c r="D21" s="40" t="n">
        <v>36526</v>
      </c>
      <c r="E21" s="40" t="n">
        <v>37346</v>
      </c>
      <c r="F21" s="24" t="s">
        <v>154</v>
      </c>
      <c r="G21" s="24" t="s">
        <v>155</v>
      </c>
      <c r="H21" s="39"/>
      <c r="I21" s="61" t="n">
        <v>0.088</v>
      </c>
      <c r="J21" s="42" t="n">
        <v>0.017</v>
      </c>
      <c r="K21" s="42" t="n">
        <v>0.0022</v>
      </c>
      <c r="L21" s="42" t="n">
        <v>0</v>
      </c>
      <c r="M21" s="42" t="n">
        <v>0</v>
      </c>
      <c r="N21" s="43" t="n">
        <v>0.02988</v>
      </c>
      <c r="O21" s="42" t="n">
        <f aca="false">SUM(I21:M21)</f>
        <v>0.1072</v>
      </c>
      <c r="P21" s="44" t="n">
        <v>63115</v>
      </c>
      <c r="Q21" s="39" t="n">
        <v>30000</v>
      </c>
      <c r="R21" s="19" t="s">
        <v>292</v>
      </c>
      <c r="S21" s="45" t="n">
        <f aca="false">I21*I$1*Q21</f>
        <v>81840</v>
      </c>
      <c r="T21" s="45"/>
      <c r="U21" s="46" t="n">
        <v>140442</v>
      </c>
      <c r="V21" s="19"/>
      <c r="W21" s="47"/>
      <c r="X21" s="47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  <c r="IW21" s="48"/>
    </row>
    <row r="22" customFormat="false" ht="12.75" hidden="false" customHeight="false" outlineLevel="0" collapsed="false">
      <c r="A22" s="19" t="s">
        <v>29</v>
      </c>
      <c r="B22" s="39" t="s">
        <v>152</v>
      </c>
      <c r="C22" s="39" t="s">
        <v>74</v>
      </c>
      <c r="D22" s="40" t="n">
        <v>36526</v>
      </c>
      <c r="E22" s="40" t="n">
        <v>38291</v>
      </c>
      <c r="F22" s="24" t="s">
        <v>296</v>
      </c>
      <c r="G22" s="24" t="s">
        <v>154</v>
      </c>
      <c r="H22" s="39"/>
      <c r="I22" s="61" t="n">
        <f aca="false">1.0603/I$1</f>
        <v>0.0342032258064516</v>
      </c>
      <c r="J22" s="42" t="n">
        <v>0.0017</v>
      </c>
      <c r="K22" s="42" t="n">
        <v>0.0022</v>
      </c>
      <c r="L22" s="42" t="n">
        <v>0</v>
      </c>
      <c r="M22" s="42" t="n">
        <v>0</v>
      </c>
      <c r="N22" s="43" t="n">
        <v>0.00593</v>
      </c>
      <c r="O22" s="42" t="n">
        <f aca="false">SUM(I22:M22)</f>
        <v>0.0381032258064516</v>
      </c>
      <c r="P22" s="44" t="n">
        <v>63922</v>
      </c>
      <c r="Q22" s="39" t="n">
        <v>25654</v>
      </c>
      <c r="R22" s="19" t="s">
        <v>297</v>
      </c>
      <c r="S22" s="45" t="n">
        <f aca="false">I22*I$1*Q22</f>
        <v>27200.9362</v>
      </c>
      <c r="T22" s="45"/>
      <c r="U22" s="46" t="n">
        <v>140444</v>
      </c>
      <c r="V22" s="19"/>
      <c r="W22" s="47"/>
      <c r="X22" s="47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  <c r="IW22" s="48"/>
    </row>
    <row r="23" customFormat="false" ht="12.75" hidden="false" customHeight="false" outlineLevel="0" collapsed="false">
      <c r="A23" s="19" t="s">
        <v>29</v>
      </c>
      <c r="B23" s="39" t="s">
        <v>152</v>
      </c>
      <c r="C23" s="39" t="s">
        <v>74</v>
      </c>
      <c r="D23" s="40" t="n">
        <v>36526</v>
      </c>
      <c r="E23" s="40" t="n">
        <v>36769</v>
      </c>
      <c r="F23" s="24" t="s">
        <v>298</v>
      </c>
      <c r="G23" s="24" t="s">
        <v>299</v>
      </c>
      <c r="H23" s="39"/>
      <c r="I23" s="61" t="n">
        <v>0.0648</v>
      </c>
      <c r="J23" s="42" t="n">
        <v>0</v>
      </c>
      <c r="K23" s="42" t="n">
        <v>0.0022</v>
      </c>
      <c r="L23" s="42" t="n">
        <v>0</v>
      </c>
      <c r="M23" s="42" t="n">
        <v>0</v>
      </c>
      <c r="N23" s="43" t="n">
        <v>0.00593</v>
      </c>
      <c r="O23" s="42" t="n">
        <f aca="false">SUM(I23:M23)</f>
        <v>0.067</v>
      </c>
      <c r="P23" s="44" t="n">
        <v>64502</v>
      </c>
      <c r="Q23" s="39" t="n">
        <v>29000</v>
      </c>
      <c r="R23" s="19" t="s">
        <v>300</v>
      </c>
      <c r="S23" s="45" t="n">
        <f aca="false">I23*I$1*Q23</f>
        <v>58255.2</v>
      </c>
      <c r="T23" s="45"/>
      <c r="U23" s="46" t="n">
        <v>140440</v>
      </c>
      <c r="V23" s="45"/>
      <c r="W23" s="47"/>
      <c r="X23" s="47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  <c r="IW23" s="48"/>
    </row>
    <row r="24" customFormat="false" ht="12.75" hidden="false" customHeight="false" outlineLevel="0" collapsed="false">
      <c r="A24" s="19" t="s">
        <v>29</v>
      </c>
      <c r="B24" s="39" t="s">
        <v>152</v>
      </c>
      <c r="C24" s="39" t="s">
        <v>301</v>
      </c>
      <c r="D24" s="40" t="n">
        <v>36465</v>
      </c>
      <c r="E24" s="40" t="n">
        <v>36830</v>
      </c>
      <c r="F24" s="24" t="s">
        <v>302</v>
      </c>
      <c r="G24" s="24" t="s">
        <v>303</v>
      </c>
      <c r="H24" s="39"/>
      <c r="I24" s="61" t="n">
        <f aca="false">3.145/I$1</f>
        <v>0.101451612903226</v>
      </c>
      <c r="J24" s="42" t="n">
        <v>0</v>
      </c>
      <c r="K24" s="42" t="n">
        <v>0.0022</v>
      </c>
      <c r="L24" s="42" t="n">
        <v>0</v>
      </c>
      <c r="M24" s="42" t="n">
        <v>0</v>
      </c>
      <c r="N24" s="43" t="n">
        <v>0.00593</v>
      </c>
      <c r="O24" s="42" t="n">
        <f aca="false">SUM(I24:M24)</f>
        <v>0.103651612903226</v>
      </c>
      <c r="P24" s="44" t="n">
        <v>65072</v>
      </c>
      <c r="Q24" s="39" t="n">
        <v>7610</v>
      </c>
      <c r="R24" s="19" t="s">
        <v>304</v>
      </c>
      <c r="S24" s="45" t="n">
        <f aca="false">I24*I$1*Q24</f>
        <v>23933.45</v>
      </c>
      <c r="T24" s="45"/>
      <c r="U24" s="46" t="n">
        <v>145034</v>
      </c>
      <c r="V24" s="45"/>
      <c r="W24" s="47"/>
      <c r="X24" s="47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  <c r="IW24" s="48"/>
    </row>
    <row r="25" customFormat="false" ht="12.75" hidden="false" customHeight="false" outlineLevel="0" collapsed="false">
      <c r="A25" s="19" t="s">
        <v>29</v>
      </c>
      <c r="B25" s="39" t="s">
        <v>152</v>
      </c>
      <c r="C25" s="39" t="s">
        <v>301</v>
      </c>
      <c r="D25" s="40" t="n">
        <v>36526</v>
      </c>
      <c r="E25" s="40" t="n">
        <v>36556</v>
      </c>
      <c r="F25" s="24" t="s">
        <v>302</v>
      </c>
      <c r="G25" s="24" t="s">
        <v>303</v>
      </c>
      <c r="H25" s="39"/>
      <c r="I25" s="61" t="n">
        <f aca="false">3.145/I$1</f>
        <v>0.101451612903226</v>
      </c>
      <c r="J25" s="42" t="n">
        <v>0</v>
      </c>
      <c r="K25" s="42" t="n">
        <v>0.0022</v>
      </c>
      <c r="L25" s="42" t="n">
        <v>0</v>
      </c>
      <c r="M25" s="42" t="n">
        <v>0</v>
      </c>
      <c r="N25" s="43" t="n">
        <v>0.00593</v>
      </c>
      <c r="O25" s="42" t="n">
        <f aca="false">SUM(I25:M25)</f>
        <v>0.103651612903226</v>
      </c>
      <c r="P25" s="44" t="n">
        <v>65072</v>
      </c>
      <c r="Q25" s="39" t="n">
        <v>-103</v>
      </c>
      <c r="R25" s="19" t="s">
        <v>305</v>
      </c>
      <c r="S25" s="45" t="n">
        <f aca="false">I25*I$1*Q25</f>
        <v>-323.935</v>
      </c>
      <c r="T25" s="45"/>
      <c r="U25" s="46"/>
      <c r="V25" s="45"/>
      <c r="W25" s="47"/>
      <c r="X25" s="47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  <c r="IW25" s="48"/>
    </row>
    <row r="26" customFormat="false" ht="12.75" hidden="false" customHeight="false" outlineLevel="0" collapsed="false">
      <c r="A26" s="19" t="s">
        <v>29</v>
      </c>
      <c r="B26" s="39" t="s">
        <v>152</v>
      </c>
      <c r="C26" s="39" t="s">
        <v>301</v>
      </c>
      <c r="D26" s="40" t="n">
        <v>36526</v>
      </c>
      <c r="E26" s="40" t="n">
        <v>36556</v>
      </c>
      <c r="F26" s="24" t="s">
        <v>302</v>
      </c>
      <c r="G26" s="24" t="s">
        <v>303</v>
      </c>
      <c r="H26" s="39"/>
      <c r="I26" s="61" t="n">
        <f aca="false">3.145/I$1</f>
        <v>0.101451612903226</v>
      </c>
      <c r="J26" s="42" t="n">
        <v>0</v>
      </c>
      <c r="K26" s="42" t="n">
        <v>0.0022</v>
      </c>
      <c r="L26" s="42" t="n">
        <v>0</v>
      </c>
      <c r="M26" s="42" t="n">
        <v>0</v>
      </c>
      <c r="N26" s="43" t="n">
        <v>0.00593</v>
      </c>
      <c r="O26" s="42" t="n">
        <f aca="false">SUM(I26:M26)</f>
        <v>0.103651612903226</v>
      </c>
      <c r="P26" s="44" t="n">
        <v>65072</v>
      </c>
      <c r="Q26" s="39" t="n">
        <v>-103</v>
      </c>
      <c r="R26" s="19" t="s">
        <v>306</v>
      </c>
      <c r="S26" s="45" t="n">
        <f aca="false">I26*I$1*Q26</f>
        <v>-323.935</v>
      </c>
      <c r="T26" s="45"/>
      <c r="U26" s="46"/>
      <c r="V26" s="45"/>
      <c r="W26" s="47"/>
      <c r="X26" s="47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  <c r="IW26" s="48"/>
    </row>
    <row r="27" customFormat="false" ht="12.75" hidden="false" customHeight="false" outlineLevel="0" collapsed="false">
      <c r="A27" s="19" t="s">
        <v>29</v>
      </c>
      <c r="B27" s="39" t="s">
        <v>152</v>
      </c>
      <c r="C27" s="39" t="s">
        <v>301</v>
      </c>
      <c r="D27" s="40" t="n">
        <v>36526</v>
      </c>
      <c r="E27" s="40" t="n">
        <v>36556</v>
      </c>
      <c r="F27" s="24" t="s">
        <v>302</v>
      </c>
      <c r="G27" s="24" t="s">
        <v>303</v>
      </c>
      <c r="H27" s="39"/>
      <c r="I27" s="61" t="n">
        <f aca="false">3.145/I$1</f>
        <v>0.101451612903226</v>
      </c>
      <c r="J27" s="42" t="n">
        <v>0</v>
      </c>
      <c r="K27" s="42" t="n">
        <v>0.0022</v>
      </c>
      <c r="L27" s="42" t="n">
        <v>0</v>
      </c>
      <c r="M27" s="42" t="n">
        <v>0</v>
      </c>
      <c r="N27" s="43" t="n">
        <v>0.00593</v>
      </c>
      <c r="O27" s="42" t="n">
        <f aca="false">SUM(I27:M27)</f>
        <v>0.103651612903226</v>
      </c>
      <c r="P27" s="44" t="n">
        <v>65072</v>
      </c>
      <c r="Q27" s="39" t="n">
        <v>-230</v>
      </c>
      <c r="R27" s="19" t="s">
        <v>307</v>
      </c>
      <c r="S27" s="45" t="n">
        <f aca="false">I27*I$1*Q27</f>
        <v>-723.35</v>
      </c>
      <c r="T27" s="45"/>
      <c r="U27" s="46"/>
      <c r="V27" s="45"/>
      <c r="W27" s="47"/>
      <c r="X27" s="47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  <c r="IW27" s="48"/>
    </row>
    <row r="28" customFormat="false" ht="12.75" hidden="false" customHeight="false" outlineLevel="0" collapsed="false">
      <c r="A28" s="49" t="s">
        <v>6</v>
      </c>
      <c r="B28" s="50" t="s">
        <v>6</v>
      </c>
      <c r="C28" s="51" t="s">
        <v>6</v>
      </c>
      <c r="D28" s="52" t="s">
        <v>6</v>
      </c>
      <c r="E28" s="52"/>
      <c r="F28" s="49" t="s">
        <v>6</v>
      </c>
      <c r="G28" s="53" t="s">
        <v>6</v>
      </c>
      <c r="H28" s="50" t="s">
        <v>6</v>
      </c>
      <c r="I28" s="54"/>
      <c r="J28" s="55"/>
      <c r="K28" s="55"/>
      <c r="L28" s="55"/>
      <c r="M28" s="55"/>
      <c r="N28" s="56"/>
      <c r="O28" s="55"/>
      <c r="P28" s="57" t="s">
        <v>6</v>
      </c>
      <c r="Q28" s="50" t="n">
        <f aca="false">SUM(Q17:Q27)</f>
        <v>196828</v>
      </c>
      <c r="R28" s="49" t="s">
        <v>6</v>
      </c>
      <c r="S28" s="58" t="n">
        <f aca="false">SUM(S17:S27)</f>
        <v>332460.3662</v>
      </c>
      <c r="T28" s="58" t="n">
        <f aca="false">SUM(T17:T27)</f>
        <v>0</v>
      </c>
      <c r="U28" s="59"/>
      <c r="V28" s="101"/>
      <c r="W28" s="38"/>
      <c r="X28" s="38"/>
    </row>
    <row r="29" customFormat="false" ht="12.75" hidden="false" customHeight="false" outlineLevel="0" collapsed="false">
      <c r="A29" s="29" t="s">
        <v>8</v>
      </c>
      <c r="B29" s="30" t="s">
        <v>9</v>
      </c>
      <c r="C29" s="30" t="s">
        <v>72</v>
      </c>
      <c r="D29" s="31" t="s">
        <v>11</v>
      </c>
      <c r="E29" s="31"/>
      <c r="F29" s="29" t="s">
        <v>12</v>
      </c>
      <c r="G29" s="29" t="s">
        <v>13</v>
      </c>
      <c r="H29" s="30" t="s">
        <v>268</v>
      </c>
      <c r="I29" s="32" t="s">
        <v>15</v>
      </c>
      <c r="J29" s="30" t="s">
        <v>16</v>
      </c>
      <c r="K29" s="30" t="s">
        <v>17</v>
      </c>
      <c r="L29" s="30" t="s">
        <v>18</v>
      </c>
      <c r="M29" s="30" t="s">
        <v>19</v>
      </c>
      <c r="N29" s="33" t="s">
        <v>20</v>
      </c>
      <c r="O29" s="30" t="s">
        <v>21</v>
      </c>
      <c r="P29" s="34" t="s">
        <v>22</v>
      </c>
      <c r="Q29" s="30" t="s">
        <v>23</v>
      </c>
      <c r="R29" s="29" t="s">
        <v>24</v>
      </c>
      <c r="S29" s="35" t="s">
        <v>271</v>
      </c>
      <c r="T29" s="35" t="s">
        <v>271</v>
      </c>
      <c r="U29" s="36"/>
      <c r="V29" s="35" t="str">
        <f aca="false">+V16</f>
        <v>Questions</v>
      </c>
      <c r="W29" s="38"/>
      <c r="X29" s="38"/>
    </row>
    <row r="30" customFormat="false" ht="12.75" hidden="false" customHeight="false" outlineLevel="0" collapsed="false">
      <c r="A30" s="19" t="s">
        <v>29</v>
      </c>
      <c r="B30" s="39" t="s">
        <v>73</v>
      </c>
      <c r="C30" s="39" t="s">
        <v>301</v>
      </c>
      <c r="D30" s="40" t="n">
        <v>36464</v>
      </c>
      <c r="E30" s="40" t="n">
        <v>36860</v>
      </c>
      <c r="F30" s="24" t="s">
        <v>303</v>
      </c>
      <c r="G30" s="24" t="s">
        <v>308</v>
      </c>
      <c r="H30" s="39"/>
      <c r="I30" s="61" t="n">
        <f aca="false">6.53/I$1</f>
        <v>0.210645161290323</v>
      </c>
      <c r="J30" s="42" t="n">
        <v>0.0132</v>
      </c>
      <c r="K30" s="42" t="n">
        <v>0.0022</v>
      </c>
      <c r="L30" s="42" t="n">
        <v>0.0075</v>
      </c>
      <c r="M30" s="42" t="n">
        <v>0</v>
      </c>
      <c r="N30" s="43" t="n">
        <v>0.02116</v>
      </c>
      <c r="O30" s="42" t="n">
        <f aca="false">SUM(I30:M30)</f>
        <v>0.233545161290323</v>
      </c>
      <c r="P30" s="44" t="n">
        <v>65071</v>
      </c>
      <c r="Q30" s="39" t="n">
        <v>5429</v>
      </c>
      <c r="R30" s="19" t="s">
        <v>309</v>
      </c>
      <c r="S30" s="45" t="n">
        <f aca="false">I30*I$1*Q30</f>
        <v>35451.37</v>
      </c>
      <c r="T30" s="45"/>
      <c r="U30" s="46" t="n">
        <v>144867</v>
      </c>
      <c r="V30" s="19"/>
      <c r="W30" s="47"/>
      <c r="X30" s="47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  <c r="IU30" s="48"/>
      <c r="IV30" s="48"/>
      <c r="IW30" s="48"/>
    </row>
    <row r="31" customFormat="false" ht="12.75" hidden="false" customHeight="false" outlineLevel="0" collapsed="false">
      <c r="A31" s="19" t="s">
        <v>29</v>
      </c>
      <c r="B31" s="39" t="s">
        <v>73</v>
      </c>
      <c r="C31" s="39" t="s">
        <v>301</v>
      </c>
      <c r="D31" s="40" t="n">
        <v>36464</v>
      </c>
      <c r="E31" s="40" t="n">
        <v>36860</v>
      </c>
      <c r="F31" s="24" t="s">
        <v>303</v>
      </c>
      <c r="G31" s="24" t="s">
        <v>310</v>
      </c>
      <c r="H31" s="39"/>
      <c r="I31" s="61" t="n">
        <f aca="false">6.53/I$1</f>
        <v>0.210645161290323</v>
      </c>
      <c r="J31" s="42" t="n">
        <v>0.0132</v>
      </c>
      <c r="K31" s="42" t="n">
        <v>0.0022</v>
      </c>
      <c r="L31" s="42" t="n">
        <v>0.0075</v>
      </c>
      <c r="M31" s="42" t="n">
        <v>0</v>
      </c>
      <c r="N31" s="43" t="n">
        <v>0.02116</v>
      </c>
      <c r="O31" s="42" t="n">
        <f aca="false">SUM(I31:M31)</f>
        <v>0.233545161290323</v>
      </c>
      <c r="P31" s="44" t="n">
        <v>65071</v>
      </c>
      <c r="Q31" s="39" t="n">
        <v>1000</v>
      </c>
      <c r="R31" s="19" t="s">
        <v>309</v>
      </c>
      <c r="S31" s="45" t="n">
        <f aca="false">I31*I$1*Q31</f>
        <v>6530</v>
      </c>
      <c r="T31" s="45"/>
      <c r="U31" s="46" t="n">
        <v>144867</v>
      </c>
      <c r="V31" s="19"/>
      <c r="W31" s="47"/>
      <c r="X31" s="47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  <c r="IU31" s="48"/>
      <c r="IV31" s="48"/>
      <c r="IW31" s="48"/>
    </row>
    <row r="32" customFormat="false" ht="12.75" hidden="false" customHeight="false" outlineLevel="0" collapsed="false">
      <c r="A32" s="19" t="s">
        <v>29</v>
      </c>
      <c r="B32" s="39" t="s">
        <v>73</v>
      </c>
      <c r="C32" s="39" t="s">
        <v>301</v>
      </c>
      <c r="D32" s="40" t="n">
        <v>36464</v>
      </c>
      <c r="E32" s="40" t="n">
        <v>36860</v>
      </c>
      <c r="F32" s="24" t="s">
        <v>303</v>
      </c>
      <c r="G32" s="24" t="s">
        <v>311</v>
      </c>
      <c r="H32" s="39"/>
      <c r="I32" s="61" t="n">
        <f aca="false">6.53/I$1</f>
        <v>0.210645161290323</v>
      </c>
      <c r="J32" s="42" t="n">
        <v>0.0132</v>
      </c>
      <c r="K32" s="42" t="n">
        <v>0.0022</v>
      </c>
      <c r="L32" s="42" t="n">
        <v>0.0075</v>
      </c>
      <c r="M32" s="42" t="n">
        <v>0</v>
      </c>
      <c r="N32" s="43" t="n">
        <v>0.02116</v>
      </c>
      <c r="O32" s="42" t="n">
        <f aca="false">SUM(I32:M32)</f>
        <v>0.233545161290323</v>
      </c>
      <c r="P32" s="44" t="n">
        <v>65071</v>
      </c>
      <c r="Q32" s="39" t="n">
        <v>1000</v>
      </c>
      <c r="R32" s="19" t="s">
        <v>309</v>
      </c>
      <c r="S32" s="45" t="n">
        <f aca="false">I32*I$1*Q32</f>
        <v>6530</v>
      </c>
      <c r="T32" s="45"/>
      <c r="U32" s="46" t="n">
        <v>144867</v>
      </c>
      <c r="V32" s="19"/>
      <c r="W32" s="47"/>
      <c r="X32" s="47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  <c r="IW32" s="48"/>
    </row>
    <row r="33" customFormat="false" ht="12.75" hidden="false" customHeight="false" outlineLevel="0" collapsed="false">
      <c r="A33" s="19" t="s">
        <v>29</v>
      </c>
      <c r="B33" s="39" t="s">
        <v>73</v>
      </c>
      <c r="C33" s="39" t="s">
        <v>312</v>
      </c>
      <c r="D33" s="40" t="n">
        <v>36526</v>
      </c>
      <c r="E33" s="40" t="n">
        <v>36556</v>
      </c>
      <c r="F33" s="24" t="s">
        <v>303</v>
      </c>
      <c r="G33" s="24" t="s">
        <v>311</v>
      </c>
      <c r="H33" s="39"/>
      <c r="I33" s="61" t="n">
        <f aca="false">6.53/I$1</f>
        <v>0.210645161290323</v>
      </c>
      <c r="J33" s="42" t="n">
        <v>0.0132</v>
      </c>
      <c r="K33" s="42" t="n">
        <v>0.0022</v>
      </c>
      <c r="L33" s="42" t="n">
        <v>0.0075</v>
      </c>
      <c r="M33" s="42" t="n">
        <v>0</v>
      </c>
      <c r="N33" s="43" t="n">
        <v>0.02116</v>
      </c>
      <c r="O33" s="42" t="n">
        <f aca="false">SUM(I33:M33)</f>
        <v>0.233545161290323</v>
      </c>
      <c r="P33" s="44" t="n">
        <v>65071</v>
      </c>
      <c r="Q33" s="39" t="n">
        <v>-100</v>
      </c>
      <c r="R33" s="19" t="s">
        <v>305</v>
      </c>
      <c r="S33" s="45" t="n">
        <f aca="false">I33*I$1*Q33</f>
        <v>-653</v>
      </c>
      <c r="T33" s="45"/>
      <c r="U33" s="46" t="n">
        <v>145052</v>
      </c>
      <c r="V33" s="19"/>
      <c r="W33" s="47"/>
      <c r="X33" s="47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  <c r="IU33" s="48"/>
      <c r="IV33" s="48"/>
      <c r="IW33" s="48"/>
    </row>
    <row r="34" customFormat="false" ht="12.75" hidden="false" customHeight="false" outlineLevel="0" collapsed="false">
      <c r="A34" s="19" t="s">
        <v>29</v>
      </c>
      <c r="B34" s="39" t="s">
        <v>73</v>
      </c>
      <c r="C34" s="19" t="s">
        <v>313</v>
      </c>
      <c r="D34" s="40" t="n">
        <v>36526</v>
      </c>
      <c r="E34" s="40" t="n">
        <v>36556</v>
      </c>
      <c r="F34" s="24" t="s">
        <v>303</v>
      </c>
      <c r="G34" s="24" t="s">
        <v>308</v>
      </c>
      <c r="H34" s="39"/>
      <c r="I34" s="61" t="n">
        <f aca="false">6.53/I$1</f>
        <v>0.210645161290323</v>
      </c>
      <c r="J34" s="42" t="n">
        <v>0.0132</v>
      </c>
      <c r="K34" s="42" t="n">
        <v>0.0022</v>
      </c>
      <c r="L34" s="42" t="n">
        <v>0.0075</v>
      </c>
      <c r="M34" s="42" t="n">
        <v>0</v>
      </c>
      <c r="N34" s="43" t="n">
        <v>0.02116</v>
      </c>
      <c r="O34" s="42" t="n">
        <f aca="false">SUM(I34:M34)</f>
        <v>0.233545161290323</v>
      </c>
      <c r="P34" s="44" t="n">
        <v>65071</v>
      </c>
      <c r="Q34" s="39" t="n">
        <v>-100</v>
      </c>
      <c r="R34" s="19" t="s">
        <v>306</v>
      </c>
      <c r="S34" s="45" t="n">
        <f aca="false">I34*I$1*Q34</f>
        <v>-653</v>
      </c>
      <c r="T34" s="45"/>
      <c r="U34" s="46" t="n">
        <v>145052</v>
      </c>
      <c r="V34" s="19"/>
      <c r="W34" s="47"/>
      <c r="X34" s="47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  <c r="IW34" s="48"/>
    </row>
    <row r="35" customFormat="false" ht="12.75" hidden="false" customHeight="false" outlineLevel="0" collapsed="false">
      <c r="A35" s="19" t="s">
        <v>29</v>
      </c>
      <c r="B35" s="39" t="s">
        <v>73</v>
      </c>
      <c r="C35" s="19" t="s">
        <v>314</v>
      </c>
      <c r="D35" s="40" t="n">
        <v>36526</v>
      </c>
      <c r="E35" s="40" t="n">
        <v>36556</v>
      </c>
      <c r="F35" s="24" t="s">
        <v>303</v>
      </c>
      <c r="G35" s="24" t="s">
        <v>310</v>
      </c>
      <c r="H35" s="39"/>
      <c r="I35" s="61" t="n">
        <f aca="false">6.53/I$1</f>
        <v>0.210645161290323</v>
      </c>
      <c r="J35" s="42" t="n">
        <v>0.0132</v>
      </c>
      <c r="K35" s="42" t="n">
        <v>0.0022</v>
      </c>
      <c r="L35" s="42" t="n">
        <v>0.0075</v>
      </c>
      <c r="M35" s="42" t="n">
        <v>0</v>
      </c>
      <c r="N35" s="43" t="n">
        <v>0.02116</v>
      </c>
      <c r="O35" s="42" t="n">
        <f aca="false">SUM(I35:M35)</f>
        <v>0.233545161290323</v>
      </c>
      <c r="P35" s="44" t="n">
        <v>65071</v>
      </c>
      <c r="Q35" s="39" t="n">
        <v>-223</v>
      </c>
      <c r="R35" s="19" t="s">
        <v>307</v>
      </c>
      <c r="S35" s="45" t="n">
        <f aca="false">I35*I$1*Q35</f>
        <v>-1456.19</v>
      </c>
      <c r="T35" s="45"/>
      <c r="U35" s="46" t="n">
        <v>145052</v>
      </c>
      <c r="V35" s="19"/>
      <c r="W35" s="47"/>
      <c r="X35" s="47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  <c r="II35" s="48"/>
      <c r="IJ35" s="48"/>
      <c r="IK35" s="48"/>
      <c r="IL35" s="48"/>
      <c r="IM35" s="48"/>
      <c r="IN35" s="48"/>
      <c r="IO35" s="48"/>
      <c r="IP35" s="48"/>
      <c r="IQ35" s="48"/>
      <c r="IR35" s="48"/>
      <c r="IS35" s="48"/>
      <c r="IT35" s="48"/>
      <c r="IU35" s="48"/>
      <c r="IV35" s="48"/>
      <c r="IW35" s="48"/>
    </row>
    <row r="36" customFormat="false" ht="12.75" hidden="false" customHeight="false" outlineLevel="0" collapsed="false">
      <c r="A36" s="19" t="s">
        <v>29</v>
      </c>
      <c r="B36" s="25" t="s">
        <v>73</v>
      </c>
      <c r="C36" s="25" t="s">
        <v>315</v>
      </c>
      <c r="D36" s="73" t="n">
        <v>36434</v>
      </c>
      <c r="E36" s="73" t="n">
        <v>36714</v>
      </c>
      <c r="F36" s="24" t="s">
        <v>316</v>
      </c>
      <c r="G36" s="24" t="s">
        <v>317</v>
      </c>
      <c r="H36" s="25"/>
      <c r="I36" s="61" t="n">
        <v>0.085</v>
      </c>
      <c r="J36" s="74" t="n">
        <v>0.0132</v>
      </c>
      <c r="K36" s="74" t="n">
        <v>0.0022</v>
      </c>
      <c r="L36" s="74" t="n">
        <v>0.0075</v>
      </c>
      <c r="M36" s="74" t="n">
        <v>0</v>
      </c>
      <c r="N36" s="75" t="n">
        <v>0.02116</v>
      </c>
      <c r="O36" s="74" t="n">
        <f aca="false">SUM(I36:M36)</f>
        <v>0.1079</v>
      </c>
      <c r="P36" s="76"/>
      <c r="Q36" s="25" t="n">
        <v>40000</v>
      </c>
      <c r="R36" s="24" t="s">
        <v>78</v>
      </c>
      <c r="S36" s="77" t="n">
        <f aca="false">I36*I$1*Q36</f>
        <v>105400</v>
      </c>
      <c r="T36" s="77"/>
      <c r="U36" s="81"/>
      <c r="V36" s="77"/>
      <c r="W36" s="79"/>
      <c r="X36" s="79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0"/>
      <c r="CB36" s="80"/>
      <c r="CC36" s="80"/>
      <c r="CD36" s="80"/>
      <c r="CE36" s="80"/>
      <c r="CF36" s="80"/>
      <c r="CG36" s="80"/>
      <c r="CH36" s="80"/>
      <c r="CI36" s="80"/>
      <c r="CJ36" s="80"/>
      <c r="CK36" s="80"/>
      <c r="CL36" s="80"/>
      <c r="CM36" s="80"/>
      <c r="CN36" s="80"/>
      <c r="CO36" s="80"/>
      <c r="CP36" s="80"/>
      <c r="CQ36" s="80"/>
      <c r="CR36" s="80"/>
      <c r="CS36" s="80"/>
      <c r="CT36" s="80"/>
      <c r="CU36" s="80"/>
      <c r="CV36" s="80"/>
      <c r="CW36" s="80"/>
      <c r="CX36" s="80"/>
      <c r="CY36" s="80"/>
      <c r="CZ36" s="80"/>
      <c r="DA36" s="80"/>
      <c r="DB36" s="80"/>
      <c r="DC36" s="80"/>
      <c r="DD36" s="80"/>
      <c r="DE36" s="80"/>
      <c r="DF36" s="80"/>
      <c r="DG36" s="80"/>
      <c r="DH36" s="80"/>
      <c r="DI36" s="80"/>
      <c r="DJ36" s="80"/>
      <c r="DK36" s="80"/>
      <c r="DL36" s="80"/>
      <c r="DM36" s="80"/>
      <c r="DN36" s="80"/>
      <c r="DO36" s="80"/>
      <c r="DP36" s="80"/>
      <c r="DQ36" s="80"/>
      <c r="DR36" s="80"/>
      <c r="DS36" s="80"/>
      <c r="DT36" s="80"/>
      <c r="DU36" s="80"/>
      <c r="DV36" s="80"/>
      <c r="DW36" s="80"/>
      <c r="DX36" s="80"/>
      <c r="DY36" s="80"/>
      <c r="DZ36" s="80"/>
      <c r="EA36" s="80"/>
      <c r="EB36" s="80"/>
      <c r="EC36" s="80"/>
      <c r="ED36" s="80"/>
      <c r="EE36" s="80"/>
      <c r="EF36" s="80"/>
      <c r="EG36" s="80"/>
      <c r="EH36" s="80"/>
      <c r="EI36" s="80"/>
      <c r="EJ36" s="80"/>
      <c r="EK36" s="80"/>
      <c r="EL36" s="80"/>
      <c r="EM36" s="80"/>
      <c r="EN36" s="80"/>
      <c r="EO36" s="80"/>
      <c r="EP36" s="80"/>
      <c r="EQ36" s="80"/>
      <c r="ER36" s="80"/>
      <c r="ES36" s="80"/>
      <c r="ET36" s="80"/>
      <c r="EU36" s="80"/>
      <c r="EV36" s="80"/>
      <c r="EW36" s="80"/>
      <c r="EX36" s="80"/>
      <c r="EY36" s="80"/>
      <c r="EZ36" s="80"/>
      <c r="FA36" s="80"/>
      <c r="FB36" s="80"/>
      <c r="FC36" s="80"/>
      <c r="FD36" s="80"/>
      <c r="FE36" s="80"/>
      <c r="FF36" s="80"/>
      <c r="FG36" s="80"/>
      <c r="FH36" s="80"/>
      <c r="FI36" s="80"/>
      <c r="FJ36" s="80"/>
      <c r="FK36" s="80"/>
      <c r="FL36" s="80"/>
      <c r="FM36" s="80"/>
      <c r="FN36" s="80"/>
      <c r="FO36" s="80"/>
      <c r="FP36" s="80"/>
      <c r="FQ36" s="80"/>
      <c r="FR36" s="80"/>
      <c r="FS36" s="80"/>
      <c r="FT36" s="80"/>
      <c r="FU36" s="80"/>
      <c r="FV36" s="80"/>
      <c r="FW36" s="80"/>
      <c r="FX36" s="80"/>
      <c r="FY36" s="80"/>
      <c r="FZ36" s="80"/>
      <c r="GA36" s="80"/>
      <c r="GB36" s="80"/>
      <c r="GC36" s="80"/>
      <c r="GD36" s="80"/>
      <c r="GE36" s="80"/>
      <c r="GF36" s="80"/>
      <c r="GG36" s="80"/>
      <c r="GH36" s="80"/>
      <c r="GI36" s="80"/>
      <c r="GJ36" s="80"/>
      <c r="GK36" s="80"/>
      <c r="GL36" s="80"/>
      <c r="GM36" s="80"/>
      <c r="GN36" s="80"/>
      <c r="GO36" s="80"/>
      <c r="GP36" s="80"/>
      <c r="GQ36" s="80"/>
      <c r="GR36" s="80"/>
      <c r="GS36" s="80"/>
      <c r="GT36" s="80"/>
      <c r="GU36" s="80"/>
      <c r="GV36" s="80"/>
      <c r="GW36" s="80"/>
      <c r="GX36" s="80"/>
      <c r="GY36" s="80"/>
      <c r="GZ36" s="80"/>
      <c r="HA36" s="80"/>
      <c r="HB36" s="80"/>
      <c r="HC36" s="80"/>
      <c r="HD36" s="80"/>
      <c r="HE36" s="80"/>
      <c r="HF36" s="80"/>
      <c r="HG36" s="80"/>
      <c r="HH36" s="80"/>
      <c r="HI36" s="80"/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0"/>
      <c r="HU36" s="80"/>
      <c r="HV36" s="80"/>
      <c r="HW36" s="80"/>
      <c r="HX36" s="80"/>
      <c r="HY36" s="80"/>
      <c r="HZ36" s="80"/>
      <c r="IA36" s="80"/>
      <c r="IB36" s="80"/>
      <c r="IC36" s="80"/>
      <c r="ID36" s="80"/>
      <c r="IE36" s="80"/>
      <c r="IF36" s="80"/>
      <c r="IG36" s="80"/>
      <c r="IH36" s="80"/>
      <c r="II36" s="80"/>
      <c r="IJ36" s="80"/>
      <c r="IK36" s="80"/>
      <c r="IL36" s="80"/>
      <c r="IM36" s="80"/>
      <c r="IN36" s="80"/>
      <c r="IO36" s="80"/>
      <c r="IP36" s="80"/>
      <c r="IQ36" s="80"/>
      <c r="IR36" s="80"/>
      <c r="IS36" s="80"/>
      <c r="IT36" s="80"/>
      <c r="IU36" s="80"/>
      <c r="IV36" s="80"/>
      <c r="IW36" s="80"/>
    </row>
    <row r="37" customFormat="false" ht="12.75" hidden="false" customHeight="false" outlineLevel="0" collapsed="false">
      <c r="A37" s="49" t="s">
        <v>6</v>
      </c>
      <c r="B37" s="50" t="s">
        <v>6</v>
      </c>
      <c r="C37" s="50" t="s">
        <v>6</v>
      </c>
      <c r="D37" s="52" t="s">
        <v>6</v>
      </c>
      <c r="E37" s="52" t="s">
        <v>6</v>
      </c>
      <c r="F37" s="49" t="s">
        <v>6</v>
      </c>
      <c r="G37" s="53" t="s">
        <v>6</v>
      </c>
      <c r="H37" s="50" t="s">
        <v>6</v>
      </c>
      <c r="I37" s="54"/>
      <c r="J37" s="55"/>
      <c r="K37" s="55"/>
      <c r="L37" s="55"/>
      <c r="M37" s="55"/>
      <c r="N37" s="56"/>
      <c r="O37" s="55"/>
      <c r="P37" s="57" t="s">
        <v>6</v>
      </c>
      <c r="Q37" s="50" t="n">
        <f aca="false">SUM(Q30:Q36)</f>
        <v>47006</v>
      </c>
      <c r="R37" s="49" t="s">
        <v>6</v>
      </c>
      <c r="S37" s="58" t="n">
        <f aca="false">SUM(S30:S36)</f>
        <v>151149.18</v>
      </c>
      <c r="T37" s="58" t="n">
        <f aca="false">SUM(T30:T36)</f>
        <v>0</v>
      </c>
      <c r="U37" s="59"/>
      <c r="V37" s="58"/>
      <c r="W37" s="38"/>
      <c r="X37" s="38"/>
    </row>
    <row r="38" customFormat="false" ht="12.75" hidden="false" customHeight="false" outlineLevel="0" collapsed="false">
      <c r="A38" s="29" t="s">
        <v>8</v>
      </c>
      <c r="B38" s="30" t="s">
        <v>9</v>
      </c>
      <c r="C38" s="30" t="s">
        <v>72</v>
      </c>
      <c r="D38" s="31" t="s">
        <v>11</v>
      </c>
      <c r="E38" s="31"/>
      <c r="F38" s="29" t="s">
        <v>12</v>
      </c>
      <c r="G38" s="29" t="s">
        <v>13</v>
      </c>
      <c r="H38" s="30" t="s">
        <v>14</v>
      </c>
      <c r="I38" s="32" t="s">
        <v>15</v>
      </c>
      <c r="J38" s="30" t="s">
        <v>16</v>
      </c>
      <c r="K38" s="30" t="s">
        <v>17</v>
      </c>
      <c r="L38" s="30" t="s">
        <v>18</v>
      </c>
      <c r="M38" s="30" t="s">
        <v>19</v>
      </c>
      <c r="N38" s="33" t="s">
        <v>20</v>
      </c>
      <c r="O38" s="30" t="s">
        <v>21</v>
      </c>
      <c r="P38" s="34" t="s">
        <v>22</v>
      </c>
      <c r="Q38" s="30" t="s">
        <v>23</v>
      </c>
      <c r="R38" s="29" t="s">
        <v>24</v>
      </c>
      <c r="S38" s="35" t="s">
        <v>25</v>
      </c>
      <c r="T38" s="35" t="s">
        <v>26</v>
      </c>
      <c r="U38" s="36" t="s">
        <v>27</v>
      </c>
      <c r="V38" s="37" t="str">
        <f aca="false">+V29</f>
        <v>Questions</v>
      </c>
      <c r="W38" s="38"/>
      <c r="X38" s="38"/>
    </row>
    <row r="39" customFormat="false" ht="12.75" hidden="false" customHeight="false" outlineLevel="0" collapsed="false">
      <c r="A39" s="103" t="s">
        <v>29</v>
      </c>
      <c r="B39" s="104" t="s">
        <v>277</v>
      </c>
      <c r="C39" s="104" t="s">
        <v>74</v>
      </c>
      <c r="D39" s="105" t="n">
        <v>35612</v>
      </c>
      <c r="E39" s="105" t="n">
        <v>37437</v>
      </c>
      <c r="F39" s="103" t="s">
        <v>318</v>
      </c>
      <c r="G39" s="103" t="s">
        <v>318</v>
      </c>
      <c r="H39" s="104" t="s">
        <v>77</v>
      </c>
      <c r="I39" s="106" t="n">
        <f aca="false">7.007/$I$1</f>
        <v>0.226032258064516</v>
      </c>
      <c r="J39" s="107" t="n">
        <v>0</v>
      </c>
      <c r="K39" s="107" t="n">
        <v>0.0022</v>
      </c>
      <c r="L39" s="107" t="n">
        <v>0.0072</v>
      </c>
      <c r="M39" s="107" t="n">
        <v>0.0131</v>
      </c>
      <c r="N39" s="108" t="n">
        <v>0</v>
      </c>
      <c r="O39" s="107" t="n">
        <f aca="false">SUM(I39:M39)</f>
        <v>0.248532258064516</v>
      </c>
      <c r="P39" s="109" t="n">
        <v>270</v>
      </c>
      <c r="Q39" s="104" t="n">
        <v>1000</v>
      </c>
      <c r="R39" s="103" t="s">
        <v>319</v>
      </c>
      <c r="S39" s="110" t="n">
        <f aca="false">I39*I$1*Q39</f>
        <v>7007</v>
      </c>
      <c r="T39" s="110"/>
      <c r="U39" s="111" t="n">
        <v>149901</v>
      </c>
      <c r="V39" s="103" t="s">
        <v>320</v>
      </c>
      <c r="W39" s="112"/>
      <c r="X39" s="112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  <c r="BQ39" s="113"/>
      <c r="BR39" s="113"/>
      <c r="BS39" s="113"/>
      <c r="BT39" s="113"/>
      <c r="BU39" s="113"/>
      <c r="BV39" s="113"/>
      <c r="BW39" s="113"/>
      <c r="BX39" s="113"/>
      <c r="BY39" s="113"/>
      <c r="BZ39" s="113"/>
      <c r="CA39" s="113"/>
      <c r="CB39" s="113"/>
      <c r="CC39" s="113"/>
      <c r="CD39" s="113"/>
      <c r="CE39" s="113"/>
      <c r="CF39" s="113"/>
      <c r="CG39" s="113"/>
      <c r="CH39" s="113"/>
      <c r="CI39" s="113"/>
      <c r="CJ39" s="113"/>
      <c r="CK39" s="113"/>
      <c r="CL39" s="113"/>
      <c r="CM39" s="113"/>
      <c r="CN39" s="113"/>
      <c r="CO39" s="113"/>
      <c r="CP39" s="113"/>
      <c r="CQ39" s="113"/>
      <c r="CR39" s="113"/>
      <c r="CS39" s="113"/>
      <c r="CT39" s="113"/>
      <c r="CU39" s="113"/>
      <c r="CV39" s="113"/>
      <c r="CW39" s="113"/>
      <c r="CX39" s="113"/>
      <c r="CY39" s="113"/>
      <c r="CZ39" s="113"/>
      <c r="DA39" s="113"/>
      <c r="DB39" s="113"/>
      <c r="DC39" s="113"/>
      <c r="DD39" s="113"/>
      <c r="DE39" s="113"/>
      <c r="DF39" s="113"/>
      <c r="DG39" s="113"/>
      <c r="DH39" s="113"/>
      <c r="DI39" s="113"/>
      <c r="DJ39" s="113"/>
      <c r="DK39" s="113"/>
      <c r="DL39" s="113"/>
      <c r="DM39" s="113"/>
      <c r="DN39" s="113"/>
      <c r="DO39" s="113"/>
      <c r="DP39" s="113"/>
      <c r="DQ39" s="113"/>
      <c r="DR39" s="113"/>
      <c r="DS39" s="113"/>
      <c r="DT39" s="113"/>
      <c r="DU39" s="113"/>
      <c r="DV39" s="113"/>
      <c r="DW39" s="113"/>
      <c r="DX39" s="113"/>
      <c r="DY39" s="113"/>
      <c r="DZ39" s="113"/>
      <c r="EA39" s="113"/>
      <c r="EB39" s="113"/>
      <c r="EC39" s="113"/>
      <c r="ED39" s="113"/>
      <c r="EE39" s="113"/>
      <c r="EF39" s="113"/>
      <c r="EG39" s="113"/>
      <c r="EH39" s="113"/>
      <c r="EI39" s="113"/>
      <c r="EJ39" s="113"/>
      <c r="EK39" s="113"/>
      <c r="EL39" s="113"/>
      <c r="EM39" s="113"/>
      <c r="EN39" s="113"/>
      <c r="EO39" s="113"/>
      <c r="EP39" s="113"/>
      <c r="EQ39" s="113"/>
      <c r="ER39" s="113"/>
      <c r="ES39" s="113"/>
      <c r="ET39" s="113"/>
      <c r="EU39" s="113"/>
      <c r="EV39" s="113"/>
      <c r="EW39" s="113"/>
      <c r="EX39" s="113"/>
      <c r="EY39" s="113"/>
      <c r="EZ39" s="113"/>
      <c r="FA39" s="113"/>
      <c r="FB39" s="113"/>
      <c r="FC39" s="113"/>
      <c r="FD39" s="113"/>
      <c r="FE39" s="113"/>
      <c r="FF39" s="113"/>
      <c r="FG39" s="113"/>
      <c r="FH39" s="113"/>
      <c r="FI39" s="113"/>
      <c r="FJ39" s="113"/>
      <c r="FK39" s="113"/>
      <c r="FL39" s="113"/>
      <c r="FM39" s="113"/>
      <c r="FN39" s="113"/>
      <c r="FO39" s="113"/>
      <c r="FP39" s="113"/>
      <c r="FQ39" s="113"/>
      <c r="FR39" s="113"/>
      <c r="FS39" s="113"/>
      <c r="FT39" s="113"/>
      <c r="FU39" s="113"/>
      <c r="FV39" s="113"/>
      <c r="FW39" s="113"/>
      <c r="FX39" s="113"/>
      <c r="FY39" s="113"/>
      <c r="FZ39" s="113"/>
      <c r="GA39" s="113"/>
      <c r="GB39" s="113"/>
      <c r="GC39" s="113"/>
      <c r="GD39" s="113"/>
      <c r="GE39" s="113"/>
      <c r="GF39" s="113"/>
      <c r="GG39" s="113"/>
      <c r="GH39" s="113"/>
      <c r="GI39" s="113"/>
      <c r="GJ39" s="113"/>
      <c r="GK39" s="113"/>
      <c r="GL39" s="113"/>
      <c r="GM39" s="113"/>
      <c r="GN39" s="113"/>
      <c r="GO39" s="113"/>
      <c r="GP39" s="113"/>
      <c r="GQ39" s="113"/>
      <c r="GR39" s="113"/>
      <c r="GS39" s="113"/>
      <c r="GT39" s="113"/>
      <c r="GU39" s="113"/>
      <c r="GV39" s="113"/>
      <c r="GW39" s="113"/>
      <c r="GX39" s="113"/>
      <c r="GY39" s="113"/>
      <c r="GZ39" s="113"/>
      <c r="HA39" s="113"/>
      <c r="HB39" s="113"/>
      <c r="HC39" s="113"/>
      <c r="HD39" s="113"/>
      <c r="HE39" s="113"/>
      <c r="HF39" s="113"/>
      <c r="HG39" s="113"/>
      <c r="HH39" s="113"/>
      <c r="HI39" s="113"/>
      <c r="HJ39" s="113"/>
      <c r="HK39" s="113"/>
      <c r="HL39" s="113"/>
      <c r="HM39" s="113"/>
      <c r="HN39" s="113"/>
      <c r="HO39" s="113"/>
      <c r="HP39" s="113"/>
      <c r="HQ39" s="113"/>
      <c r="HR39" s="113"/>
      <c r="HS39" s="113"/>
      <c r="HT39" s="113"/>
      <c r="HU39" s="113"/>
      <c r="HV39" s="113"/>
      <c r="HW39" s="113"/>
      <c r="HX39" s="113"/>
      <c r="HY39" s="113"/>
      <c r="HZ39" s="113"/>
      <c r="IA39" s="113"/>
      <c r="IB39" s="113"/>
      <c r="IC39" s="113"/>
      <c r="ID39" s="113"/>
      <c r="IE39" s="113"/>
      <c r="IF39" s="113"/>
      <c r="IG39" s="113"/>
      <c r="IH39" s="113"/>
      <c r="II39" s="113"/>
      <c r="IJ39" s="113"/>
      <c r="IK39" s="113"/>
      <c r="IL39" s="113"/>
      <c r="IM39" s="113"/>
      <c r="IN39" s="113"/>
      <c r="IO39" s="113"/>
      <c r="IP39" s="113"/>
      <c r="IQ39" s="113"/>
      <c r="IR39" s="113"/>
      <c r="IS39" s="113"/>
      <c r="IT39" s="113"/>
      <c r="IU39" s="113"/>
      <c r="IV39" s="113"/>
      <c r="IW39" s="113"/>
    </row>
    <row r="40" customFormat="false" ht="12.75" hidden="false" customHeight="false" outlineLevel="0" collapsed="false">
      <c r="A40" s="8"/>
      <c r="B40" s="6"/>
      <c r="C40" s="6"/>
      <c r="D40" s="7"/>
      <c r="E40" s="7"/>
      <c r="F40" s="8"/>
      <c r="G40" s="8"/>
      <c r="H40" s="6"/>
      <c r="I40" s="22"/>
      <c r="J40" s="11"/>
      <c r="K40" s="11"/>
      <c r="L40" s="11"/>
      <c r="M40" s="11"/>
      <c r="N40" s="12"/>
      <c r="O40" s="11"/>
      <c r="P40" s="13"/>
      <c r="Q40" s="6"/>
      <c r="R40" s="8"/>
      <c r="S40" s="83" t="n">
        <f aca="false">SUM(S39)</f>
        <v>7007</v>
      </c>
      <c r="T40" s="83"/>
      <c r="U40" s="84"/>
      <c r="V40" s="8"/>
      <c r="W40" s="38"/>
      <c r="X40" s="38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  <c r="BV40" s="99"/>
      <c r="BW40" s="99"/>
      <c r="BX40" s="99"/>
      <c r="BY40" s="99"/>
      <c r="BZ40" s="99"/>
      <c r="CA40" s="99"/>
      <c r="CB40" s="99"/>
      <c r="CC40" s="99"/>
      <c r="CD40" s="99"/>
      <c r="CE40" s="99"/>
      <c r="CF40" s="99"/>
      <c r="CG40" s="99"/>
      <c r="CH40" s="99"/>
      <c r="CI40" s="99"/>
      <c r="CJ40" s="99"/>
      <c r="CK40" s="99"/>
      <c r="CL40" s="99"/>
      <c r="CM40" s="99"/>
      <c r="CN40" s="99"/>
      <c r="CO40" s="99"/>
      <c r="CP40" s="99"/>
      <c r="CQ40" s="99"/>
      <c r="CR40" s="99"/>
      <c r="CS40" s="99"/>
      <c r="CT40" s="99"/>
      <c r="CU40" s="99"/>
      <c r="CV40" s="99"/>
      <c r="CW40" s="99"/>
      <c r="CX40" s="99"/>
      <c r="CY40" s="99"/>
      <c r="CZ40" s="99"/>
      <c r="DA40" s="99"/>
      <c r="DB40" s="99"/>
      <c r="DC40" s="99"/>
      <c r="DD40" s="99"/>
      <c r="DE40" s="99"/>
      <c r="DF40" s="99"/>
      <c r="DG40" s="99"/>
      <c r="DH40" s="99"/>
      <c r="DI40" s="99"/>
      <c r="DJ40" s="99"/>
      <c r="DK40" s="99"/>
      <c r="DL40" s="99"/>
      <c r="DM40" s="99"/>
      <c r="DN40" s="99"/>
      <c r="DO40" s="99"/>
      <c r="DP40" s="99"/>
      <c r="DQ40" s="99"/>
      <c r="DR40" s="99"/>
      <c r="DS40" s="99"/>
      <c r="DT40" s="99"/>
      <c r="DU40" s="99"/>
      <c r="DV40" s="99"/>
      <c r="DW40" s="99"/>
      <c r="DX40" s="99"/>
      <c r="DY40" s="99"/>
      <c r="DZ40" s="99"/>
      <c r="EA40" s="99"/>
      <c r="EB40" s="99"/>
      <c r="EC40" s="99"/>
      <c r="ED40" s="99"/>
      <c r="EE40" s="99"/>
      <c r="EF40" s="99"/>
      <c r="EG40" s="99"/>
      <c r="EH40" s="99"/>
      <c r="EI40" s="99"/>
      <c r="EJ40" s="99"/>
      <c r="EK40" s="99"/>
      <c r="EL40" s="99"/>
      <c r="EM40" s="99"/>
      <c r="EN40" s="99"/>
      <c r="EO40" s="99"/>
      <c r="EP40" s="99"/>
      <c r="EQ40" s="99"/>
      <c r="ER40" s="99"/>
      <c r="ES40" s="99"/>
      <c r="ET40" s="99"/>
      <c r="EU40" s="99"/>
      <c r="EV40" s="99"/>
      <c r="EW40" s="99"/>
      <c r="EX40" s="99"/>
      <c r="EY40" s="99"/>
      <c r="EZ40" s="99"/>
      <c r="FA40" s="99"/>
      <c r="FB40" s="99"/>
      <c r="FC40" s="99"/>
      <c r="FD40" s="99"/>
      <c r="FE40" s="99"/>
      <c r="FF40" s="99"/>
      <c r="FG40" s="99"/>
      <c r="FH40" s="99"/>
      <c r="FI40" s="99"/>
      <c r="FJ40" s="99"/>
      <c r="FK40" s="99"/>
      <c r="FL40" s="99"/>
      <c r="FM40" s="99"/>
      <c r="FN40" s="99"/>
      <c r="FO40" s="99"/>
      <c r="FP40" s="99"/>
      <c r="FQ40" s="99"/>
      <c r="FR40" s="99"/>
      <c r="FS40" s="99"/>
      <c r="FT40" s="99"/>
      <c r="FU40" s="99"/>
      <c r="FV40" s="99"/>
      <c r="FW40" s="99"/>
      <c r="FX40" s="99"/>
      <c r="FY40" s="99"/>
      <c r="FZ40" s="99"/>
      <c r="GA40" s="99"/>
      <c r="GB40" s="99"/>
      <c r="GC40" s="99"/>
      <c r="GD40" s="99"/>
      <c r="GE40" s="99"/>
      <c r="GF40" s="99"/>
      <c r="GG40" s="99"/>
      <c r="GH40" s="99"/>
      <c r="GI40" s="99"/>
      <c r="GJ40" s="99"/>
      <c r="GK40" s="99"/>
      <c r="GL40" s="99"/>
      <c r="GM40" s="99"/>
      <c r="GN40" s="99"/>
      <c r="GO40" s="99"/>
      <c r="GP40" s="99"/>
      <c r="GQ40" s="99"/>
      <c r="GR40" s="99"/>
      <c r="GS40" s="99"/>
      <c r="GT40" s="99"/>
      <c r="GU40" s="99"/>
      <c r="GV40" s="99"/>
      <c r="GW40" s="99"/>
      <c r="GX40" s="99"/>
      <c r="GY40" s="99"/>
      <c r="GZ40" s="99"/>
      <c r="HA40" s="99"/>
      <c r="HB40" s="99"/>
      <c r="HC40" s="99"/>
      <c r="HD40" s="99"/>
      <c r="HE40" s="99"/>
      <c r="HF40" s="99"/>
      <c r="HG40" s="99"/>
      <c r="HH40" s="99"/>
      <c r="HI40" s="99"/>
      <c r="HJ40" s="99"/>
      <c r="HK40" s="99"/>
      <c r="HL40" s="99"/>
      <c r="HM40" s="99"/>
      <c r="HN40" s="99"/>
      <c r="HO40" s="99"/>
      <c r="HP40" s="99"/>
      <c r="HQ40" s="99"/>
      <c r="HR40" s="99"/>
      <c r="HS40" s="99"/>
      <c r="HT40" s="99"/>
      <c r="HU40" s="99"/>
      <c r="HV40" s="99"/>
      <c r="HW40" s="99"/>
      <c r="HX40" s="99"/>
      <c r="HY40" s="99"/>
      <c r="HZ40" s="99"/>
      <c r="IA40" s="99"/>
      <c r="IB40" s="99"/>
      <c r="IC40" s="99"/>
      <c r="ID40" s="99"/>
      <c r="IE40" s="99"/>
      <c r="IF40" s="99"/>
      <c r="IG40" s="99"/>
      <c r="IH40" s="99"/>
      <c r="II40" s="99"/>
      <c r="IJ40" s="99"/>
      <c r="IK40" s="99"/>
      <c r="IL40" s="99"/>
      <c r="IM40" s="99"/>
      <c r="IN40" s="99"/>
      <c r="IO40" s="99"/>
      <c r="IP40" s="99"/>
      <c r="IQ40" s="99"/>
      <c r="IR40" s="99"/>
      <c r="IS40" s="99"/>
      <c r="IT40" s="99"/>
      <c r="IU40" s="99"/>
      <c r="IV40" s="99"/>
      <c r="IW40" s="99"/>
    </row>
    <row r="41" customFormat="false" ht="12.75" hidden="false" customHeight="false" outlineLevel="0" collapsed="false">
      <c r="A41" s="29" t="s">
        <v>8</v>
      </c>
      <c r="B41" s="30" t="s">
        <v>9</v>
      </c>
      <c r="C41" s="30" t="s">
        <v>72</v>
      </c>
      <c r="D41" s="31" t="s">
        <v>11</v>
      </c>
      <c r="E41" s="31"/>
      <c r="F41" s="29" t="s">
        <v>12</v>
      </c>
      <c r="G41" s="29" t="s">
        <v>13</v>
      </c>
      <c r="H41" s="30" t="s">
        <v>14</v>
      </c>
      <c r="I41" s="32" t="s">
        <v>15</v>
      </c>
      <c r="J41" s="30" t="s">
        <v>16</v>
      </c>
      <c r="K41" s="30" t="s">
        <v>17</v>
      </c>
      <c r="L41" s="30" t="s">
        <v>18</v>
      </c>
      <c r="M41" s="30" t="s">
        <v>19</v>
      </c>
      <c r="N41" s="33" t="s">
        <v>20</v>
      </c>
      <c r="O41" s="30" t="s">
        <v>21</v>
      </c>
      <c r="P41" s="34" t="s">
        <v>22</v>
      </c>
      <c r="Q41" s="30" t="s">
        <v>23</v>
      </c>
      <c r="R41" s="29" t="s">
        <v>24</v>
      </c>
      <c r="S41" s="35" t="s">
        <v>25</v>
      </c>
      <c r="T41" s="35" t="s">
        <v>26</v>
      </c>
      <c r="U41" s="36" t="s">
        <v>27</v>
      </c>
      <c r="V41" s="37" t="str">
        <f aca="false">+V38</f>
        <v>Questions</v>
      </c>
      <c r="W41" s="38"/>
      <c r="X41" s="38"/>
    </row>
    <row r="42" customFormat="false" ht="12.75" hidden="false" customHeight="false" outlineLevel="0" collapsed="false">
      <c r="A42" s="19" t="s">
        <v>29</v>
      </c>
      <c r="B42" s="39" t="s">
        <v>321</v>
      </c>
      <c r="C42" s="39" t="s">
        <v>301</v>
      </c>
      <c r="D42" s="40" t="n">
        <v>36465</v>
      </c>
      <c r="E42" s="40" t="n">
        <v>36830</v>
      </c>
      <c r="F42" s="19" t="s">
        <v>187</v>
      </c>
      <c r="G42" s="19" t="s">
        <v>188</v>
      </c>
      <c r="H42" s="39" t="s">
        <v>185</v>
      </c>
      <c r="I42" s="41" t="n">
        <f aca="false">23/$I$1</f>
        <v>0.741935483870968</v>
      </c>
      <c r="J42" s="42" t="n">
        <v>0</v>
      </c>
      <c r="K42" s="42" t="n">
        <v>0.0022</v>
      </c>
      <c r="L42" s="42" t="n">
        <v>0.0072</v>
      </c>
      <c r="M42" s="42" t="n">
        <v>0.0131</v>
      </c>
      <c r="N42" s="43" t="n">
        <v>0</v>
      </c>
      <c r="O42" s="42" t="n">
        <f aca="false">SUM(I42:M42)</f>
        <v>0.764435483870968</v>
      </c>
      <c r="P42" s="44" t="n">
        <v>891865</v>
      </c>
      <c r="Q42" s="39" t="n">
        <v>16136</v>
      </c>
      <c r="R42" s="19"/>
      <c r="S42" s="45" t="n">
        <f aca="false">I42*I$1*Q42</f>
        <v>371128</v>
      </c>
      <c r="T42" s="45"/>
      <c r="U42" s="46" t="n">
        <v>145274</v>
      </c>
      <c r="V42" s="19"/>
      <c r="W42" s="47"/>
      <c r="X42" s="47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48"/>
      <c r="IF42" s="48"/>
      <c r="IG42" s="48"/>
      <c r="IH42" s="48"/>
      <c r="II42" s="48"/>
      <c r="IJ42" s="48"/>
      <c r="IK42" s="48"/>
      <c r="IL42" s="48"/>
      <c r="IM42" s="48"/>
      <c r="IN42" s="48"/>
      <c r="IO42" s="48"/>
      <c r="IP42" s="48"/>
      <c r="IQ42" s="48"/>
      <c r="IR42" s="48"/>
      <c r="IS42" s="48"/>
      <c r="IT42" s="48"/>
      <c r="IU42" s="48"/>
      <c r="IV42" s="48"/>
      <c r="IW42" s="48"/>
    </row>
    <row r="43" customFormat="false" ht="12.75" hidden="false" customHeight="false" outlineLevel="0" collapsed="false">
      <c r="A43" s="19" t="s">
        <v>29</v>
      </c>
      <c r="B43" s="39" t="s">
        <v>321</v>
      </c>
      <c r="C43" s="39" t="s">
        <v>301</v>
      </c>
      <c r="D43" s="40" t="n">
        <v>36465</v>
      </c>
      <c r="E43" s="40" t="n">
        <v>36830</v>
      </c>
      <c r="F43" s="19" t="s">
        <v>187</v>
      </c>
      <c r="G43" s="19" t="s">
        <v>188</v>
      </c>
      <c r="H43" s="39" t="s">
        <v>185</v>
      </c>
      <c r="I43" s="41" t="n">
        <f aca="false">23/$I$1</f>
        <v>0.741935483870968</v>
      </c>
      <c r="J43" s="42" t="n">
        <v>0</v>
      </c>
      <c r="K43" s="42" t="n">
        <v>0.0022</v>
      </c>
      <c r="L43" s="42" t="n">
        <v>0.0072</v>
      </c>
      <c r="M43" s="42" t="n">
        <v>0.0131</v>
      </c>
      <c r="N43" s="43" t="n">
        <v>0</v>
      </c>
      <c r="O43" s="42" t="n">
        <f aca="false">SUM(I43:M43)</f>
        <v>0.764435483870968</v>
      </c>
      <c r="P43" s="44" t="n">
        <v>891865</v>
      </c>
      <c r="Q43" s="39" t="n">
        <v>-575</v>
      </c>
      <c r="R43" s="19"/>
      <c r="S43" s="45" t="n">
        <f aca="false">I43*I$1*Q43</f>
        <v>-13225</v>
      </c>
      <c r="T43" s="45"/>
      <c r="U43" s="46" t="n">
        <v>146470</v>
      </c>
      <c r="V43" s="19"/>
      <c r="W43" s="47"/>
      <c r="X43" s="47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  <c r="HK43" s="48"/>
      <c r="HL43" s="48"/>
      <c r="HM43" s="48"/>
      <c r="HN43" s="48"/>
      <c r="HO43" s="48"/>
      <c r="HP43" s="48"/>
      <c r="HQ43" s="48"/>
      <c r="HR43" s="48"/>
      <c r="HS43" s="48"/>
      <c r="HT43" s="48"/>
      <c r="HU43" s="48"/>
      <c r="HV43" s="48"/>
      <c r="HW43" s="48"/>
      <c r="HX43" s="48"/>
      <c r="HY43" s="48"/>
      <c r="HZ43" s="48"/>
      <c r="IA43" s="48"/>
      <c r="IB43" s="48"/>
      <c r="IC43" s="48"/>
      <c r="ID43" s="48"/>
      <c r="IE43" s="48"/>
      <c r="IF43" s="48"/>
      <c r="IG43" s="48"/>
      <c r="IH43" s="48"/>
      <c r="II43" s="48"/>
      <c r="IJ43" s="48"/>
      <c r="IK43" s="48"/>
      <c r="IL43" s="48"/>
      <c r="IM43" s="48"/>
      <c r="IN43" s="48"/>
      <c r="IO43" s="48"/>
      <c r="IP43" s="48"/>
      <c r="IQ43" s="48"/>
      <c r="IR43" s="48"/>
      <c r="IS43" s="48"/>
      <c r="IT43" s="48"/>
      <c r="IU43" s="48"/>
      <c r="IV43" s="48"/>
      <c r="IW43" s="48"/>
    </row>
    <row r="44" customFormat="false" ht="12.75" hidden="false" customHeight="false" outlineLevel="0" collapsed="false">
      <c r="A44" s="19" t="s">
        <v>29</v>
      </c>
      <c r="B44" s="39" t="s">
        <v>321</v>
      </c>
      <c r="C44" s="39" t="s">
        <v>301</v>
      </c>
      <c r="D44" s="40" t="n">
        <v>36465</v>
      </c>
      <c r="E44" s="40" t="n">
        <v>36830</v>
      </c>
      <c r="F44" s="19" t="s">
        <v>187</v>
      </c>
      <c r="G44" s="19" t="s">
        <v>188</v>
      </c>
      <c r="H44" s="39" t="s">
        <v>185</v>
      </c>
      <c r="I44" s="41" t="n">
        <f aca="false">23/$I$1</f>
        <v>0.741935483870968</v>
      </c>
      <c r="J44" s="42" t="n">
        <v>0</v>
      </c>
      <c r="K44" s="42" t="n">
        <v>0.0022</v>
      </c>
      <c r="L44" s="42" t="n">
        <v>0.0072</v>
      </c>
      <c r="M44" s="42" t="n">
        <v>0.0131</v>
      </c>
      <c r="N44" s="43" t="n">
        <v>0</v>
      </c>
      <c r="O44" s="42" t="n">
        <f aca="false">SUM(I44:M44)</f>
        <v>0.764435483870968</v>
      </c>
      <c r="P44" s="44" t="n">
        <v>891830</v>
      </c>
      <c r="Q44" s="39" t="n">
        <v>8068</v>
      </c>
      <c r="R44" s="19"/>
      <c r="S44" s="45" t="n">
        <f aca="false">I44*I$1*Q44</f>
        <v>185564</v>
      </c>
      <c r="T44" s="45"/>
      <c r="U44" s="46" t="n">
        <v>145275</v>
      </c>
      <c r="V44" s="19"/>
      <c r="W44" s="47"/>
      <c r="X44" s="47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8"/>
      <c r="FX44" s="48"/>
      <c r="FY44" s="48"/>
      <c r="FZ44" s="48"/>
      <c r="GA44" s="48"/>
      <c r="GB44" s="48"/>
      <c r="GC44" s="48"/>
      <c r="GD44" s="48"/>
      <c r="GE44" s="48"/>
      <c r="GF44" s="48"/>
      <c r="GG44" s="48"/>
      <c r="GH44" s="48"/>
      <c r="GI44" s="48"/>
      <c r="GJ44" s="48"/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  <c r="HK44" s="48"/>
      <c r="HL44" s="48"/>
      <c r="HM44" s="48"/>
      <c r="HN44" s="48"/>
      <c r="HO44" s="48"/>
      <c r="HP44" s="48"/>
      <c r="HQ44" s="48"/>
      <c r="HR44" s="48"/>
      <c r="HS44" s="48"/>
      <c r="HT44" s="48"/>
      <c r="HU44" s="48"/>
      <c r="HV44" s="48"/>
      <c r="HW44" s="48"/>
      <c r="HX44" s="48"/>
      <c r="HY44" s="48"/>
      <c r="HZ44" s="48"/>
      <c r="IA44" s="48"/>
      <c r="IB44" s="48"/>
      <c r="IC44" s="48"/>
      <c r="ID44" s="48"/>
      <c r="IE44" s="48"/>
      <c r="IF44" s="48"/>
      <c r="IG44" s="48"/>
      <c r="IH44" s="48"/>
      <c r="II44" s="48"/>
      <c r="IJ44" s="48"/>
      <c r="IK44" s="48"/>
      <c r="IL44" s="48"/>
      <c r="IM44" s="48"/>
      <c r="IN44" s="48"/>
      <c r="IO44" s="48"/>
      <c r="IP44" s="48"/>
      <c r="IQ44" s="48"/>
      <c r="IR44" s="48"/>
      <c r="IS44" s="48"/>
      <c r="IT44" s="48"/>
      <c r="IU44" s="48"/>
      <c r="IV44" s="48"/>
      <c r="IW44" s="48"/>
    </row>
    <row r="45" customFormat="false" ht="12.75" hidden="false" customHeight="false" outlineLevel="0" collapsed="false">
      <c r="A45" s="8"/>
      <c r="B45" s="6"/>
      <c r="C45" s="6"/>
      <c r="D45" s="7"/>
      <c r="E45" s="7"/>
      <c r="F45" s="8"/>
      <c r="G45" s="8"/>
      <c r="H45" s="6"/>
      <c r="I45" s="22"/>
      <c r="J45" s="11"/>
      <c r="K45" s="82"/>
      <c r="L45" s="11"/>
      <c r="M45" s="11"/>
      <c r="N45" s="12"/>
      <c r="O45" s="11"/>
      <c r="P45" s="13"/>
      <c r="Q45" s="14"/>
      <c r="R45" s="6"/>
      <c r="S45" s="83" t="n">
        <f aca="false">SUM(S42:S44)</f>
        <v>543467</v>
      </c>
      <c r="T45" s="83"/>
      <c r="U45" s="84"/>
      <c r="V45" s="83"/>
      <c r="W45" s="38"/>
      <c r="X45" s="38"/>
    </row>
    <row r="46" customFormat="false" ht="12.75" hidden="false" customHeight="false" outlineLevel="0" collapsed="false">
      <c r="A46" s="29" t="s">
        <v>8</v>
      </c>
      <c r="B46" s="30" t="s">
        <v>9</v>
      </c>
      <c r="C46" s="30" t="s">
        <v>72</v>
      </c>
      <c r="D46" s="31" t="s">
        <v>11</v>
      </c>
      <c r="E46" s="31"/>
      <c r="F46" s="29" t="s">
        <v>12</v>
      </c>
      <c r="G46" s="29" t="s">
        <v>13</v>
      </c>
      <c r="H46" s="30" t="s">
        <v>14</v>
      </c>
      <c r="I46" s="32" t="s">
        <v>15</v>
      </c>
      <c r="J46" s="30" t="s">
        <v>16</v>
      </c>
      <c r="K46" s="30" t="s">
        <v>17</v>
      </c>
      <c r="L46" s="30" t="s">
        <v>18</v>
      </c>
      <c r="M46" s="30" t="s">
        <v>19</v>
      </c>
      <c r="N46" s="33" t="s">
        <v>20</v>
      </c>
      <c r="O46" s="30" t="s">
        <v>21</v>
      </c>
      <c r="P46" s="34" t="s">
        <v>22</v>
      </c>
      <c r="Q46" s="30" t="s">
        <v>23</v>
      </c>
      <c r="R46" s="29" t="s">
        <v>24</v>
      </c>
      <c r="S46" s="35" t="s">
        <v>25</v>
      </c>
      <c r="T46" s="35" t="s">
        <v>26</v>
      </c>
      <c r="U46" s="36" t="s">
        <v>27</v>
      </c>
      <c r="V46" s="37" t="str">
        <f aca="false">+V41</f>
        <v>Questions</v>
      </c>
      <c r="W46" s="38"/>
      <c r="X46" s="38"/>
    </row>
    <row r="47" customFormat="false" ht="12.75" hidden="false" customHeight="false" outlineLevel="0" collapsed="false">
      <c r="A47" s="19" t="s">
        <v>66</v>
      </c>
      <c r="B47" s="39" t="s">
        <v>206</v>
      </c>
      <c r="C47" s="39" t="s">
        <v>322</v>
      </c>
      <c r="D47" s="40" t="n">
        <v>36526</v>
      </c>
      <c r="E47" s="40" t="n">
        <v>36556</v>
      </c>
      <c r="F47" s="19" t="s">
        <v>323</v>
      </c>
      <c r="G47" s="19" t="s">
        <v>324</v>
      </c>
      <c r="H47" s="39" t="s">
        <v>209</v>
      </c>
      <c r="I47" s="41" t="n">
        <f aca="false">8.061/$I$1</f>
        <v>0.260032258064516</v>
      </c>
      <c r="J47" s="42" t="n">
        <v>0</v>
      </c>
      <c r="K47" s="42" t="n">
        <v>0.0022</v>
      </c>
      <c r="L47" s="42" t="n">
        <v>0.0072</v>
      </c>
      <c r="M47" s="42" t="n">
        <v>0.0131</v>
      </c>
      <c r="N47" s="43" t="n">
        <v>0</v>
      </c>
      <c r="O47" s="42" t="n">
        <f aca="false">SUM(I47:M47)</f>
        <v>0.282532258064516</v>
      </c>
      <c r="P47" s="44" t="s">
        <v>325</v>
      </c>
      <c r="Q47" s="39" t="n">
        <v>10000</v>
      </c>
      <c r="R47" s="19" t="s">
        <v>326</v>
      </c>
      <c r="S47" s="45" t="n">
        <f aca="false">I47*I$1*Q47</f>
        <v>80610</v>
      </c>
      <c r="T47" s="45"/>
      <c r="U47" s="46" t="s">
        <v>327</v>
      </c>
      <c r="V47" s="19"/>
      <c r="W47" s="47"/>
      <c r="X47" s="47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  <c r="HU47" s="48"/>
      <c r="HV47" s="48"/>
      <c r="HW47" s="48"/>
      <c r="HX47" s="48"/>
      <c r="HY47" s="48"/>
      <c r="HZ47" s="48"/>
      <c r="IA47" s="48"/>
      <c r="IB47" s="48"/>
      <c r="IC47" s="48"/>
      <c r="ID47" s="48"/>
      <c r="IE47" s="48"/>
      <c r="IF47" s="48"/>
      <c r="IG47" s="48"/>
      <c r="IH47" s="48"/>
      <c r="II47" s="48"/>
      <c r="IJ47" s="48"/>
      <c r="IK47" s="48"/>
      <c r="IL47" s="48"/>
      <c r="IM47" s="48"/>
      <c r="IN47" s="48"/>
      <c r="IO47" s="48"/>
      <c r="IP47" s="48"/>
      <c r="IQ47" s="48"/>
      <c r="IR47" s="48"/>
      <c r="IS47" s="48"/>
      <c r="IT47" s="48"/>
      <c r="IU47" s="48"/>
      <c r="IV47" s="48"/>
      <c r="IW47" s="48"/>
    </row>
    <row r="48" customFormat="false" ht="12.75" hidden="false" customHeight="false" outlineLevel="0" collapsed="false">
      <c r="A48" s="19" t="s">
        <v>29</v>
      </c>
      <c r="B48" s="39" t="s">
        <v>206</v>
      </c>
      <c r="C48" s="39" t="s">
        <v>206</v>
      </c>
      <c r="D48" s="40" t="s">
        <v>272</v>
      </c>
      <c r="E48" s="40" t="s">
        <v>272</v>
      </c>
      <c r="F48" s="19" t="s">
        <v>278</v>
      </c>
      <c r="G48" s="19" t="s">
        <v>278</v>
      </c>
      <c r="H48" s="39" t="s">
        <v>279</v>
      </c>
      <c r="I48" s="41" t="n">
        <v>0</v>
      </c>
      <c r="J48" s="42" t="n">
        <v>0</v>
      </c>
      <c r="K48" s="42" t="n">
        <v>0.0022</v>
      </c>
      <c r="L48" s="42" t="n">
        <v>0.0072</v>
      </c>
      <c r="M48" s="42" t="n">
        <v>0.0131</v>
      </c>
      <c r="N48" s="43" t="n">
        <v>0</v>
      </c>
      <c r="O48" s="42" t="n">
        <f aca="false">SUM(I48:M48)</f>
        <v>0.0225</v>
      </c>
      <c r="P48" s="44" t="s">
        <v>328</v>
      </c>
      <c r="Q48" s="39" t="n">
        <v>0</v>
      </c>
      <c r="R48" s="19" t="s">
        <v>329</v>
      </c>
      <c r="S48" s="45" t="n">
        <f aca="false">I48*I$1*Q48</f>
        <v>0</v>
      </c>
      <c r="T48" s="45"/>
      <c r="U48" s="46" t="n">
        <v>145336</v>
      </c>
      <c r="V48" s="19"/>
      <c r="W48" s="47"/>
      <c r="X48" s="47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8"/>
      <c r="HZ48" s="48"/>
      <c r="IA48" s="48"/>
      <c r="IB48" s="48"/>
      <c r="IC48" s="48"/>
      <c r="ID48" s="48"/>
      <c r="IE48" s="48"/>
      <c r="IF48" s="48"/>
      <c r="IG48" s="48"/>
      <c r="IH48" s="48"/>
      <c r="II48" s="48"/>
      <c r="IJ48" s="48"/>
      <c r="IK48" s="48"/>
      <c r="IL48" s="48"/>
      <c r="IM48" s="48"/>
      <c r="IN48" s="48"/>
      <c r="IO48" s="48"/>
      <c r="IP48" s="48"/>
      <c r="IQ48" s="48"/>
      <c r="IR48" s="48"/>
      <c r="IS48" s="48"/>
      <c r="IT48" s="48"/>
      <c r="IU48" s="48"/>
      <c r="IV48" s="48"/>
      <c r="IW48" s="48"/>
    </row>
    <row r="49" customFormat="false" ht="12.75" hidden="false" customHeight="false" outlineLevel="0" collapsed="false">
      <c r="A49" s="8"/>
      <c r="B49" s="6"/>
      <c r="C49" s="6"/>
      <c r="D49" s="7"/>
      <c r="E49" s="7"/>
      <c r="F49" s="8"/>
      <c r="G49" s="8"/>
      <c r="H49" s="6"/>
      <c r="I49" s="22"/>
      <c r="J49" s="11"/>
      <c r="K49" s="82"/>
      <c r="L49" s="11"/>
      <c r="M49" s="11"/>
      <c r="N49" s="12"/>
      <c r="O49" s="11"/>
      <c r="P49" s="13"/>
      <c r="Q49" s="14"/>
      <c r="R49" s="6"/>
      <c r="S49" s="83" t="n">
        <f aca="false">SUM(S47:S48)</f>
        <v>80610</v>
      </c>
      <c r="T49" s="83"/>
      <c r="U49" s="84"/>
      <c r="V49" s="83"/>
      <c r="W49" s="38"/>
      <c r="X49" s="38"/>
    </row>
    <row r="50" customFormat="false" ht="12.75" hidden="false" customHeight="false" outlineLevel="0" collapsed="false">
      <c r="A50" s="8"/>
      <c r="B50" s="6"/>
      <c r="C50" s="6"/>
      <c r="D50" s="7"/>
      <c r="E50" s="7"/>
      <c r="F50" s="8"/>
      <c r="G50" s="8"/>
      <c r="H50" s="6"/>
      <c r="I50" s="22"/>
      <c r="J50" s="11"/>
      <c r="K50" s="82"/>
      <c r="L50" s="11"/>
      <c r="M50" s="11"/>
      <c r="N50" s="12"/>
      <c r="O50" s="11"/>
      <c r="P50" s="13"/>
      <c r="Q50" s="14"/>
      <c r="R50" s="6"/>
      <c r="S50" s="114"/>
      <c r="T50" s="83"/>
      <c r="U50" s="84"/>
      <c r="V50" s="83"/>
      <c r="W50" s="38"/>
      <c r="X50" s="38"/>
    </row>
    <row r="51" customFormat="false" ht="12.75" hidden="false" customHeight="false" outlineLevel="0" collapsed="false">
      <c r="A51" s="8"/>
      <c r="B51" s="6"/>
      <c r="C51" s="6"/>
      <c r="D51" s="7"/>
      <c r="E51" s="7"/>
      <c r="F51" s="8"/>
      <c r="G51" s="8"/>
      <c r="H51" s="6"/>
      <c r="I51" s="22"/>
      <c r="J51" s="11"/>
      <c r="K51" s="82"/>
      <c r="L51" s="11"/>
      <c r="M51" s="11"/>
      <c r="N51" s="85"/>
      <c r="O51" s="11"/>
      <c r="P51" s="13"/>
      <c r="Q51" s="6"/>
      <c r="R51" s="6"/>
      <c r="V51" s="8"/>
      <c r="W51" s="86"/>
      <c r="X51" s="86"/>
    </row>
    <row r="52" customFormat="false" ht="12.75" hidden="false" customHeight="false" outlineLevel="0" collapsed="false">
      <c r="A52" s="8"/>
      <c r="B52" s="6"/>
      <c r="C52" s="6"/>
      <c r="D52" s="7" t="s">
        <v>6</v>
      </c>
      <c r="E52" s="7"/>
      <c r="F52" s="8"/>
      <c r="G52" s="8"/>
      <c r="H52" s="6"/>
      <c r="I52" s="22"/>
      <c r="J52" s="11"/>
      <c r="K52" s="82"/>
      <c r="L52" s="11"/>
      <c r="M52" s="11"/>
      <c r="N52" s="12"/>
      <c r="O52" s="11"/>
      <c r="P52" s="91"/>
      <c r="Q52" s="27"/>
      <c r="R52" s="115" t="s">
        <v>330</v>
      </c>
      <c r="S52" s="116" t="n">
        <f aca="false">SUM(S49,S45,S40,S37,S28,S15)</f>
        <v>1306177.5462</v>
      </c>
      <c r="T52" s="15"/>
      <c r="U52" s="16"/>
      <c r="V52" s="15"/>
      <c r="W52" s="18"/>
      <c r="X52" s="18"/>
    </row>
    <row r="53" customFormat="false" ht="12.75" hidden="false" customHeight="false" outlineLevel="0" collapsed="false">
      <c r="A53" s="2"/>
      <c r="B53" s="6"/>
      <c r="C53" s="6"/>
      <c r="D53" s="7"/>
      <c r="E53" s="7"/>
      <c r="F53" s="8"/>
      <c r="G53" s="8"/>
      <c r="H53" s="6"/>
      <c r="I53" s="22"/>
      <c r="J53" s="11"/>
      <c r="K53" s="11"/>
      <c r="L53" s="11"/>
      <c r="M53" s="11"/>
      <c r="N53" s="12"/>
      <c r="O53" s="11"/>
      <c r="P53" s="91"/>
      <c r="Q53" s="92"/>
      <c r="R53" s="15" t="s">
        <v>331</v>
      </c>
      <c r="S53" s="117" t="n">
        <f aca="false">SUM(S42:S44,S30:S35,S24:S27)</f>
        <v>611778.41</v>
      </c>
      <c r="T53" s="15"/>
      <c r="U53" s="16"/>
      <c r="V53" s="15"/>
      <c r="W53" s="18"/>
      <c r="X53" s="18"/>
    </row>
    <row r="54" customFormat="false" ht="13.5" hidden="false" customHeight="false" outlineLevel="0" collapsed="false">
      <c r="A54" s="2"/>
      <c r="B54" s="6"/>
      <c r="C54" s="6"/>
      <c r="D54" s="7"/>
      <c r="E54" s="7"/>
      <c r="F54" s="8"/>
      <c r="G54" s="8"/>
      <c r="H54" s="6"/>
      <c r="I54" s="11"/>
      <c r="J54" s="11"/>
      <c r="K54" s="11"/>
      <c r="L54" s="11"/>
      <c r="M54" s="11"/>
      <c r="N54" s="12"/>
      <c r="O54" s="11"/>
      <c r="P54" s="91"/>
      <c r="Q54" s="92"/>
      <c r="R54" s="15" t="s">
        <v>332</v>
      </c>
      <c r="S54" s="118" t="n">
        <f aca="false">+S52-S53</f>
        <v>694399.1362</v>
      </c>
      <c r="T54" s="15"/>
      <c r="U54" s="16"/>
      <c r="V54" s="15"/>
      <c r="W54" s="18"/>
      <c r="X54" s="18"/>
    </row>
    <row r="55" customFormat="false" ht="13.5" hidden="false" customHeight="false" outlineLevel="0" collapsed="false">
      <c r="A55" s="2"/>
      <c r="B55" s="6"/>
      <c r="C55" s="6"/>
      <c r="D55" s="7"/>
      <c r="E55" s="7"/>
      <c r="F55" s="8"/>
      <c r="G55" s="8"/>
      <c r="H55" s="6"/>
      <c r="I55" s="22"/>
      <c r="J55" s="11"/>
      <c r="K55" s="11"/>
      <c r="L55" s="11"/>
      <c r="M55" s="11"/>
      <c r="N55" s="12"/>
      <c r="O55" s="11"/>
      <c r="P55" s="91"/>
      <c r="Q55" s="92"/>
      <c r="R55" s="15"/>
      <c r="S55" s="15"/>
      <c r="T55" s="15"/>
      <c r="U55" s="16"/>
      <c r="V55" s="15"/>
      <c r="W55" s="18"/>
      <c r="X55" s="18"/>
    </row>
    <row r="56" customFormat="false" ht="12.75" hidden="false" customHeight="false" outlineLevel="0" collapsed="false">
      <c r="A56" s="2"/>
      <c r="B56" s="6"/>
      <c r="C56" s="6"/>
      <c r="D56" s="7"/>
      <c r="E56" s="7"/>
      <c r="F56" s="8"/>
      <c r="G56" s="8"/>
      <c r="H56" s="6"/>
      <c r="I56" s="11"/>
      <c r="J56" s="11"/>
      <c r="K56" s="11"/>
      <c r="L56" s="11"/>
      <c r="M56" s="11"/>
      <c r="N56" s="12"/>
      <c r="O56" s="11"/>
      <c r="P56" s="91"/>
      <c r="Q56" s="92"/>
      <c r="R56" s="15"/>
      <c r="S56" s="15"/>
      <c r="T56" s="15"/>
      <c r="U56" s="16"/>
      <c r="V56" s="15"/>
      <c r="W56" s="18"/>
      <c r="X56" s="18"/>
    </row>
    <row r="57" customFormat="false" ht="12.75" hidden="false" customHeight="false" outlineLevel="0" collapsed="false">
      <c r="A57" s="2"/>
      <c r="B57" s="6"/>
      <c r="C57" s="6"/>
      <c r="D57" s="7"/>
      <c r="E57" s="7"/>
      <c r="F57" s="8"/>
      <c r="G57" s="8"/>
      <c r="H57" s="6"/>
      <c r="I57" s="22"/>
      <c r="J57" s="11"/>
      <c r="K57" s="11"/>
      <c r="L57" s="11"/>
      <c r="M57" s="11"/>
      <c r="N57" s="12"/>
      <c r="O57" s="11"/>
      <c r="P57" s="91"/>
      <c r="Q57" s="92"/>
      <c r="R57" s="15"/>
      <c r="S57" s="15"/>
      <c r="T57" s="15"/>
      <c r="U57" s="16"/>
      <c r="V57" s="15"/>
      <c r="W57" s="18"/>
      <c r="X57" s="18"/>
    </row>
    <row r="58" customFormat="false" ht="12.75" hidden="false" customHeight="false" outlineLevel="0" collapsed="false">
      <c r="A58" s="2"/>
      <c r="B58" s="6"/>
      <c r="C58" s="6"/>
      <c r="D58" s="7"/>
      <c r="E58" s="7"/>
      <c r="F58" s="8"/>
      <c r="G58" s="8"/>
      <c r="H58" s="6"/>
      <c r="I58" s="11"/>
      <c r="J58" s="11"/>
      <c r="K58" s="11"/>
      <c r="L58" s="11"/>
      <c r="M58" s="11"/>
      <c r="N58" s="12"/>
      <c r="O58" s="11"/>
      <c r="P58" s="91"/>
      <c r="Q58" s="92"/>
      <c r="R58" s="15"/>
      <c r="S58" s="15"/>
      <c r="T58" s="15"/>
      <c r="U58" s="16"/>
      <c r="V58" s="15"/>
      <c r="W58" s="18"/>
      <c r="X58" s="18"/>
    </row>
    <row r="59" customFormat="false" ht="12.75" hidden="false" customHeight="false" outlineLevel="0" collapsed="false">
      <c r="A59" s="2"/>
      <c r="B59" s="6"/>
      <c r="C59" s="6"/>
      <c r="D59" s="7"/>
      <c r="E59" s="7"/>
      <c r="F59" s="8"/>
      <c r="G59" s="8"/>
      <c r="H59" s="6"/>
      <c r="I59" s="11"/>
      <c r="J59" s="11"/>
      <c r="K59" s="11"/>
      <c r="L59" s="11"/>
      <c r="M59" s="11"/>
      <c r="N59" s="12"/>
      <c r="O59" s="11"/>
      <c r="P59" s="91"/>
      <c r="Q59" s="92"/>
      <c r="R59" s="15"/>
      <c r="S59" s="15"/>
      <c r="T59" s="15"/>
      <c r="U59" s="16"/>
      <c r="V59" s="15"/>
      <c r="W59" s="93"/>
      <c r="X59" s="18"/>
    </row>
    <row r="60" customFormat="false" ht="12.75" hidden="false" customHeight="false" outlineLevel="0" collapsed="false">
      <c r="A60" s="2"/>
      <c r="B60" s="6"/>
      <c r="C60" s="6"/>
      <c r="D60" s="7"/>
      <c r="E60" s="7"/>
      <c r="F60" s="8"/>
      <c r="G60" s="8"/>
      <c r="H60" s="6"/>
      <c r="I60" s="11"/>
      <c r="J60" s="11"/>
      <c r="K60" s="11"/>
      <c r="L60" s="11"/>
      <c r="M60" s="11"/>
      <c r="N60" s="12"/>
      <c r="O60" s="11"/>
      <c r="P60" s="91"/>
      <c r="Q60" s="92"/>
      <c r="R60" s="15"/>
      <c r="S60" s="15"/>
      <c r="T60" s="15"/>
      <c r="U60" s="16"/>
      <c r="V60" s="15"/>
      <c r="W60" s="18"/>
      <c r="X60" s="18"/>
    </row>
    <row r="61" customFormat="false" ht="12.75" hidden="false" customHeight="false" outlineLevel="0" collapsed="false">
      <c r="A61" s="2"/>
      <c r="B61" s="6"/>
      <c r="C61" s="6"/>
      <c r="D61" s="7"/>
      <c r="E61" s="7"/>
      <c r="F61" s="8"/>
      <c r="G61" s="8"/>
      <c r="H61" s="6"/>
      <c r="I61" s="11"/>
      <c r="J61" s="11"/>
      <c r="K61" s="11"/>
      <c r="L61" s="11"/>
      <c r="M61" s="11"/>
      <c r="N61" s="12"/>
      <c r="O61" s="11"/>
      <c r="P61" s="91"/>
      <c r="Q61" s="92"/>
      <c r="R61" s="15"/>
      <c r="S61" s="15"/>
      <c r="T61" s="15"/>
      <c r="U61" s="16"/>
      <c r="V61" s="15"/>
      <c r="W61" s="18"/>
      <c r="X61" s="18"/>
    </row>
    <row r="62" customFormat="false" ht="12.75" hidden="false" customHeight="false" outlineLevel="0" collapsed="false">
      <c r="A62" s="2"/>
      <c r="B62" s="6"/>
      <c r="C62" s="6"/>
      <c r="D62" s="7"/>
      <c r="E62" s="7"/>
      <c r="F62" s="8"/>
      <c r="G62" s="8"/>
      <c r="H62" s="6"/>
      <c r="I62" s="22"/>
      <c r="J62" s="11"/>
      <c r="K62" s="11"/>
      <c r="L62" s="11"/>
      <c r="M62" s="11"/>
      <c r="N62" s="12"/>
      <c r="O62" s="11"/>
      <c r="P62" s="91"/>
      <c r="Q62" s="92"/>
      <c r="R62" s="93"/>
      <c r="S62" s="15"/>
      <c r="T62" s="15"/>
      <c r="U62" s="16"/>
      <c r="V62" s="15"/>
      <c r="W62" s="18"/>
      <c r="X62" s="18"/>
    </row>
    <row r="63" customFormat="false" ht="12.75" hidden="false" customHeight="false" outlineLevel="0" collapsed="false">
      <c r="A63" s="2"/>
      <c r="B63" s="6"/>
      <c r="C63" s="6"/>
      <c r="D63" s="7"/>
      <c r="E63" s="7"/>
      <c r="F63" s="8"/>
      <c r="G63" s="8"/>
      <c r="H63" s="6"/>
      <c r="I63" s="22"/>
      <c r="J63" s="11"/>
      <c r="K63" s="11"/>
      <c r="L63" s="11"/>
      <c r="M63" s="11"/>
      <c r="N63" s="12"/>
      <c r="O63" s="11"/>
      <c r="P63" s="91"/>
      <c r="Q63" s="92"/>
      <c r="R63" s="93"/>
      <c r="S63" s="15"/>
      <c r="T63" s="15"/>
      <c r="U63" s="16"/>
      <c r="V63" s="15"/>
      <c r="W63" s="18"/>
      <c r="X63" s="18"/>
    </row>
    <row r="64" customFormat="false" ht="12.75" hidden="false" customHeight="false" outlineLevel="0" collapsed="false">
      <c r="P64" s="94"/>
      <c r="Q64" s="94"/>
      <c r="R64" s="94"/>
      <c r="S64" s="94"/>
      <c r="T64" s="94"/>
      <c r="U64" s="95"/>
      <c r="V64" s="94"/>
      <c r="W64" s="95"/>
    </row>
    <row r="65" customFormat="false" ht="12.75" hidden="false" customHeight="false" outlineLevel="0" collapsed="false">
      <c r="P65" s="94"/>
      <c r="Q65" s="94"/>
      <c r="R65" s="94"/>
      <c r="S65" s="94"/>
      <c r="T65" s="94"/>
      <c r="U65" s="95"/>
      <c r="V65" s="94"/>
      <c r="W65" s="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2000-01-14T14:15:44Z</cp:lastPrinted>
  <cp:revision>0</cp:revision>
  <dc:subject/>
  <dc:title/>
</cp:coreProperties>
</file>