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 Retail" sheetId="1" state="visible" r:id="rId3"/>
    <sheet name="Ces Wholesal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<sst xmlns="http://schemas.openxmlformats.org/spreadsheetml/2006/main" count="1256" uniqueCount="292">
  <si>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</si>
  <si>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</si>
  <si>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</si>
  <si>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</si>
  <si>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</si>
  <si>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</si>
  <si>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</si>
  <si>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</si>
  <si>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</si>
  <si>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</si>
  <si>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</si>
  <si>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</si>
  <si>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</si>
  <si>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</si>
  <si>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</si>
  <si>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</si>
  <si>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</si>
  <si>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</si>
  <si>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</si>
  <si>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</si>
  <si>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</si>
  <si>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</si>
  <si>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</si>
  <si>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</si>
  <si>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</si>
  <si>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</si>
  <si>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</si>
  <si>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</si>
  <si>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</si>
  <si>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</si>
  <si>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Algonquin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</si>
  <si>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</si>
  <si>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</si>
  <si>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</si>
  <si>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</si>
  <si>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</si>
  <si>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</si>
  <si>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</si>
  <si>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</si>
  <si>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</si>
  <si>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</si>
  <si>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</si>
  <si>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</si>
  <si>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</si>
  <si>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</si>
  <si>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</si>
  <si>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</si>
  <si>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</si>
  <si>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CNG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</si>
  <si>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</si>
  <si>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</si>
  <si>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</si>
  <si>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</si>
  <si>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</si>
  <si>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</si>
  <si>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</si>
  <si>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</si>
  <si>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</si>
  <si>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</si>
  <si>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</si>
  <si>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</si>
  <si>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</si>
  <si>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</si>
  <si>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</si>
  <si>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</si>
  <si>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</si>
  <si>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</si>
  <si>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</si>
  <si>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</si>
  <si>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</si>
  <si>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</si>
  <si>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</si>
  <si>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50004 Finnefrock</t>
  </si>
  <si>
    <t xml:space="preserve">5A1866</t>
  </si>
  <si>
    <t xml:space="preserve">#12154</t>
  </si>
  <si>
    <t xml:space="preserve">60004 Finnefrock</t>
  </si>
  <si>
    <t xml:space="preserve">MARQ</t>
  </si>
  <si>
    <t xml:space="preserve">customer</t>
  </si>
  <si>
    <t xml:space="preserve">Agency</t>
  </si>
  <si>
    <t xml:space="preserve">Col Gas</t>
  </si>
  <si>
    <t xml:space="preserve">734462 Cygnet</t>
  </si>
  <si>
    <t xml:space="preserve">23N-7 Sandusky</t>
  </si>
  <si>
    <t xml:space="preserve">FTS</t>
  </si>
  <si>
    <t xml:space="preserve">#22429</t>
  </si>
  <si>
    <t xml:space="preserve">A3 Maumee</t>
  </si>
  <si>
    <t xml:space="preserve">23-4 COH-07 Alliance</t>
  </si>
  <si>
    <t xml:space="preserve">#22422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</si>
  <si>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</si>
  <si>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</si>
  <si>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</si>
  <si>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</si>
  <si>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</si>
  <si>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</si>
  <si>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</si>
  <si>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</si>
  <si>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CES / COH</t>
  </si>
  <si>
    <t xml:space="preserve">STOW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</si>
  <si>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</si>
  <si>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</si>
  <si>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</si>
  <si>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</si>
  <si>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</si>
  <si>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</si>
  <si>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MSQ</t>
  </si>
  <si>
    <t xml:space="preserve">FSS</t>
  </si>
  <si>
    <t xml:space="preserve">#24854</t>
  </si>
  <si>
    <t xml:space="preserve">MDWQ</t>
  </si>
  <si>
    <t xml:space="preserve">#25201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</si>
  <si>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</si>
  <si>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</si>
  <si>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</si>
  <si>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</si>
  <si>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</si>
  <si>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</si>
  <si>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</si>
  <si>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</si>
  <si>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</si>
  <si>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</si>
  <si>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</si>
  <si>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</si>
  <si>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</si>
  <si>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</si>
  <si>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</si>
  <si>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</si>
  <si>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</si>
  <si>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</si>
  <si>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</si>
  <si>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</si>
  <si>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</si>
  <si>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</si>
  <si>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</si>
  <si>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</si>
  <si>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</si>
  <si>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</si>
  <si>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</si>
  <si>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F4 Monclova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</si>
  <si>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</si>
  <si>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</si>
  <si>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</si>
  <si>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</si>
  <si>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</si>
  <si>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</si>
  <si>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</si>
  <si>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</si>
  <si>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</si>
  <si>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</si>
  <si>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</si>
  <si>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</si>
  <si>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</si>
  <si>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O&amp;R</t>
  </si>
  <si>
    <t xml:space="preserve">FTS-2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</si>
  <si>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</si>
  <si>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</si>
  <si>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</si>
  <si>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</si>
  <si>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</si>
  <si>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</si>
  <si>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</si>
  <si>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Atlanta</t>
  </si>
  <si>
    <t xml:space="preserve">Various</t>
  </si>
  <si>
    <t xml:space="preserve">020042 East Lobelville</t>
  </si>
  <si>
    <t xml:space="preserve">???</t>
  </si>
  <si>
    <t xml:space="preserve">Released month to month</t>
  </si>
  <si>
    <t xml:space="preserve">011717 Chalkley</t>
  </si>
  <si>
    <t xml:space="preserve">020852 Portland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</si>
  <si>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</si>
  <si>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</si>
  <si>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</si>
  <si>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</si>
  <si>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</si>
  <si>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</si>
  <si>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</si>
  <si>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M3</t>
  </si>
  <si>
    <t xml:space="preserve">M2</t>
  </si>
  <si>
    <t xml:space="preserve">CDS</t>
  </si>
  <si>
    <t xml:space="preserve">SS-1</t>
  </si>
  <si>
    <t xml:space="preserve">Demand</t>
  </si>
  <si>
    <t xml:space="preserve">MDIQ=63, MDWQ=170</t>
  </si>
  <si>
    <t xml:space="preserve">Capacity</t>
  </si>
  <si>
    <t xml:space="preserve">Texas Gas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</si>
  <si>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</si>
  <si>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</si>
  <si>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</si>
  <si>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</si>
  <si>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</si>
  <si>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</si>
  <si>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</si>
  <si>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</si>
  <si>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Transco</t>
  </si>
  <si>
    <t xml:space="preserve">Lilco</t>
  </si>
  <si>
    <t xml:space="preserve">St 30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</si>
  <si>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</si>
  <si>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</si>
  <si>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</si>
  <si>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</si>
  <si>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St 45</t>
  </si>
  <si>
    <t xml:space="preserve">Z3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</si>
  <si>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</si>
  <si>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</si>
  <si>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</si>
  <si>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</si>
  <si>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</si>
  <si>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</si>
  <si>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</si>
  <si>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</si>
  <si>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</si>
  <si>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</si>
  <si>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</si>
  <si>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</si>
  <si>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</si>
  <si>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</si>
  <si>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</si>
  <si>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</si>
  <si>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</si>
  <si>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</si>
  <si>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</si>
  <si>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</si>
  <si>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</si>
  <si>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</si>
  <si>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</si>
  <si>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</si>
  <si>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</si>
  <si>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</si>
  <si>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</si>
  <si>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</si>
  <si>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</si>
  <si>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</si>
  <si>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</si>
  <si>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</si>
  <si>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</si>
  <si>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</si>
  <si>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</si>
  <si>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</si>
  <si>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</si>
  <si>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</si>
  <si>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</si>
  <si>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</si>
  <si>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</si>
  <si>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</si>
  <si>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</si>
  <si>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</si>
  <si>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</si>
  <si>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</si>
  <si>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volumetric</t>
  </si>
  <si>
    <t xml:space="preserve">12/27/99 this still needs to be set up.</t>
  </si>
  <si>
    <t xml:space="preserve">CES Wholesale East Desk Transportation Capacity for Jan, 2000</t>
  </si>
  <si>
    <t xml:space="preserve">Entered from Structuring's Worksheet.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</si>
  <si>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</si>
  <si>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</si>
  <si>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</si>
  <si>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recall</t>
  </si>
  <si>
    <t xml:space="preserve">CES</t>
  </si>
  <si>
    <t xml:space="preserve">12,000 - Erath, 12,000 - Henry, 6,000 - Venice</t>
  </si>
  <si>
    <t xml:space="preserve">Onshore capacity - 6,000 day Venice receipt, CES has exclusive right of termination.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</si>
  <si>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</si>
  <si>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</si>
  <si>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</si>
  <si>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</si>
  <si>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</si>
  <si>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</si>
  <si>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</si>
  <si>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</si>
  <si>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</si>
  <si>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</si>
  <si>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</si>
  <si>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demand</t>
  </si>
  <si>
    <t xml:space="preserve">Broad run</t>
  </si>
  <si>
    <t xml:space="preserve">COH</t>
  </si>
  <si>
    <t xml:space="preserve">Primary delivery to constrained area on TCO 5-7.  For Retail needs.</t>
  </si>
  <si>
    <t xml:space="preserve">Toledo Agg</t>
  </si>
  <si>
    <t xml:space="preserve">Primary to Op 5, ROFR</t>
  </si>
  <si>
    <t xml:space="preserve">Maumee</t>
  </si>
  <si>
    <t xml:space="preserve">Primary to contrained Op 7, ROFR</t>
  </si>
  <si>
    <t xml:space="preserve">Primary receipt Toledo agg., ROFR, total MDQ is 20,000 day, contract will be split between retail and wholesale with 15,000/day going to Retail-Mass Markets.</t>
  </si>
  <si>
    <t xml:space="preserve">Contract not showing up in Navigator.  Replaced with 65402.</t>
  </si>
  <si>
    <t xml:space="preserve">McClelland Aggregate</t>
  </si>
  <si>
    <t xml:space="preserve">CPA</t>
  </si>
  <si>
    <t xml:space="preserve">Delivery to CPA Op. Area 8</t>
  </si>
  <si>
    <t xml:space="preserve">Delivery to CPA Op. Area 9</t>
  </si>
  <si>
    <t xml:space="preserve">Bought to serve retail requirements.</t>
  </si>
  <si>
    <t xml:space="preserve">Retail or wholesale??</t>
  </si>
  <si>
    <t xml:space="preserve">McClelland Aggregate - 2289, Delmont - 525, Leach - 6805</t>
  </si>
  <si>
    <t xml:space="preserve">BG&amp;E</t>
  </si>
  <si>
    <t xml:space="preserve">For Retail</t>
  </si>
  <si>
    <t xml:space="preserve">CES/CALP</t>
  </si>
  <si>
    <t xml:space="preserve">CALP</t>
  </si>
  <si>
    <t xml:space="preserve">S Jersey</t>
  </si>
  <si>
    <t xml:space="preserve">St 65</t>
  </si>
  <si>
    <t xml:space="preserve">6583 S Jersey</t>
  </si>
  <si>
    <t xml:space="preserve">3.3022 / 2.1432</t>
  </si>
  <si>
    <t xml:space="preserve">#17792</t>
  </si>
  <si>
    <t xml:space="preserve">143933 / 143932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</si>
</sst>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%"/>
    <numFmt numFmtId="166" formatCode="[$-409]#,##0_);[RED]\(#,##0\)"/>
    <numFmt numFmtId="167" formatCode="[$-409]m/d/yyyy"/>
    <numFmt numFmtId="168" formatCode="#,##0"/>
    <numFmt numFmtId="169" formatCode="\$#,##0.0000_);[RED]&quot;($&quot;#,##0.0000\)"/>
    <numFmt numFmtId="170" formatCode="0"/>
    <numFmt numFmtId="171" formatCode="#,##0.00000"/>
    <numFmt numFmtId="172" formatCode="@"/>
    <numFmt numFmtId="173" formatCode="[$-409]d\-mmm"/>
    <numFmt numFmtId="174" formatCode="[$-409]#,##0.00_);[RED]\(#,##0.00\)"/>
    <numFmt numFmtId="175" formatCode="_(\$* #,##0.00_);_(\$* \(#,##0.00\);_(\$* \-??_);_(@_)"/>
    <numFmt numFmtId="176" formatCode="_(\$* #,##0.0000_);_(\$* \(#,##0.0000\);_(\$* \-??_);_(@_)"/>
    <numFmt numFmtId="177" formatCode="_(\$* #,##0.000_);_(\$* \(#,##0.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5" min="4" style="1" width="7.7"/>
    <col collapsed="false" customWidth="true" hidden="false" outlineLevel="0" max="6" min="6" style="2" width="12.42"/>
    <col collapsed="false" customWidth="true" hidden="false" outlineLevel="0" max="7" min="7" style="2" width="10.71"/>
    <col collapsed="false" customWidth="true" hidden="false" outlineLevel="0" max="8" min="8" style="1" width="12.99"/>
    <col collapsed="false" customWidth="true" hidden="false" outlineLevel="0" max="9" min="9" style="1" width="8.85"/>
    <col collapsed="false" customWidth="false" hidden="false" outlineLevel="0" max="13" min="10" style="1" width="9.14"/>
    <col collapsed="false" customWidth="false" hidden="false" outlineLevel="0" max="14" min="14" style="3" width="9.14"/>
    <col collapsed="false" customWidth="false" hidden="false" outlineLevel="0" max="15" min="15" style="1" width="9.14"/>
    <col collapsed="false" customWidth="true" hidden="false" outlineLevel="0" max="16" min="16" style="1" width="12.7"/>
    <col collapsed="false" customWidth="true" hidden="false" outlineLevel="0" max="17" min="17" style="1" width="10.85"/>
    <col collapsed="false" customWidth="true" hidden="false" outlineLevel="0" max="18" min="18" style="1" width="10.13"/>
    <col collapsed="false" customWidth="false" hidden="false" outlineLevel="0" max="20" min="19" style="1" width="9.14"/>
    <col collapsed="false" customWidth="true" hidden="false" outlineLevel="0" max="21" min="21" style="4" width="15.28"/>
    <col collapsed="false" customWidth="true" hidden="false" outlineLevel="0" max="22" min="22" style="2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0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7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7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7"/>
      <c r="W3" s="18"/>
      <c r="X3" s="18"/>
    </row>
    <row r="4" customFormat="false" ht="12.75" hidden="false" customHeight="false" outlineLevel="0" collapsed="false">
      <c r="A4" s="24"/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7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8"/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7"/>
      <c r="W5" s="18"/>
      <c r="X5" s="18"/>
    </row>
    <row r="6" customFormat="false" ht="12.75" hidden="false" customHeight="false" outlineLevel="0" collapsed="false">
      <c r="A6" s="8"/>
      <c r="B6" s="6"/>
      <c r="C6" s="6"/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7"/>
      <c r="W6" s="18"/>
      <c r="X6" s="18"/>
    </row>
    <row r="7" customFormat="false" ht="12.75" hidden="false" customHeight="false" outlineLevel="0" collapsed="false">
      <c r="A7" s="8"/>
      <c r="B7" s="6"/>
      <c r="C7" s="6"/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7"/>
      <c r="W7" s="18"/>
      <c r="X7" s="18"/>
    </row>
    <row r="8" customFormat="false" ht="12.75" hidden="false" customHeight="false" outlineLevel="0" collapsed="false">
      <c r="A8" s="8"/>
      <c r="B8" s="6"/>
      <c r="C8" s="6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7"/>
      <c r="W8" s="18"/>
      <c r="X8" s="18"/>
    </row>
    <row r="9" customFormat="false" ht="12.75" hidden="false" customHeight="false" outlineLevel="0" collapsed="false">
      <c r="A9" s="8"/>
      <c r="B9" s="6"/>
      <c r="C9" s="6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7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7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10</v>
      </c>
      <c r="D11" s="31" t="s">
        <v>11</v>
      </c>
      <c r="E11" s="31"/>
      <c r="F11" s="29" t="s">
        <v>12</v>
      </c>
      <c r="G11" s="29" t="s">
        <v>13</v>
      </c>
      <c r="H11" s="30" t="s">
        <v>14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7" t="s">
        <v>28</v>
      </c>
      <c r="W11" s="38"/>
      <c r="X11" s="38"/>
    </row>
    <row r="12" customFormat="false" ht="12.75" hidden="false" customHeight="false" outlineLevel="0" collapsed="false">
      <c r="A12" s="19" t="s">
        <v>29</v>
      </c>
      <c r="B12" s="39" t="s">
        <v>30</v>
      </c>
      <c r="C12" s="39" t="s">
        <v>31</v>
      </c>
      <c r="D12" s="40" t="n">
        <v>35977</v>
      </c>
      <c r="E12" s="40" t="n">
        <v>36830</v>
      </c>
      <c r="F12" s="19" t="s">
        <v>32</v>
      </c>
      <c r="G12" s="19" t="s">
        <v>33</v>
      </c>
      <c r="H12" s="39" t="s">
        <v>34</v>
      </c>
      <c r="I12" s="41" t="n">
        <f aca="false">6.7854/I$1</f>
        <v>0.218883870967742</v>
      </c>
      <c r="J12" s="42" t="n">
        <v>0.0112</v>
      </c>
      <c r="K12" s="42" t="n">
        <v>0.0022</v>
      </c>
      <c r="L12" s="42" t="n">
        <v>0.0072</v>
      </c>
      <c r="M12" s="42" t="n">
        <v>0</v>
      </c>
      <c r="N12" s="43" t="n">
        <v>0.0111</v>
      </c>
      <c r="O12" s="42" t="n">
        <f aca="false">SUM(I12:M12)</f>
        <v>0.239483870967742</v>
      </c>
      <c r="P12" s="44" t="n">
        <v>770407</v>
      </c>
      <c r="Q12" s="39" t="n">
        <v>69</v>
      </c>
      <c r="R12" s="19"/>
      <c r="S12" s="45" t="n">
        <f aca="false">I12*I$1*Q12</f>
        <v>468.1926</v>
      </c>
      <c r="T12" s="45"/>
      <c r="U12" s="46" t="n">
        <v>142005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29</v>
      </c>
      <c r="B13" s="39" t="s">
        <v>30</v>
      </c>
      <c r="C13" s="39" t="s">
        <v>31</v>
      </c>
      <c r="D13" s="40" t="n">
        <v>35977</v>
      </c>
      <c r="E13" s="40" t="n">
        <v>40117</v>
      </c>
      <c r="F13" s="19" t="s">
        <v>32</v>
      </c>
      <c r="G13" s="19" t="s">
        <v>35</v>
      </c>
      <c r="H13" s="39" t="s">
        <v>36</v>
      </c>
      <c r="I13" s="41" t="n">
        <f aca="false">6.7854/I$1</f>
        <v>0.218883870967742</v>
      </c>
      <c r="J13" s="42" t="n">
        <v>0.0112</v>
      </c>
      <c r="K13" s="42" t="n">
        <v>0.0022</v>
      </c>
      <c r="L13" s="42" t="n">
        <v>0.0072</v>
      </c>
      <c r="M13" s="42" t="n">
        <v>0</v>
      </c>
      <c r="N13" s="43" t="n">
        <v>0.0111</v>
      </c>
      <c r="O13" s="42" t="n">
        <f aca="false">SUM(I13:M13)</f>
        <v>0.239483870967742</v>
      </c>
      <c r="P13" s="44" t="n">
        <v>770409</v>
      </c>
      <c r="Q13" s="39" t="n">
        <v>64</v>
      </c>
      <c r="R13" s="19"/>
      <c r="S13" s="45" t="n">
        <f aca="false">I13*I$1*Q13</f>
        <v>434.2656</v>
      </c>
      <c r="T13" s="45"/>
      <c r="U13" s="46" t="n">
        <v>142007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29</v>
      </c>
      <c r="B14" s="39" t="s">
        <v>30</v>
      </c>
      <c r="C14" s="39" t="s">
        <v>31</v>
      </c>
      <c r="D14" s="40" t="n">
        <v>35977</v>
      </c>
      <c r="E14" s="40" t="n">
        <v>41213</v>
      </c>
      <c r="F14" s="19" t="s">
        <v>37</v>
      </c>
      <c r="G14" s="19" t="s">
        <v>35</v>
      </c>
      <c r="H14" s="39" t="s">
        <v>38</v>
      </c>
      <c r="I14" s="41" t="n">
        <f aca="false">6.7854/I$1</f>
        <v>0.218883870967742</v>
      </c>
      <c r="J14" s="42" t="n">
        <v>0.0112</v>
      </c>
      <c r="K14" s="42" t="n">
        <v>0.0022</v>
      </c>
      <c r="L14" s="42" t="n">
        <v>0.0072</v>
      </c>
      <c r="M14" s="42" t="n">
        <v>0</v>
      </c>
      <c r="N14" s="43" t="n">
        <v>0.0111</v>
      </c>
      <c r="O14" s="42" t="n">
        <f aca="false">SUM(I14:M14)</f>
        <v>0.239483870967742</v>
      </c>
      <c r="P14" s="44" t="n">
        <v>770412</v>
      </c>
      <c r="Q14" s="39" t="n">
        <v>46</v>
      </c>
      <c r="R14" s="19"/>
      <c r="S14" s="45" t="n">
        <f aca="false">I14*I$1*Q14</f>
        <v>312.1284</v>
      </c>
      <c r="T14" s="45"/>
      <c r="U14" s="46" t="n">
        <v>142009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 t="s">
        <v>29</v>
      </c>
      <c r="B15" s="39" t="s">
        <v>30</v>
      </c>
      <c r="C15" s="39" t="s">
        <v>31</v>
      </c>
      <c r="D15" s="40" t="n">
        <v>36130</v>
      </c>
      <c r="E15" s="40" t="n">
        <v>36830</v>
      </c>
      <c r="F15" s="19" t="s">
        <v>32</v>
      </c>
      <c r="G15" s="19" t="s">
        <v>39</v>
      </c>
      <c r="H15" s="39" t="s">
        <v>34</v>
      </c>
      <c r="I15" s="41" t="n">
        <f aca="false">6.7854/I$1</f>
        <v>0.218883870967742</v>
      </c>
      <c r="J15" s="42" t="n">
        <v>0.0112</v>
      </c>
      <c r="K15" s="42" t="n">
        <v>0.0022</v>
      </c>
      <c r="L15" s="42" t="n">
        <v>0.0072</v>
      </c>
      <c r="M15" s="42" t="n">
        <v>0</v>
      </c>
      <c r="N15" s="43" t="n">
        <v>0.0111</v>
      </c>
      <c r="O15" s="42" t="n">
        <f aca="false">SUM(I15:M15)</f>
        <v>0.239483870967742</v>
      </c>
      <c r="P15" s="44" t="n">
        <v>770612</v>
      </c>
      <c r="Q15" s="39" t="n">
        <v>12</v>
      </c>
      <c r="R15" s="19"/>
      <c r="S15" s="45" t="n">
        <f aca="false">I15*I$1*Q15</f>
        <v>81.4248</v>
      </c>
      <c r="T15" s="45"/>
      <c r="U15" s="46" t="n">
        <v>142010</v>
      </c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29</v>
      </c>
      <c r="B16" s="39" t="s">
        <v>30</v>
      </c>
      <c r="C16" s="39" t="s">
        <v>31</v>
      </c>
      <c r="D16" s="40" t="n">
        <v>36130</v>
      </c>
      <c r="E16" s="40" t="n">
        <v>40117</v>
      </c>
      <c r="F16" s="19" t="s">
        <v>32</v>
      </c>
      <c r="G16" s="19" t="s">
        <v>35</v>
      </c>
      <c r="H16" s="39" t="s">
        <v>36</v>
      </c>
      <c r="I16" s="41" t="n">
        <f aca="false">6.7854/I$1</f>
        <v>0.218883870967742</v>
      </c>
      <c r="J16" s="42" t="n">
        <v>0.0112</v>
      </c>
      <c r="K16" s="42" t="n">
        <v>0.0022</v>
      </c>
      <c r="L16" s="42" t="n">
        <v>0.0072</v>
      </c>
      <c r="M16" s="42" t="n">
        <v>0</v>
      </c>
      <c r="N16" s="43" t="n">
        <v>0.0111</v>
      </c>
      <c r="O16" s="42" t="n">
        <f aca="false">SUM(I16:M16)</f>
        <v>0.239483870967742</v>
      </c>
      <c r="P16" s="44" t="n">
        <v>770614</v>
      </c>
      <c r="Q16" s="39" t="n">
        <v>11</v>
      </c>
      <c r="R16" s="19"/>
      <c r="S16" s="45" t="n">
        <f aca="false">I16*I$1*Q16</f>
        <v>74.6394</v>
      </c>
      <c r="T16" s="45"/>
      <c r="U16" s="46" t="n">
        <v>142012</v>
      </c>
      <c r="V16" s="19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29</v>
      </c>
      <c r="B17" s="39" t="s">
        <v>30</v>
      </c>
      <c r="C17" s="39" t="s">
        <v>31</v>
      </c>
      <c r="D17" s="40" t="n">
        <v>36130</v>
      </c>
      <c r="E17" s="40" t="n">
        <v>41213</v>
      </c>
      <c r="F17" s="19" t="s">
        <v>37</v>
      </c>
      <c r="G17" s="19" t="s">
        <v>35</v>
      </c>
      <c r="H17" s="39" t="s">
        <v>38</v>
      </c>
      <c r="I17" s="41" t="n">
        <f aca="false">6.7854/I$1</f>
        <v>0.218883870967742</v>
      </c>
      <c r="J17" s="42" t="n">
        <v>0.0112</v>
      </c>
      <c r="K17" s="42" t="n">
        <v>0.0022</v>
      </c>
      <c r="L17" s="42" t="n">
        <v>0.0072</v>
      </c>
      <c r="M17" s="42" t="n">
        <v>0</v>
      </c>
      <c r="N17" s="43" t="n">
        <v>0.0111</v>
      </c>
      <c r="O17" s="42" t="n">
        <f aca="false">SUM(I17:M17)</f>
        <v>0.239483870967742</v>
      </c>
      <c r="P17" s="44" t="n">
        <v>770617</v>
      </c>
      <c r="Q17" s="39" t="n">
        <v>8</v>
      </c>
      <c r="R17" s="19"/>
      <c r="S17" s="45" t="n">
        <f aca="false">I17*I$1*Q17</f>
        <v>54.2832</v>
      </c>
      <c r="T17" s="45"/>
      <c r="U17" s="46" t="n">
        <v>142013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29</v>
      </c>
      <c r="B18" s="39" t="s">
        <v>30</v>
      </c>
      <c r="C18" s="39" t="s">
        <v>31</v>
      </c>
      <c r="D18" s="40" t="n">
        <v>35855</v>
      </c>
      <c r="E18" s="40" t="n">
        <v>41213</v>
      </c>
      <c r="F18" s="19" t="s">
        <v>37</v>
      </c>
      <c r="G18" s="19" t="s">
        <v>35</v>
      </c>
      <c r="H18" s="39" t="s">
        <v>38</v>
      </c>
      <c r="I18" s="41" t="n">
        <f aca="false">6.7854/I$1</f>
        <v>0.218883870967742</v>
      </c>
      <c r="J18" s="42" t="n">
        <v>0.0112</v>
      </c>
      <c r="K18" s="42" t="n">
        <v>0.0022</v>
      </c>
      <c r="L18" s="42" t="n">
        <v>0.0072</v>
      </c>
      <c r="M18" s="42" t="n">
        <v>0</v>
      </c>
      <c r="N18" s="43" t="n">
        <v>0.0111</v>
      </c>
      <c r="O18" s="42" t="n">
        <f aca="false">SUM(I18:M18)</f>
        <v>0.239483870967742</v>
      </c>
      <c r="P18" s="44" t="n">
        <v>770729</v>
      </c>
      <c r="Q18" s="39" t="n">
        <v>15</v>
      </c>
      <c r="R18" s="19"/>
      <c r="S18" s="45" t="n">
        <f aca="false">I18*I$1*Q18</f>
        <v>101.781</v>
      </c>
      <c r="T18" s="45"/>
      <c r="U18" s="46" t="n">
        <v>142015</v>
      </c>
      <c r="V18" s="19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19" t="s">
        <v>29</v>
      </c>
      <c r="B19" s="39" t="s">
        <v>30</v>
      </c>
      <c r="C19" s="39" t="s">
        <v>31</v>
      </c>
      <c r="D19" s="40" t="n">
        <v>35855</v>
      </c>
      <c r="E19" s="40" t="n">
        <v>40117</v>
      </c>
      <c r="F19" s="19" t="s">
        <v>32</v>
      </c>
      <c r="G19" s="19" t="s">
        <v>35</v>
      </c>
      <c r="H19" s="39" t="s">
        <v>36</v>
      </c>
      <c r="I19" s="41" t="n">
        <f aca="false">6.7854/I$1</f>
        <v>0.218883870967742</v>
      </c>
      <c r="J19" s="42" t="n">
        <v>0.0112</v>
      </c>
      <c r="K19" s="42" t="n">
        <v>0.0022</v>
      </c>
      <c r="L19" s="42" t="n">
        <v>0.0072</v>
      </c>
      <c r="M19" s="42" t="n">
        <v>0</v>
      </c>
      <c r="N19" s="43" t="n">
        <v>0.0111</v>
      </c>
      <c r="O19" s="42" t="n">
        <f aca="false">SUM(I19:M19)</f>
        <v>0.239483870967742</v>
      </c>
      <c r="P19" s="44" t="n">
        <v>770732</v>
      </c>
      <c r="Q19" s="39" t="n">
        <v>21</v>
      </c>
      <c r="R19" s="19"/>
      <c r="S19" s="45" t="n">
        <f aca="false">I19*I$1*Q19</f>
        <v>142.4934</v>
      </c>
      <c r="T19" s="45"/>
      <c r="U19" s="46" t="n">
        <v>142016</v>
      </c>
      <c r="V19" s="19"/>
      <c r="W19" s="47"/>
      <c r="X19" s="47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19" t="s">
        <v>29</v>
      </c>
      <c r="B20" s="39" t="s">
        <v>30</v>
      </c>
      <c r="C20" s="39" t="s">
        <v>31</v>
      </c>
      <c r="D20" s="40" t="n">
        <v>35855</v>
      </c>
      <c r="E20" s="40" t="n">
        <v>36830</v>
      </c>
      <c r="F20" s="19" t="s">
        <v>32</v>
      </c>
      <c r="G20" s="19" t="s">
        <v>33</v>
      </c>
      <c r="H20" s="39" t="s">
        <v>34</v>
      </c>
      <c r="I20" s="41" t="n">
        <f aca="false">6.7854/I$1</f>
        <v>0.218883870967742</v>
      </c>
      <c r="J20" s="42" t="n">
        <v>0.0112</v>
      </c>
      <c r="K20" s="42" t="n">
        <v>0.0022</v>
      </c>
      <c r="L20" s="42" t="n">
        <v>0.0072</v>
      </c>
      <c r="M20" s="42" t="n">
        <v>0</v>
      </c>
      <c r="N20" s="43" t="n">
        <v>0.0111</v>
      </c>
      <c r="O20" s="42" t="n">
        <f aca="false">SUM(I20:M20)</f>
        <v>0.239483870967742</v>
      </c>
      <c r="P20" s="44" t="n">
        <v>770734</v>
      </c>
      <c r="Q20" s="39" t="n">
        <v>23</v>
      </c>
      <c r="R20" s="19"/>
      <c r="S20" s="45" t="n">
        <f aca="false">I20*I$1*Q20</f>
        <v>156.0642</v>
      </c>
      <c r="T20" s="45"/>
      <c r="U20" s="46" t="n">
        <v>142018</v>
      </c>
      <c r="V20" s="19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19" t="s">
        <v>29</v>
      </c>
      <c r="B21" s="39" t="s">
        <v>30</v>
      </c>
      <c r="C21" s="39" t="s">
        <v>31</v>
      </c>
      <c r="D21" s="40" t="n">
        <v>36465</v>
      </c>
      <c r="E21" s="40" t="n">
        <v>36830</v>
      </c>
      <c r="F21" s="19" t="s">
        <v>32</v>
      </c>
      <c r="G21" s="19" t="s">
        <v>40</v>
      </c>
      <c r="H21" s="39" t="s">
        <v>41</v>
      </c>
      <c r="I21" s="41" t="n">
        <f aca="false">6.7854/I$1</f>
        <v>0.218883870967742</v>
      </c>
      <c r="J21" s="42" t="n">
        <v>0.0112</v>
      </c>
      <c r="K21" s="42" t="n">
        <v>0.0022</v>
      </c>
      <c r="L21" s="42" t="n">
        <v>0.0072</v>
      </c>
      <c r="M21" s="42" t="n">
        <v>0</v>
      </c>
      <c r="N21" s="43" t="n">
        <v>0.0111</v>
      </c>
      <c r="O21" s="42" t="n">
        <f aca="false">SUM(I21:M21)</f>
        <v>0.239483870967742</v>
      </c>
      <c r="P21" s="44" t="n">
        <v>770990</v>
      </c>
      <c r="Q21" s="39" t="n">
        <v>11</v>
      </c>
      <c r="R21" s="19"/>
      <c r="S21" s="45" t="n">
        <f aca="false">I21*I$1*Q21</f>
        <v>74.6394</v>
      </c>
      <c r="T21" s="45"/>
      <c r="U21" s="46" t="n">
        <v>142020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19" t="s">
        <v>29</v>
      </c>
      <c r="B22" s="39" t="s">
        <v>30</v>
      </c>
      <c r="C22" s="39" t="s">
        <v>31</v>
      </c>
      <c r="D22" s="40" t="n">
        <v>36465</v>
      </c>
      <c r="E22" s="40" t="n">
        <v>39021</v>
      </c>
      <c r="F22" s="19" t="s">
        <v>32</v>
      </c>
      <c r="G22" s="19" t="s">
        <v>42</v>
      </c>
      <c r="H22" s="39" t="s">
        <v>41</v>
      </c>
      <c r="I22" s="41" t="n">
        <f aca="false">6.7854/I$1</f>
        <v>0.218883870967742</v>
      </c>
      <c r="J22" s="42" t="n">
        <v>0.0112</v>
      </c>
      <c r="K22" s="42" t="n">
        <v>0.0022</v>
      </c>
      <c r="L22" s="42" t="n">
        <v>0.0072</v>
      </c>
      <c r="M22" s="42" t="n">
        <v>0</v>
      </c>
      <c r="N22" s="43" t="n">
        <v>0.0111</v>
      </c>
      <c r="O22" s="42" t="n">
        <f aca="false">SUM(I22:M22)</f>
        <v>0.239483870967742</v>
      </c>
      <c r="P22" s="44" t="n">
        <v>770991</v>
      </c>
      <c r="Q22" s="39" t="n">
        <v>73</v>
      </c>
      <c r="R22" s="19"/>
      <c r="S22" s="45" t="n">
        <f aca="false">I22*I$1*Q22</f>
        <v>495.3342</v>
      </c>
      <c r="T22" s="45"/>
      <c r="U22" s="46" t="n">
        <v>142022</v>
      </c>
      <c r="V22" s="19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30</v>
      </c>
      <c r="C23" s="39" t="s">
        <v>31</v>
      </c>
      <c r="D23" s="40" t="n">
        <v>36465</v>
      </c>
      <c r="E23" s="40" t="n">
        <v>38656</v>
      </c>
      <c r="F23" s="19" t="s">
        <v>43</v>
      </c>
      <c r="G23" s="19" t="s">
        <v>44</v>
      </c>
      <c r="H23" s="39" t="s">
        <v>41</v>
      </c>
      <c r="I23" s="41" t="n">
        <f aca="false">6.7854/I$1</f>
        <v>0.218883870967742</v>
      </c>
      <c r="J23" s="42" t="n">
        <v>0.0112</v>
      </c>
      <c r="K23" s="42" t="n">
        <v>0.0022</v>
      </c>
      <c r="L23" s="42" t="n">
        <v>0.0072</v>
      </c>
      <c r="M23" s="42" t="n">
        <v>0</v>
      </c>
      <c r="N23" s="43" t="n">
        <v>0.0111</v>
      </c>
      <c r="O23" s="42" t="n">
        <f aca="false">SUM(I23:M23)</f>
        <v>0.239483870967742</v>
      </c>
      <c r="P23" s="44" t="n">
        <v>770992</v>
      </c>
      <c r="Q23" s="39" t="n">
        <v>158</v>
      </c>
      <c r="R23" s="19"/>
      <c r="S23" s="45" t="n">
        <f aca="false">I23*I$1*Q23</f>
        <v>1072.0932</v>
      </c>
      <c r="T23" s="45"/>
      <c r="U23" s="46" t="n">
        <v>142024</v>
      </c>
      <c r="V23" s="19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30</v>
      </c>
      <c r="C24" s="39" t="s">
        <v>31</v>
      </c>
      <c r="D24" s="40" t="n">
        <v>36465</v>
      </c>
      <c r="E24" s="40" t="n">
        <v>38656</v>
      </c>
      <c r="F24" s="19" t="s">
        <v>32</v>
      </c>
      <c r="G24" s="19" t="s">
        <v>33</v>
      </c>
      <c r="H24" s="39" t="s">
        <v>41</v>
      </c>
      <c r="I24" s="41" t="n">
        <f aca="false">6.7854/I$1</f>
        <v>0.218883870967742</v>
      </c>
      <c r="J24" s="42" t="n">
        <v>0.0112</v>
      </c>
      <c r="K24" s="42" t="n">
        <v>0.0022</v>
      </c>
      <c r="L24" s="42" t="n">
        <v>0.0072</v>
      </c>
      <c r="M24" s="42" t="n">
        <v>0</v>
      </c>
      <c r="N24" s="43" t="n">
        <v>0.0111</v>
      </c>
      <c r="O24" s="42" t="n">
        <f aca="false">SUM(I24:M24)</f>
        <v>0.239483870967742</v>
      </c>
      <c r="P24" s="44" t="n">
        <v>770993</v>
      </c>
      <c r="Q24" s="39" t="n">
        <v>264</v>
      </c>
      <c r="R24" s="19"/>
      <c r="S24" s="45" t="n">
        <f aca="false">I24*I$1*Q24</f>
        <v>1791.3456</v>
      </c>
      <c r="T24" s="45"/>
      <c r="U24" s="46" t="n">
        <v>142025</v>
      </c>
      <c r="V24" s="19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39" t="s">
        <v>30</v>
      </c>
      <c r="C25" s="39" t="s">
        <v>45</v>
      </c>
      <c r="D25" s="40" t="n">
        <v>36479</v>
      </c>
      <c r="E25" s="40" t="n">
        <v>36676</v>
      </c>
      <c r="F25" s="19" t="s">
        <v>46</v>
      </c>
      <c r="G25" s="19" t="s">
        <v>47</v>
      </c>
      <c r="H25" s="39" t="s">
        <v>38</v>
      </c>
      <c r="I25" s="41" t="n">
        <f aca="false">6.7854/I$1</f>
        <v>0.218883870967742</v>
      </c>
      <c r="J25" s="42" t="n">
        <v>0.0112</v>
      </c>
      <c r="K25" s="42" t="n">
        <v>0.0022</v>
      </c>
      <c r="L25" s="42" t="n">
        <v>0.0072</v>
      </c>
      <c r="M25" s="42" t="n">
        <v>0</v>
      </c>
      <c r="N25" s="43" t="n">
        <v>0.0111</v>
      </c>
      <c r="O25" s="42" t="n">
        <f aca="false">SUM(I25:M25)</f>
        <v>0.239483870967742</v>
      </c>
      <c r="P25" s="44" t="n">
        <v>771013</v>
      </c>
      <c r="Q25" s="39" t="n">
        <v>69</v>
      </c>
      <c r="R25" s="19"/>
      <c r="S25" s="45" t="n">
        <f aca="false">I25*I$1*Q25</f>
        <v>468.1926</v>
      </c>
      <c r="T25" s="45"/>
      <c r="U25" s="46" t="n">
        <v>142030</v>
      </c>
      <c r="V25" s="19"/>
      <c r="W25" s="47"/>
      <c r="X25" s="47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49" t="s">
        <v>6</v>
      </c>
      <c r="B26" s="50" t="s">
        <v>6</v>
      </c>
      <c r="C26" s="51" t="s">
        <v>6</v>
      </c>
      <c r="D26" s="52" t="s">
        <v>6</v>
      </c>
      <c r="E26" s="52"/>
      <c r="F26" s="49" t="s">
        <v>6</v>
      </c>
      <c r="G26" s="53" t="s">
        <v>6</v>
      </c>
      <c r="H26" s="50" t="s">
        <v>6</v>
      </c>
      <c r="I26" s="54"/>
      <c r="J26" s="55"/>
      <c r="K26" s="55"/>
      <c r="L26" s="55"/>
      <c r="M26" s="55"/>
      <c r="N26" s="56"/>
      <c r="O26" s="55"/>
      <c r="P26" s="57" t="s">
        <v>6</v>
      </c>
      <c r="Q26" s="50" t="n">
        <f aca="false">SUM(Q12:Q25)</f>
        <v>844</v>
      </c>
      <c r="R26" s="49" t="s">
        <v>6</v>
      </c>
      <c r="S26" s="58" t="n">
        <f aca="false">SUM(S12:S25)</f>
        <v>5726.8776</v>
      </c>
      <c r="T26" s="58" t="n">
        <f aca="false">SUM(T12:T25)</f>
        <v>0</v>
      </c>
      <c r="U26" s="59"/>
      <c r="V26" s="49"/>
      <c r="W26" s="38"/>
      <c r="X26" s="38"/>
    </row>
    <row r="27" customFormat="false" ht="12.75" hidden="false" customHeight="false" outlineLevel="0" collapsed="false">
      <c r="A27" s="29" t="s">
        <v>8</v>
      </c>
      <c r="B27" s="30" t="s">
        <v>9</v>
      </c>
      <c r="C27" s="30" t="s">
        <v>10</v>
      </c>
      <c r="D27" s="31" t="s">
        <v>11</v>
      </c>
      <c r="E27" s="31"/>
      <c r="F27" s="29" t="s">
        <v>12</v>
      </c>
      <c r="G27" s="29" t="s">
        <v>13</v>
      </c>
      <c r="H27" s="30" t="s">
        <v>14</v>
      </c>
      <c r="I27" s="32" t="s">
        <v>15</v>
      </c>
      <c r="J27" s="30" t="s">
        <v>16</v>
      </c>
      <c r="K27" s="30" t="s">
        <v>17</v>
      </c>
      <c r="L27" s="30" t="s">
        <v>18</v>
      </c>
      <c r="M27" s="30" t="s">
        <v>19</v>
      </c>
      <c r="N27" s="33" t="s">
        <v>20</v>
      </c>
      <c r="O27" s="30" t="s">
        <v>21</v>
      </c>
      <c r="P27" s="34" t="s">
        <v>22</v>
      </c>
      <c r="Q27" s="30" t="s">
        <v>23</v>
      </c>
      <c r="R27" s="29" t="s">
        <v>24</v>
      </c>
      <c r="S27" s="35" t="s">
        <v>25</v>
      </c>
      <c r="T27" s="35" t="s">
        <v>26</v>
      </c>
      <c r="U27" s="36" t="s">
        <v>27</v>
      </c>
      <c r="V27" s="37" t="s">
        <v>28</v>
      </c>
      <c r="W27" s="38"/>
      <c r="X27" s="38"/>
    </row>
    <row r="28" customFormat="false" ht="12.75" hidden="false" customHeight="false" outlineLevel="0" collapsed="false">
      <c r="A28" s="19" t="s">
        <v>29</v>
      </c>
      <c r="B28" s="39" t="s">
        <v>48</v>
      </c>
      <c r="C28" s="39" t="s">
        <v>49</v>
      </c>
      <c r="D28" s="40" t="n">
        <v>36526</v>
      </c>
      <c r="E28" s="40" t="n">
        <v>36556</v>
      </c>
      <c r="F28" s="19" t="s">
        <v>50</v>
      </c>
      <c r="G28" s="19" t="s">
        <v>51</v>
      </c>
      <c r="H28" s="39" t="s">
        <v>52</v>
      </c>
      <c r="I28" s="41" t="n">
        <f aca="false">5.769/I$1</f>
        <v>0.186096774193548</v>
      </c>
      <c r="J28" s="42" t="n">
        <v>0.0434</v>
      </c>
      <c r="K28" s="42" t="n">
        <v>0.0022</v>
      </c>
      <c r="L28" s="42" t="n">
        <v>0</v>
      </c>
      <c r="M28" s="42" t="n">
        <v>0</v>
      </c>
      <c r="N28" s="43" t="n">
        <v>0.0228</v>
      </c>
      <c r="O28" s="42" t="n">
        <f aca="false">SUM(I28:M28)</f>
        <v>0.231696774193548</v>
      </c>
      <c r="P28" s="44" t="s">
        <v>53</v>
      </c>
      <c r="Q28" s="39" t="n">
        <v>420</v>
      </c>
      <c r="R28" s="19" t="s">
        <v>54</v>
      </c>
      <c r="S28" s="45" t="n">
        <f aca="false">I28*I$1*Q28</f>
        <v>2422.98</v>
      </c>
      <c r="T28" s="45"/>
      <c r="U28" s="46" t="n">
        <v>144296</v>
      </c>
      <c r="V28" s="19"/>
      <c r="W28" s="47"/>
      <c r="X28" s="47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75" hidden="false" customHeight="false" outlineLevel="0" collapsed="false">
      <c r="A29" s="19" t="s">
        <v>29</v>
      </c>
      <c r="B29" s="39" t="s">
        <v>48</v>
      </c>
      <c r="C29" s="39" t="s">
        <v>49</v>
      </c>
      <c r="D29" s="40" t="n">
        <v>36526</v>
      </c>
      <c r="E29" s="40" t="n">
        <v>36556</v>
      </c>
      <c r="F29" s="19" t="s">
        <v>50</v>
      </c>
      <c r="G29" s="19" t="s">
        <v>51</v>
      </c>
      <c r="H29" s="39" t="s">
        <v>52</v>
      </c>
      <c r="I29" s="41" t="n">
        <f aca="false">5.769/I$1</f>
        <v>0.186096774193548</v>
      </c>
      <c r="J29" s="42" t="n">
        <v>0.0434</v>
      </c>
      <c r="K29" s="42" t="n">
        <v>0.0022</v>
      </c>
      <c r="L29" s="42" t="n">
        <v>0</v>
      </c>
      <c r="M29" s="42" t="n">
        <v>0</v>
      </c>
      <c r="N29" s="43" t="n">
        <v>0.0228</v>
      </c>
      <c r="O29" s="42" t="n">
        <f aca="false">SUM(I29:M29)</f>
        <v>0.231696774193548</v>
      </c>
      <c r="P29" s="44" t="s">
        <v>55</v>
      </c>
      <c r="Q29" s="39" t="n">
        <v>476</v>
      </c>
      <c r="R29" s="19" t="s">
        <v>56</v>
      </c>
      <c r="S29" s="45" t="n">
        <f aca="false">I29*I$1*Q29</f>
        <v>2746.044</v>
      </c>
      <c r="T29" s="45"/>
      <c r="U29" s="46" t="n">
        <v>144297</v>
      </c>
      <c r="V29" s="19"/>
      <c r="W29" s="47"/>
      <c r="X29" s="47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75" hidden="false" customHeight="false" outlineLevel="0" collapsed="false">
      <c r="A30" s="19" t="s">
        <v>29</v>
      </c>
      <c r="B30" s="39" t="s">
        <v>48</v>
      </c>
      <c r="C30" s="39" t="s">
        <v>31</v>
      </c>
      <c r="D30" s="40" t="n">
        <v>36220</v>
      </c>
      <c r="E30" s="40" t="n">
        <v>37711</v>
      </c>
      <c r="F30" s="19" t="s">
        <v>57</v>
      </c>
      <c r="G30" s="19" t="s">
        <v>58</v>
      </c>
      <c r="H30" s="39" t="s">
        <v>52</v>
      </c>
      <c r="I30" s="41" t="n">
        <f aca="false">5.627/I$1</f>
        <v>0.181516129032258</v>
      </c>
      <c r="J30" s="42" t="n">
        <v>0.0434</v>
      </c>
      <c r="K30" s="42" t="n">
        <v>0.0022</v>
      </c>
      <c r="L30" s="42" t="n">
        <v>0</v>
      </c>
      <c r="M30" s="42" t="n">
        <v>0</v>
      </c>
      <c r="N30" s="43" t="n">
        <v>0.0228</v>
      </c>
      <c r="O30" s="42" t="n">
        <f aca="false">SUM(I30:M30)</f>
        <v>0.227116129032258</v>
      </c>
      <c r="P30" s="44" t="s">
        <v>59</v>
      </c>
      <c r="Q30" s="39" t="n">
        <v>12</v>
      </c>
      <c r="R30" s="19" t="s">
        <v>60</v>
      </c>
      <c r="S30" s="45" t="n">
        <f aca="false">I30*I$1*Q30</f>
        <v>67.524</v>
      </c>
      <c r="T30" s="45"/>
      <c r="U30" s="46" t="n">
        <v>142039</v>
      </c>
      <c r="V30" s="19"/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48</v>
      </c>
      <c r="C31" s="39" t="s">
        <v>31</v>
      </c>
      <c r="D31" s="40" t="n">
        <v>36220</v>
      </c>
      <c r="E31" s="40" t="n">
        <v>37711</v>
      </c>
      <c r="F31" s="19" t="s">
        <v>61</v>
      </c>
      <c r="G31" s="19" t="s">
        <v>58</v>
      </c>
      <c r="H31" s="39" t="s">
        <v>52</v>
      </c>
      <c r="I31" s="41" t="n">
        <f aca="false">5.627/I$1</f>
        <v>0.181516129032258</v>
      </c>
      <c r="J31" s="42" t="n">
        <v>0.0434</v>
      </c>
      <c r="K31" s="42" t="n">
        <v>0.0022</v>
      </c>
      <c r="L31" s="42" t="n">
        <v>0</v>
      </c>
      <c r="M31" s="42" t="n">
        <v>0</v>
      </c>
      <c r="N31" s="43" t="n">
        <v>0.0228</v>
      </c>
      <c r="O31" s="42" t="n">
        <f aca="false">SUM(I31:M31)</f>
        <v>0.227116129032258</v>
      </c>
      <c r="P31" s="44" t="s">
        <v>59</v>
      </c>
      <c r="Q31" s="39" t="n">
        <v>16</v>
      </c>
      <c r="R31" s="19" t="s">
        <v>60</v>
      </c>
      <c r="S31" s="45" t="n">
        <f aca="false">I31*I$1*Q31</f>
        <v>90.032</v>
      </c>
      <c r="T31" s="45"/>
      <c r="U31" s="46" t="n">
        <v>142039</v>
      </c>
      <c r="V31" s="19"/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39" t="s">
        <v>48</v>
      </c>
      <c r="C32" s="39" t="s">
        <v>31</v>
      </c>
      <c r="D32" s="40" t="n">
        <v>36220</v>
      </c>
      <c r="E32" s="40" t="n">
        <v>37711</v>
      </c>
      <c r="F32" s="19" t="s">
        <v>50</v>
      </c>
      <c r="G32" s="19" t="s">
        <v>58</v>
      </c>
      <c r="H32" s="39" t="s">
        <v>52</v>
      </c>
      <c r="I32" s="41" t="n">
        <f aca="false">5.627/I$1</f>
        <v>0.181516129032258</v>
      </c>
      <c r="J32" s="42" t="n">
        <v>0.0434</v>
      </c>
      <c r="K32" s="42" t="n">
        <v>0.0022</v>
      </c>
      <c r="L32" s="42" t="n">
        <v>0</v>
      </c>
      <c r="M32" s="42" t="n">
        <v>0</v>
      </c>
      <c r="N32" s="43" t="n">
        <v>0.0228</v>
      </c>
      <c r="O32" s="42" t="n">
        <f aca="false">SUM(I32:M32)</f>
        <v>0.227116129032258</v>
      </c>
      <c r="P32" s="44" t="s">
        <v>59</v>
      </c>
      <c r="Q32" s="39" t="n">
        <v>46</v>
      </c>
      <c r="R32" s="19" t="s">
        <v>60</v>
      </c>
      <c r="S32" s="45" t="n">
        <f aca="false">I32*I$1*Q32</f>
        <v>258.842</v>
      </c>
      <c r="T32" s="45"/>
      <c r="U32" s="46" t="n">
        <v>142039</v>
      </c>
      <c r="V32" s="19"/>
      <c r="W32" s="47"/>
      <c r="X32" s="47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19" t="s">
        <v>29</v>
      </c>
      <c r="B33" s="39" t="s">
        <v>48</v>
      </c>
      <c r="C33" s="39" t="s">
        <v>31</v>
      </c>
      <c r="D33" s="40" t="n">
        <v>36220</v>
      </c>
      <c r="E33" s="40" t="n">
        <v>38807</v>
      </c>
      <c r="F33" s="19" t="s">
        <v>62</v>
      </c>
      <c r="G33" s="19"/>
      <c r="H33" s="39" t="s">
        <v>63</v>
      </c>
      <c r="I33" s="41" t="n">
        <f aca="false">1.8533/I$1</f>
        <v>0.0597838709677419</v>
      </c>
      <c r="J33" s="42" t="n">
        <v>0</v>
      </c>
      <c r="K33" s="42" t="n">
        <v>0</v>
      </c>
      <c r="L33" s="42" t="n">
        <v>0</v>
      </c>
      <c r="M33" s="42" t="n">
        <v>0</v>
      </c>
      <c r="N33" s="43" t="n">
        <v>0</v>
      </c>
      <c r="O33" s="42" t="n">
        <f aca="false">SUM(I33:M33)</f>
        <v>0.0597838709677419</v>
      </c>
      <c r="P33" s="44" t="n">
        <v>560042</v>
      </c>
      <c r="Q33" s="39" t="n">
        <v>147</v>
      </c>
      <c r="R33" s="19" t="s">
        <v>64</v>
      </c>
      <c r="S33" s="60" t="n">
        <f aca="false">I33*I$1*Q33</f>
        <v>272.4351</v>
      </c>
      <c r="T33" s="45"/>
      <c r="U33" s="46" t="n">
        <v>142434</v>
      </c>
      <c r="V33" s="19"/>
      <c r="W33" s="47"/>
      <c r="X33" s="47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19" t="s">
        <v>29</v>
      </c>
      <c r="B34" s="39" t="s">
        <v>48</v>
      </c>
      <c r="C34" s="39" t="s">
        <v>31</v>
      </c>
      <c r="D34" s="40" t="n">
        <v>36220</v>
      </c>
      <c r="E34" s="40" t="n">
        <v>38807</v>
      </c>
      <c r="F34" s="19" t="s">
        <v>65</v>
      </c>
      <c r="G34" s="19"/>
      <c r="H34" s="39" t="s">
        <v>63</v>
      </c>
      <c r="I34" s="41" t="n">
        <v>0.0137</v>
      </c>
      <c r="J34" s="42" t="n">
        <v>0</v>
      </c>
      <c r="K34" s="42" t="n">
        <v>0</v>
      </c>
      <c r="L34" s="42" t="n">
        <v>0</v>
      </c>
      <c r="M34" s="42" t="n">
        <v>0</v>
      </c>
      <c r="N34" s="43" t="n">
        <v>0</v>
      </c>
      <c r="O34" s="42" t="n">
        <f aca="false">SUM(I34:M34)</f>
        <v>0.0137</v>
      </c>
      <c r="P34" s="44" t="n">
        <v>560042</v>
      </c>
      <c r="Q34" s="39" t="n">
        <v>16275</v>
      </c>
      <c r="R34" s="19" t="s">
        <v>64</v>
      </c>
      <c r="S34" s="60" t="n">
        <f aca="false">+Q34*I34</f>
        <v>222.9675</v>
      </c>
      <c r="T34" s="45"/>
      <c r="U34" s="46" t="n">
        <v>142434</v>
      </c>
      <c r="V34" s="19"/>
      <c r="W34" s="47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19" t="s">
        <v>66</v>
      </c>
      <c r="B35" s="39" t="s">
        <v>48</v>
      </c>
      <c r="C35" s="39" t="s">
        <v>45</v>
      </c>
      <c r="D35" s="40" t="n">
        <v>36465</v>
      </c>
      <c r="E35" s="40" t="n">
        <v>36677</v>
      </c>
      <c r="F35" s="19" t="s">
        <v>50</v>
      </c>
      <c r="G35" s="19" t="s">
        <v>67</v>
      </c>
      <c r="H35" s="39" t="s">
        <v>52</v>
      </c>
      <c r="I35" s="41" t="n">
        <f aca="false">5.75/I$1</f>
        <v>0.185483870967742</v>
      </c>
      <c r="J35" s="42" t="n">
        <v>0.0434</v>
      </c>
      <c r="K35" s="42" t="n">
        <v>0.0022</v>
      </c>
      <c r="L35" s="42" t="n">
        <v>0</v>
      </c>
      <c r="M35" s="42" t="n">
        <v>0</v>
      </c>
      <c r="N35" s="43" t="n">
        <v>0.0228</v>
      </c>
      <c r="O35" s="42" t="n">
        <f aca="false">SUM(I35:M35)</f>
        <v>0.231083870967742</v>
      </c>
      <c r="P35" s="44" t="s">
        <v>68</v>
      </c>
      <c r="Q35" s="39" t="n">
        <v>186</v>
      </c>
      <c r="R35" s="19" t="s">
        <v>69</v>
      </c>
      <c r="S35" s="45" t="n">
        <f aca="false">I35*I$1*Q35</f>
        <v>1069.5</v>
      </c>
      <c r="T35" s="45"/>
      <c r="U35" s="46" t="n">
        <v>142040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19" t="s">
        <v>66</v>
      </c>
      <c r="B36" s="39" t="s">
        <v>48</v>
      </c>
      <c r="C36" s="39" t="s">
        <v>45</v>
      </c>
      <c r="D36" s="40" t="n">
        <v>36495</v>
      </c>
      <c r="E36" s="40" t="n">
        <v>36616</v>
      </c>
      <c r="F36" s="19" t="s">
        <v>50</v>
      </c>
      <c r="G36" s="19" t="s">
        <v>67</v>
      </c>
      <c r="H36" s="39" t="s">
        <v>52</v>
      </c>
      <c r="I36" s="41" t="n">
        <f aca="false">5.75/I$1</f>
        <v>0.185483870967742</v>
      </c>
      <c r="J36" s="42" t="n">
        <v>0.0434</v>
      </c>
      <c r="K36" s="42" t="n">
        <v>0.0022</v>
      </c>
      <c r="L36" s="42" t="n">
        <v>0</v>
      </c>
      <c r="M36" s="42" t="n">
        <v>0</v>
      </c>
      <c r="N36" s="43" t="n">
        <v>0.0228</v>
      </c>
      <c r="O36" s="42" t="n">
        <f aca="false">SUM(I36:M36)</f>
        <v>0.231083870967742</v>
      </c>
      <c r="P36" s="44" t="s">
        <v>70</v>
      </c>
      <c r="Q36" s="39" t="n">
        <v>11</v>
      </c>
      <c r="R36" s="19" t="s">
        <v>71</v>
      </c>
      <c r="S36" s="45" t="n">
        <f aca="false">I36*I$1*Q36</f>
        <v>63.25</v>
      </c>
      <c r="T36" s="45"/>
      <c r="U36" s="46" t="n">
        <v>142041</v>
      </c>
      <c r="V36" s="19"/>
      <c r="W36" s="47"/>
      <c r="X36" s="47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2.75" hidden="false" customHeight="false" outlineLevel="0" collapsed="false">
      <c r="A37" s="19" t="s">
        <v>66</v>
      </c>
      <c r="B37" s="39" t="s">
        <v>48</v>
      </c>
      <c r="C37" s="39" t="s">
        <v>49</v>
      </c>
      <c r="D37" s="40" t="n">
        <v>36465</v>
      </c>
      <c r="E37" s="40" t="n">
        <v>36616</v>
      </c>
      <c r="F37" s="19" t="s">
        <v>72</v>
      </c>
      <c r="G37" s="19" t="s">
        <v>51</v>
      </c>
      <c r="H37" s="39" t="s">
        <v>52</v>
      </c>
      <c r="I37" s="41" t="n">
        <f aca="false">5.75/I$1</f>
        <v>0.185483870967742</v>
      </c>
      <c r="J37" s="42" t="n">
        <v>0.0434</v>
      </c>
      <c r="K37" s="42" t="n">
        <v>0.0022</v>
      </c>
      <c r="L37" s="42" t="n">
        <v>0</v>
      </c>
      <c r="M37" s="42" t="n">
        <v>0</v>
      </c>
      <c r="N37" s="43" t="n">
        <v>0.0228</v>
      </c>
      <c r="O37" s="42" t="n">
        <f aca="false">SUM(I37:M37)</f>
        <v>0.231083870967742</v>
      </c>
      <c r="P37" s="44" t="s">
        <v>73</v>
      </c>
      <c r="Q37" s="39" t="n">
        <v>4600</v>
      </c>
      <c r="R37" s="19" t="s">
        <v>74</v>
      </c>
      <c r="S37" s="45" t="n">
        <f aca="false">I37*I$1*Q37</f>
        <v>26450</v>
      </c>
      <c r="T37" s="45"/>
      <c r="U37" s="46" t="n">
        <v>142516</v>
      </c>
      <c r="V37" s="19"/>
      <c r="W37" s="47"/>
      <c r="X37" s="47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75" hidden="false" customHeight="false" outlineLevel="0" collapsed="false">
      <c r="A38" s="19" t="s">
        <v>66</v>
      </c>
      <c r="B38" s="39" t="s">
        <v>48</v>
      </c>
      <c r="C38" s="39" t="s">
        <v>49</v>
      </c>
      <c r="D38" s="40" t="n">
        <v>36465</v>
      </c>
      <c r="E38" s="40" t="n">
        <v>36616</v>
      </c>
      <c r="F38" s="19" t="s">
        <v>75</v>
      </c>
      <c r="G38" s="19" t="s">
        <v>51</v>
      </c>
      <c r="H38" s="39" t="s">
        <v>52</v>
      </c>
      <c r="I38" s="41" t="n">
        <f aca="false">5.75/I$1</f>
        <v>0.185483870967742</v>
      </c>
      <c r="J38" s="42" t="n">
        <v>0.0434</v>
      </c>
      <c r="K38" s="42" t="n">
        <v>0.0022</v>
      </c>
      <c r="L38" s="42" t="n">
        <v>0</v>
      </c>
      <c r="M38" s="42" t="n">
        <v>0</v>
      </c>
      <c r="N38" s="43" t="n">
        <v>0.0228</v>
      </c>
      <c r="O38" s="42" t="n">
        <f aca="false">SUM(I38:M38)</f>
        <v>0.231083870967742</v>
      </c>
      <c r="P38" s="44" t="s">
        <v>73</v>
      </c>
      <c r="Q38" s="39" t="n">
        <v>11357</v>
      </c>
      <c r="R38" s="19" t="s">
        <v>74</v>
      </c>
      <c r="S38" s="45" t="n">
        <f aca="false">I38*I$1*Q38</f>
        <v>65302.75</v>
      </c>
      <c r="T38" s="45"/>
      <c r="U38" s="46" t="n">
        <v>142516</v>
      </c>
      <c r="V38" s="19"/>
      <c r="W38" s="47"/>
      <c r="X38" s="47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75" hidden="false" customHeight="false" outlineLevel="0" collapsed="false">
      <c r="A39" s="19" t="s">
        <v>66</v>
      </c>
      <c r="B39" s="39" t="s">
        <v>48</v>
      </c>
      <c r="C39" s="39" t="s">
        <v>49</v>
      </c>
      <c r="D39" s="40" t="n">
        <v>36465</v>
      </c>
      <c r="E39" s="40" t="n">
        <v>36616</v>
      </c>
      <c r="F39" s="19"/>
      <c r="G39" s="19"/>
      <c r="H39" s="39" t="s">
        <v>76</v>
      </c>
      <c r="I39" s="41" t="n">
        <f aca="false">6.25/I$1</f>
        <v>0.201612903225806</v>
      </c>
      <c r="J39" s="42" t="n">
        <v>0</v>
      </c>
      <c r="K39" s="42" t="n">
        <v>0</v>
      </c>
      <c r="L39" s="42" t="n">
        <v>0</v>
      </c>
      <c r="M39" s="42" t="n">
        <v>0</v>
      </c>
      <c r="N39" s="43" t="n">
        <v>0</v>
      </c>
      <c r="O39" s="42" t="n">
        <f aca="false">SUM(I39:M39)</f>
        <v>0.201612903225806</v>
      </c>
      <c r="P39" s="44" t="s">
        <v>73</v>
      </c>
      <c r="Q39" s="39" t="n">
        <v>15957</v>
      </c>
      <c r="R39" s="19" t="s">
        <v>74</v>
      </c>
      <c r="S39" s="45" t="n">
        <f aca="false">I39*I$1*Q39</f>
        <v>99731.25</v>
      </c>
      <c r="T39" s="45"/>
      <c r="U39" s="46" t="n">
        <v>142516</v>
      </c>
      <c r="V39" s="19"/>
      <c r="W39" s="47"/>
      <c r="X39" s="47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.75" hidden="false" customHeight="false" outlineLevel="0" collapsed="false">
      <c r="A40" s="49" t="s">
        <v>6</v>
      </c>
      <c r="B40" s="50" t="s">
        <v>6</v>
      </c>
      <c r="C40" s="51" t="s">
        <v>6</v>
      </c>
      <c r="D40" s="52" t="s">
        <v>6</v>
      </c>
      <c r="E40" s="52"/>
      <c r="F40" s="49" t="s">
        <v>6</v>
      </c>
      <c r="G40" s="53" t="s">
        <v>6</v>
      </c>
      <c r="H40" s="50" t="s">
        <v>6</v>
      </c>
      <c r="I40" s="54"/>
      <c r="J40" s="55"/>
      <c r="K40" s="55"/>
      <c r="L40" s="55"/>
      <c r="M40" s="55"/>
      <c r="N40" s="56"/>
      <c r="O40" s="55"/>
      <c r="P40" s="57" t="s">
        <v>6</v>
      </c>
      <c r="Q40" s="50" t="n">
        <f aca="false">SUM(Q28:Q39)</f>
        <v>49503</v>
      </c>
      <c r="R40" s="49" t="s">
        <v>6</v>
      </c>
      <c r="S40" s="58" t="n">
        <f aca="false">SUM(S28:S39)</f>
        <v>198697.5746</v>
      </c>
      <c r="T40" s="58" t="n">
        <f aca="false">SUM(T28:T39)</f>
        <v>0</v>
      </c>
      <c r="U40" s="59"/>
      <c r="V40" s="49"/>
      <c r="W40" s="38"/>
      <c r="X40" s="38"/>
    </row>
    <row r="41" customFormat="false" ht="12.75" hidden="false" customHeight="false" outlineLevel="0" collapsed="false">
      <c r="A41" s="29" t="s">
        <v>8</v>
      </c>
      <c r="B41" s="30" t="s">
        <v>9</v>
      </c>
      <c r="C41" s="30" t="s">
        <v>77</v>
      </c>
      <c r="D41" s="31" t="s">
        <v>11</v>
      </c>
      <c r="E41" s="31"/>
      <c r="F41" s="29" t="s">
        <v>12</v>
      </c>
      <c r="G41" s="29" t="s">
        <v>13</v>
      </c>
      <c r="H41" s="30" t="s">
        <v>14</v>
      </c>
      <c r="I41" s="32" t="s">
        <v>15</v>
      </c>
      <c r="J41" s="30" t="s">
        <v>16</v>
      </c>
      <c r="K41" s="30" t="s">
        <v>17</v>
      </c>
      <c r="L41" s="30" t="s">
        <v>18</v>
      </c>
      <c r="M41" s="30" t="s">
        <v>19</v>
      </c>
      <c r="N41" s="33" t="s">
        <v>20</v>
      </c>
      <c r="O41" s="30" t="s">
        <v>21</v>
      </c>
      <c r="P41" s="34" t="s">
        <v>22</v>
      </c>
      <c r="Q41" s="30" t="s">
        <v>23</v>
      </c>
      <c r="R41" s="29" t="s">
        <v>24</v>
      </c>
      <c r="S41" s="35" t="s">
        <v>25</v>
      </c>
      <c r="T41" s="35" t="s">
        <v>26</v>
      </c>
      <c r="U41" s="36" t="s">
        <v>27</v>
      </c>
      <c r="V41" s="37" t="str">
        <f aca="false">+V27</f>
        <v>Questions</v>
      </c>
      <c r="W41" s="38"/>
      <c r="X41" s="38"/>
    </row>
    <row r="42" customFormat="false" ht="12.75" hidden="false" customHeight="false" outlineLevel="0" collapsed="false">
      <c r="A42" s="19" t="s">
        <v>78</v>
      </c>
      <c r="B42" s="39" t="s">
        <v>79</v>
      </c>
      <c r="C42" s="39"/>
      <c r="D42" s="40" t="n">
        <v>36100</v>
      </c>
      <c r="E42" s="40" t="n">
        <v>36830</v>
      </c>
      <c r="F42" s="19" t="s">
        <v>80</v>
      </c>
      <c r="G42" s="19" t="s">
        <v>81</v>
      </c>
      <c r="H42" s="39" t="s">
        <v>82</v>
      </c>
      <c r="I42" s="41" t="n">
        <f aca="false">4.56/I$1</f>
        <v>0.147096774193548</v>
      </c>
      <c r="J42" s="42" t="n">
        <v>0.0132</v>
      </c>
      <c r="K42" s="42" t="n">
        <v>0.0022</v>
      </c>
      <c r="L42" s="42" t="n">
        <v>0.0072</v>
      </c>
      <c r="M42" s="42" t="n">
        <v>0</v>
      </c>
      <c r="N42" s="43" t="n">
        <v>0.02116</v>
      </c>
      <c r="O42" s="42" t="n">
        <f aca="false">SUM(I42:M42)</f>
        <v>0.169696774193548</v>
      </c>
      <c r="P42" s="44" t="n">
        <v>61822</v>
      </c>
      <c r="Q42" s="39" t="n">
        <v>4000</v>
      </c>
      <c r="R42" s="19" t="s">
        <v>83</v>
      </c>
      <c r="S42" s="45" t="n">
        <f aca="false">I42*I$1*Q42</f>
        <v>18240</v>
      </c>
      <c r="T42" s="45"/>
      <c r="U42" s="46" t="n">
        <v>142757</v>
      </c>
      <c r="V42" s="19"/>
      <c r="W42" s="47"/>
      <c r="X42" s="47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19" t="s">
        <v>78</v>
      </c>
      <c r="B43" s="39" t="s">
        <v>79</v>
      </c>
      <c r="C43" s="39"/>
      <c r="D43" s="40" t="n">
        <v>36100</v>
      </c>
      <c r="E43" s="40" t="n">
        <v>36830</v>
      </c>
      <c r="F43" s="19" t="s">
        <v>84</v>
      </c>
      <c r="G43" s="19" t="s">
        <v>85</v>
      </c>
      <c r="H43" s="39" t="s">
        <v>82</v>
      </c>
      <c r="I43" s="41" t="n">
        <f aca="false">4.56/I$1</f>
        <v>0.147096774193548</v>
      </c>
      <c r="J43" s="42" t="n">
        <v>0.0132</v>
      </c>
      <c r="K43" s="42" t="n">
        <v>0.0022</v>
      </c>
      <c r="L43" s="42" t="n">
        <v>0.0072</v>
      </c>
      <c r="M43" s="42" t="n">
        <v>0</v>
      </c>
      <c r="N43" s="43" t="n">
        <v>0.02116</v>
      </c>
      <c r="O43" s="42" t="n">
        <f aca="false">SUM(I43:M43)</f>
        <v>0.169696774193548</v>
      </c>
      <c r="P43" s="44" t="n">
        <v>61838</v>
      </c>
      <c r="Q43" s="39" t="n">
        <v>1000</v>
      </c>
      <c r="R43" s="19" t="s">
        <v>86</v>
      </c>
      <c r="S43" s="45" t="n">
        <f aca="false">I43*I$1*Q43</f>
        <v>4560</v>
      </c>
      <c r="T43" s="45"/>
      <c r="U43" s="46" t="n">
        <v>142768</v>
      </c>
      <c r="V43" s="19"/>
      <c r="W43" s="47"/>
      <c r="X43" s="47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19" t="s">
        <v>78</v>
      </c>
      <c r="B44" s="39" t="s">
        <v>79</v>
      </c>
      <c r="C44" s="39" t="s">
        <v>87</v>
      </c>
      <c r="D44" s="40" t="n">
        <v>36192</v>
      </c>
      <c r="E44" s="40" t="n">
        <v>36556</v>
      </c>
      <c r="F44" s="19" t="s">
        <v>88</v>
      </c>
      <c r="G44" s="19" t="s">
        <v>89</v>
      </c>
      <c r="H44" s="39" t="s">
        <v>82</v>
      </c>
      <c r="I44" s="41" t="n">
        <f aca="false">6.53/I$1</f>
        <v>0.210645161290323</v>
      </c>
      <c r="J44" s="42" t="n">
        <v>0.0132</v>
      </c>
      <c r="K44" s="42" t="n">
        <v>0.0022</v>
      </c>
      <c r="L44" s="42" t="n">
        <v>0.0072</v>
      </c>
      <c r="M44" s="42" t="n">
        <v>0</v>
      </c>
      <c r="N44" s="43" t="n">
        <v>0.02116</v>
      </c>
      <c r="O44" s="42" t="n">
        <f aca="false">SUM(I44:M44)</f>
        <v>0.233245161290323</v>
      </c>
      <c r="P44" s="44" t="n">
        <v>62740</v>
      </c>
      <c r="Q44" s="39" t="n">
        <v>2</v>
      </c>
      <c r="R44" s="19" t="s">
        <v>90</v>
      </c>
      <c r="S44" s="45" t="n">
        <f aca="false">I44*I$1*Q44</f>
        <v>13.06</v>
      </c>
      <c r="T44" s="45"/>
      <c r="U44" s="46" t="n">
        <v>140484</v>
      </c>
      <c r="V44" s="19"/>
      <c r="W44" s="47"/>
      <c r="X44" s="47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19" t="s">
        <v>78</v>
      </c>
      <c r="B45" s="39" t="s">
        <v>79</v>
      </c>
      <c r="C45" s="39" t="s">
        <v>91</v>
      </c>
      <c r="D45" s="40" t="n">
        <v>36220</v>
      </c>
      <c r="E45" s="40" t="n">
        <v>36585</v>
      </c>
      <c r="F45" s="19" t="s">
        <v>88</v>
      </c>
      <c r="G45" s="19" t="s">
        <v>92</v>
      </c>
      <c r="H45" s="39" t="s">
        <v>82</v>
      </c>
      <c r="I45" s="41" t="n">
        <f aca="false">6.53/I$1</f>
        <v>0.210645161290323</v>
      </c>
      <c r="J45" s="42" t="n">
        <v>0.0132</v>
      </c>
      <c r="K45" s="42" t="n">
        <v>0.0022</v>
      </c>
      <c r="L45" s="42" t="n">
        <v>0.0072</v>
      </c>
      <c r="M45" s="42" t="n">
        <v>0</v>
      </c>
      <c r="N45" s="43" t="n">
        <v>0.02116</v>
      </c>
      <c r="O45" s="42" t="n">
        <f aca="false">SUM(I45:M45)</f>
        <v>0.233245161290323</v>
      </c>
      <c r="P45" s="44" t="n">
        <v>62982</v>
      </c>
      <c r="Q45" s="39" t="n">
        <v>2</v>
      </c>
      <c r="R45" s="19" t="s">
        <v>93</v>
      </c>
      <c r="S45" s="45" t="n">
        <f aca="false">I45*I$1*Q45</f>
        <v>13.06</v>
      </c>
      <c r="T45" s="45"/>
      <c r="U45" s="46" t="n">
        <v>140914</v>
      </c>
      <c r="V45" s="19"/>
      <c r="W45" s="47"/>
      <c r="X45" s="47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75" hidden="false" customHeight="false" outlineLevel="0" collapsed="false">
      <c r="A46" s="19" t="s">
        <v>78</v>
      </c>
      <c r="B46" s="39" t="s">
        <v>79</v>
      </c>
      <c r="C46" s="39" t="s">
        <v>87</v>
      </c>
      <c r="D46" s="40" t="n">
        <v>36220</v>
      </c>
      <c r="E46" s="40" t="n">
        <v>36585</v>
      </c>
      <c r="F46" s="19" t="s">
        <v>88</v>
      </c>
      <c r="G46" s="19" t="s">
        <v>89</v>
      </c>
      <c r="H46" s="39" t="s">
        <v>82</v>
      </c>
      <c r="I46" s="41" t="n">
        <f aca="false">6.53/I$1</f>
        <v>0.210645161290323</v>
      </c>
      <c r="J46" s="42" t="n">
        <v>0.0132</v>
      </c>
      <c r="K46" s="42" t="n">
        <v>0.0022</v>
      </c>
      <c r="L46" s="42" t="n">
        <v>0.0072</v>
      </c>
      <c r="M46" s="42" t="n">
        <v>0</v>
      </c>
      <c r="N46" s="43" t="n">
        <v>0.02116</v>
      </c>
      <c r="O46" s="42" t="n">
        <f aca="false">SUM(I46:M46)</f>
        <v>0.233245161290323</v>
      </c>
      <c r="P46" s="44" t="n">
        <v>62983</v>
      </c>
      <c r="Q46" s="39" t="n">
        <v>2</v>
      </c>
      <c r="R46" s="19" t="s">
        <v>94</v>
      </c>
      <c r="S46" s="45" t="n">
        <f aca="false">I46*I$1*Q46</f>
        <v>13.06</v>
      </c>
      <c r="T46" s="45"/>
      <c r="U46" s="46" t="n">
        <v>140916</v>
      </c>
      <c r="V46" s="19"/>
      <c r="W46" s="47"/>
      <c r="X46" s="47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75" hidden="false" customHeight="false" outlineLevel="0" collapsed="false">
      <c r="A47" s="19" t="s">
        <v>78</v>
      </c>
      <c r="B47" s="39" t="s">
        <v>79</v>
      </c>
      <c r="C47" s="39" t="s">
        <v>95</v>
      </c>
      <c r="D47" s="40" t="n">
        <v>36434</v>
      </c>
      <c r="E47" s="40" t="n">
        <v>36616</v>
      </c>
      <c r="F47" s="19" t="s">
        <v>96</v>
      </c>
      <c r="G47" s="19" t="s">
        <v>97</v>
      </c>
      <c r="H47" s="39" t="s">
        <v>98</v>
      </c>
      <c r="I47" s="41" t="n">
        <f aca="false">6.359/I$1</f>
        <v>0.205129032258065</v>
      </c>
      <c r="J47" s="42" t="n">
        <v>0.013</v>
      </c>
      <c r="K47" s="42" t="n">
        <v>0.0022</v>
      </c>
      <c r="L47" s="42" t="n">
        <v>0.0072</v>
      </c>
      <c r="M47" s="42" t="n">
        <v>0</v>
      </c>
      <c r="N47" s="43" t="n">
        <v>0.02116</v>
      </c>
      <c r="O47" s="42" t="n">
        <f aca="false">SUM(I47:M47)</f>
        <v>0.227529032258065</v>
      </c>
      <c r="P47" s="44" t="n">
        <v>63281</v>
      </c>
      <c r="Q47" s="39" t="n">
        <v>134710</v>
      </c>
      <c r="R47" s="19" t="s">
        <v>99</v>
      </c>
      <c r="S47" s="45" t="n">
        <f aca="false">I47*I$1*Q47</f>
        <v>856620.89</v>
      </c>
      <c r="T47" s="45"/>
      <c r="U47" s="46" t="n">
        <v>141177</v>
      </c>
      <c r="V47" s="19"/>
      <c r="W47" s="47"/>
      <c r="X47" s="47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19" t="s">
        <v>78</v>
      </c>
      <c r="B48" s="39" t="s">
        <v>79</v>
      </c>
      <c r="C48" s="39" t="s">
        <v>91</v>
      </c>
      <c r="D48" s="40" t="n">
        <v>36251</v>
      </c>
      <c r="E48" s="40" t="n">
        <v>36616</v>
      </c>
      <c r="F48" s="19" t="s">
        <v>88</v>
      </c>
      <c r="G48" s="19" t="s">
        <v>92</v>
      </c>
      <c r="H48" s="39" t="s">
        <v>82</v>
      </c>
      <c r="I48" s="41" t="n">
        <f aca="false">6.53/I$1</f>
        <v>0.210645161290323</v>
      </c>
      <c r="J48" s="42" t="n">
        <v>0.0132</v>
      </c>
      <c r="K48" s="42" t="n">
        <v>0.0022</v>
      </c>
      <c r="L48" s="42" t="n">
        <v>0.0072</v>
      </c>
      <c r="M48" s="42" t="n">
        <v>0</v>
      </c>
      <c r="N48" s="43" t="n">
        <v>0.02116</v>
      </c>
      <c r="O48" s="42" t="n">
        <f aca="false">SUM(I48:M48)</f>
        <v>0.233245161290323</v>
      </c>
      <c r="P48" s="44" t="n">
        <v>63282</v>
      </c>
      <c r="Q48" s="39" t="n">
        <v>6</v>
      </c>
      <c r="R48" s="19" t="s">
        <v>100</v>
      </c>
      <c r="S48" s="45" t="n">
        <f aca="false">I48*I$1*Q48</f>
        <v>39.18</v>
      </c>
      <c r="T48" s="45"/>
      <c r="U48" s="46" t="n">
        <v>140965</v>
      </c>
      <c r="V48" s="19"/>
      <c r="W48" s="47"/>
      <c r="X48" s="47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19" t="s">
        <v>78</v>
      </c>
      <c r="B49" s="39" t="s">
        <v>79</v>
      </c>
      <c r="C49" s="39" t="s">
        <v>87</v>
      </c>
      <c r="D49" s="40" t="n">
        <v>36251</v>
      </c>
      <c r="E49" s="40" t="n">
        <v>36616</v>
      </c>
      <c r="F49" s="19" t="s">
        <v>88</v>
      </c>
      <c r="G49" s="19" t="s">
        <v>101</v>
      </c>
      <c r="H49" s="39" t="s">
        <v>82</v>
      </c>
      <c r="I49" s="41" t="n">
        <f aca="false">6.53/I$1</f>
        <v>0.210645161290323</v>
      </c>
      <c r="J49" s="42" t="n">
        <v>0.0132</v>
      </c>
      <c r="K49" s="42" t="n">
        <v>0.0022</v>
      </c>
      <c r="L49" s="42" t="n">
        <v>0.0072</v>
      </c>
      <c r="M49" s="42" t="n">
        <v>0</v>
      </c>
      <c r="N49" s="43" t="n">
        <v>0.02116</v>
      </c>
      <c r="O49" s="42" t="n">
        <f aca="false">SUM(I49:M49)</f>
        <v>0.233245161290323</v>
      </c>
      <c r="P49" s="44" t="n">
        <v>63283</v>
      </c>
      <c r="Q49" s="39" t="n">
        <v>46</v>
      </c>
      <c r="R49" s="19" t="s">
        <v>102</v>
      </c>
      <c r="S49" s="45" t="n">
        <f aca="false">I49*I$1*Q49</f>
        <v>300.38</v>
      </c>
      <c r="T49" s="45"/>
      <c r="U49" s="46" t="n">
        <v>140968</v>
      </c>
      <c r="V49" s="19"/>
      <c r="W49" s="47"/>
      <c r="X49" s="47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75" hidden="false" customHeight="false" outlineLevel="0" collapsed="false">
      <c r="A50" s="20" t="s">
        <v>78</v>
      </c>
      <c r="B50" s="61" t="s">
        <v>79</v>
      </c>
      <c r="C50" s="61" t="s">
        <v>95</v>
      </c>
      <c r="D50" s="62" t="n">
        <v>36251</v>
      </c>
      <c r="E50" s="62" t="n">
        <v>36616</v>
      </c>
      <c r="F50" s="20" t="s">
        <v>96</v>
      </c>
      <c r="G50" s="20" t="s">
        <v>103</v>
      </c>
      <c r="H50" s="61" t="s">
        <v>104</v>
      </c>
      <c r="I50" s="63" t="n">
        <f aca="false">2.91/I$1</f>
        <v>0.0938709677419355</v>
      </c>
      <c r="J50" s="64" t="n">
        <v>0</v>
      </c>
      <c r="K50" s="64" t="n">
        <v>0</v>
      </c>
      <c r="L50" s="64" t="n">
        <v>0</v>
      </c>
      <c r="M50" s="64" t="n">
        <v>0</v>
      </c>
      <c r="N50" s="65" t="n">
        <v>0</v>
      </c>
      <c r="O50" s="64" t="n">
        <f aca="false">SUM(I50:M50)</f>
        <v>0.0938709677419355</v>
      </c>
      <c r="P50" s="66" t="n">
        <v>63304</v>
      </c>
      <c r="Q50" s="61" t="n">
        <v>7503838</v>
      </c>
      <c r="R50" s="20" t="s">
        <v>105</v>
      </c>
      <c r="S50" s="67" t="n">
        <f aca="false">I50*Q50</f>
        <v>704392.53483871</v>
      </c>
      <c r="T50" s="67"/>
      <c r="U50" s="68"/>
      <c r="V50" s="20"/>
      <c r="W50" s="69"/>
      <c r="X50" s="69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</row>
    <row r="51" customFormat="false" ht="12.75" hidden="false" customHeight="false" outlineLevel="0" collapsed="false">
      <c r="A51" s="20" t="s">
        <v>78</v>
      </c>
      <c r="B51" s="61" t="s">
        <v>79</v>
      </c>
      <c r="C51" s="61" t="s">
        <v>95</v>
      </c>
      <c r="D51" s="62" t="n">
        <v>36251</v>
      </c>
      <c r="E51" s="62" t="n">
        <v>36616</v>
      </c>
      <c r="F51" s="20" t="s">
        <v>96</v>
      </c>
      <c r="G51" s="20" t="s">
        <v>106</v>
      </c>
      <c r="H51" s="61" t="s">
        <v>104</v>
      </c>
      <c r="I51" s="63" t="n">
        <v>0.0153</v>
      </c>
      <c r="J51" s="64" t="n">
        <v>0</v>
      </c>
      <c r="K51" s="64" t="n">
        <v>0</v>
      </c>
      <c r="L51" s="64" t="n">
        <v>0</v>
      </c>
      <c r="M51" s="64" t="n">
        <v>0</v>
      </c>
      <c r="N51" s="65" t="n">
        <v>0</v>
      </c>
      <c r="O51" s="64" t="n">
        <f aca="false">SUM(I51:M51)</f>
        <v>0.0153</v>
      </c>
      <c r="P51" s="66" t="n">
        <v>63304</v>
      </c>
      <c r="Q51" s="61" t="n">
        <v>134743</v>
      </c>
      <c r="R51" s="20" t="s">
        <v>105</v>
      </c>
      <c r="S51" s="67" t="n">
        <f aca="false">I51*I$1*Q51</f>
        <v>63908.6049</v>
      </c>
      <c r="T51" s="67"/>
      <c r="U51" s="68"/>
      <c r="V51" s="20"/>
      <c r="W51" s="69"/>
      <c r="X51" s="69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</row>
    <row r="52" customFormat="false" ht="12.75" hidden="false" customHeight="false" outlineLevel="0" collapsed="false">
      <c r="A52" s="19" t="s">
        <v>78</v>
      </c>
      <c r="B52" s="39" t="s">
        <v>79</v>
      </c>
      <c r="C52" s="39" t="s">
        <v>91</v>
      </c>
      <c r="D52" s="40" t="n">
        <v>36281</v>
      </c>
      <c r="E52" s="40" t="n">
        <v>36646</v>
      </c>
      <c r="F52" s="19" t="s">
        <v>88</v>
      </c>
      <c r="G52" s="19" t="s">
        <v>92</v>
      </c>
      <c r="H52" s="39" t="s">
        <v>82</v>
      </c>
      <c r="I52" s="41" t="n">
        <f aca="false">6.53/I$1</f>
        <v>0.210645161290323</v>
      </c>
      <c r="J52" s="42" t="n">
        <v>0.0132</v>
      </c>
      <c r="K52" s="42" t="n">
        <v>0.0022</v>
      </c>
      <c r="L52" s="42" t="n">
        <v>0.0072</v>
      </c>
      <c r="M52" s="42" t="n">
        <v>0</v>
      </c>
      <c r="N52" s="43" t="n">
        <v>0.02116</v>
      </c>
      <c r="O52" s="42" t="n">
        <f aca="false">SUM(I52:M52)</f>
        <v>0.233245161290323</v>
      </c>
      <c r="P52" s="44" t="n">
        <v>63557</v>
      </c>
      <c r="Q52" s="39" t="n">
        <v>33</v>
      </c>
      <c r="R52" s="19" t="s">
        <v>107</v>
      </c>
      <c r="S52" s="45" t="n">
        <f aca="false">I52*I$1*Q52</f>
        <v>215.49</v>
      </c>
      <c r="T52" s="45"/>
      <c r="U52" s="46" t="n">
        <v>140974</v>
      </c>
      <c r="V52" s="19"/>
      <c r="W52" s="47"/>
      <c r="X52" s="47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</row>
    <row r="53" customFormat="false" ht="12.75" hidden="false" customHeight="false" outlineLevel="0" collapsed="false">
      <c r="A53" s="19" t="s">
        <v>78</v>
      </c>
      <c r="B53" s="39" t="s">
        <v>79</v>
      </c>
      <c r="C53" s="39" t="s">
        <v>91</v>
      </c>
      <c r="D53" s="40" t="n">
        <v>36312</v>
      </c>
      <c r="E53" s="40" t="n">
        <v>36677</v>
      </c>
      <c r="F53" s="19" t="s">
        <v>88</v>
      </c>
      <c r="G53" s="19" t="s">
        <v>92</v>
      </c>
      <c r="H53" s="39" t="s">
        <v>82</v>
      </c>
      <c r="I53" s="41" t="n">
        <f aca="false">6.53/I$1</f>
        <v>0.210645161290323</v>
      </c>
      <c r="J53" s="42" t="n">
        <v>0.0132</v>
      </c>
      <c r="K53" s="42" t="n">
        <v>0.0022</v>
      </c>
      <c r="L53" s="42" t="n">
        <v>0.0072</v>
      </c>
      <c r="M53" s="42" t="n">
        <v>0</v>
      </c>
      <c r="N53" s="43" t="n">
        <v>0.02116</v>
      </c>
      <c r="O53" s="42" t="n">
        <f aca="false">SUM(I53:M53)</f>
        <v>0.233245161290323</v>
      </c>
      <c r="P53" s="44" t="n">
        <v>63822</v>
      </c>
      <c r="Q53" s="39" t="n">
        <v>303</v>
      </c>
      <c r="R53" s="19" t="s">
        <v>108</v>
      </c>
      <c r="S53" s="45" t="n">
        <f aca="false">I53*I$1*Q53</f>
        <v>1978.59</v>
      </c>
      <c r="T53" s="45"/>
      <c r="U53" s="46" t="n">
        <v>141146</v>
      </c>
      <c r="V53" s="19"/>
      <c r="W53" s="47"/>
      <c r="X53" s="47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</row>
    <row r="54" customFormat="false" ht="12.75" hidden="false" customHeight="false" outlineLevel="0" collapsed="false">
      <c r="A54" s="19" t="s">
        <v>78</v>
      </c>
      <c r="B54" s="39" t="s">
        <v>79</v>
      </c>
      <c r="C54" s="39" t="s">
        <v>87</v>
      </c>
      <c r="D54" s="40" t="n">
        <v>36312</v>
      </c>
      <c r="E54" s="40" t="n">
        <v>36677</v>
      </c>
      <c r="F54" s="19" t="s">
        <v>88</v>
      </c>
      <c r="G54" s="19" t="s">
        <v>101</v>
      </c>
      <c r="H54" s="39" t="s">
        <v>82</v>
      </c>
      <c r="I54" s="41" t="n">
        <f aca="false">6.53/I$1</f>
        <v>0.210645161290323</v>
      </c>
      <c r="J54" s="42" t="n">
        <v>0.0132</v>
      </c>
      <c r="K54" s="42" t="n">
        <v>0.0022</v>
      </c>
      <c r="L54" s="42" t="n">
        <v>0.0072</v>
      </c>
      <c r="M54" s="42" t="n">
        <v>0</v>
      </c>
      <c r="N54" s="43" t="n">
        <v>0.02116</v>
      </c>
      <c r="O54" s="42" t="n">
        <f aca="false">SUM(I54:M54)</f>
        <v>0.233245161290323</v>
      </c>
      <c r="P54" s="44" t="n">
        <v>63825</v>
      </c>
      <c r="Q54" s="39" t="n">
        <v>213</v>
      </c>
      <c r="R54" s="19" t="s">
        <v>109</v>
      </c>
      <c r="S54" s="45" t="n">
        <f aca="false">I54*I$1*Q54</f>
        <v>1390.89</v>
      </c>
      <c r="T54" s="45"/>
      <c r="U54" s="46" t="n">
        <v>141148</v>
      </c>
      <c r="V54" s="19"/>
      <c r="W54" s="47"/>
      <c r="X54" s="47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</row>
    <row r="55" customFormat="false" ht="12.75" hidden="false" customHeight="false" outlineLevel="0" collapsed="false">
      <c r="A55" s="19" t="s">
        <v>78</v>
      </c>
      <c r="B55" s="39" t="s">
        <v>79</v>
      </c>
      <c r="C55" s="39" t="s">
        <v>91</v>
      </c>
      <c r="D55" s="40" t="n">
        <v>36342</v>
      </c>
      <c r="E55" s="40" t="n">
        <v>36707</v>
      </c>
      <c r="F55" s="19" t="s">
        <v>88</v>
      </c>
      <c r="G55" s="19" t="s">
        <v>92</v>
      </c>
      <c r="H55" s="39" t="s">
        <v>82</v>
      </c>
      <c r="I55" s="41" t="n">
        <f aca="false">6.53/I$1</f>
        <v>0.210645161290323</v>
      </c>
      <c r="J55" s="42" t="n">
        <v>0.0132</v>
      </c>
      <c r="K55" s="42" t="n">
        <v>0.0022</v>
      </c>
      <c r="L55" s="42" t="n">
        <v>0.0072</v>
      </c>
      <c r="M55" s="42" t="n">
        <v>0</v>
      </c>
      <c r="N55" s="43" t="n">
        <v>0.02116</v>
      </c>
      <c r="O55" s="42" t="n">
        <f aca="false">SUM(I55:M55)</f>
        <v>0.233245161290323</v>
      </c>
      <c r="P55" s="44" t="n">
        <v>64034</v>
      </c>
      <c r="Q55" s="39" t="n">
        <v>911</v>
      </c>
      <c r="R55" s="19" t="s">
        <v>110</v>
      </c>
      <c r="S55" s="45" t="n">
        <f aca="false">I55*I$1*Q55</f>
        <v>5948.83</v>
      </c>
      <c r="T55" s="45"/>
      <c r="U55" s="46" t="n">
        <v>141150</v>
      </c>
      <c r="V55" s="19"/>
      <c r="W55" s="47"/>
      <c r="X55" s="47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  <c r="IW55" s="48"/>
    </row>
    <row r="56" customFormat="false" ht="12.75" hidden="false" customHeight="false" outlineLevel="0" collapsed="false">
      <c r="A56" s="19" t="s">
        <v>78</v>
      </c>
      <c r="B56" s="39" t="s">
        <v>79</v>
      </c>
      <c r="C56" s="39" t="s">
        <v>87</v>
      </c>
      <c r="D56" s="40" t="n">
        <v>36342</v>
      </c>
      <c r="E56" s="40" t="n">
        <v>36707</v>
      </c>
      <c r="F56" s="19" t="s">
        <v>88</v>
      </c>
      <c r="G56" s="19" t="s">
        <v>89</v>
      </c>
      <c r="H56" s="39" t="s">
        <v>82</v>
      </c>
      <c r="I56" s="41" t="n">
        <f aca="false">6.53/I$1</f>
        <v>0.210645161290323</v>
      </c>
      <c r="J56" s="42" t="n">
        <v>0.0132</v>
      </c>
      <c r="K56" s="42" t="n">
        <v>0.0022</v>
      </c>
      <c r="L56" s="42" t="n">
        <v>0.0072</v>
      </c>
      <c r="M56" s="42" t="n">
        <v>0</v>
      </c>
      <c r="N56" s="43" t="n">
        <v>0.02116</v>
      </c>
      <c r="O56" s="42" t="n">
        <f aca="false">SUM(I56:M56)</f>
        <v>0.233245161290323</v>
      </c>
      <c r="P56" s="44" t="n">
        <v>64036</v>
      </c>
      <c r="Q56" s="39" t="n">
        <v>1</v>
      </c>
      <c r="R56" s="19" t="s">
        <v>111</v>
      </c>
      <c r="S56" s="45" t="n">
        <f aca="false">I56*I$1*Q56</f>
        <v>6.53</v>
      </c>
      <c r="T56" s="45"/>
      <c r="U56" s="46" t="n">
        <v>141151</v>
      </c>
      <c r="V56" s="19"/>
      <c r="W56" s="47"/>
      <c r="X56" s="47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  <c r="IW56" s="48"/>
    </row>
    <row r="57" customFormat="false" ht="12.75" hidden="false" customHeight="false" outlineLevel="0" collapsed="false">
      <c r="A57" s="19" t="s">
        <v>78</v>
      </c>
      <c r="B57" s="39" t="s">
        <v>79</v>
      </c>
      <c r="C57" s="39" t="s">
        <v>91</v>
      </c>
      <c r="D57" s="40" t="n">
        <v>36373</v>
      </c>
      <c r="E57" s="40" t="n">
        <v>36738</v>
      </c>
      <c r="F57" s="19" t="s">
        <v>88</v>
      </c>
      <c r="G57" s="19" t="s">
        <v>92</v>
      </c>
      <c r="H57" s="39" t="s">
        <v>82</v>
      </c>
      <c r="I57" s="41" t="n">
        <f aca="false">6.53/I$1</f>
        <v>0.210645161290323</v>
      </c>
      <c r="J57" s="42" t="n">
        <v>0.0132</v>
      </c>
      <c r="K57" s="42" t="n">
        <v>0.0022</v>
      </c>
      <c r="L57" s="42" t="n">
        <v>0.0072</v>
      </c>
      <c r="M57" s="42" t="n">
        <v>0</v>
      </c>
      <c r="N57" s="43" t="n">
        <v>0.02116</v>
      </c>
      <c r="O57" s="42" t="n">
        <f aca="false">SUM(I57:M57)</f>
        <v>0.233245161290323</v>
      </c>
      <c r="P57" s="44" t="n">
        <v>64328</v>
      </c>
      <c r="Q57" s="39" t="n">
        <v>51</v>
      </c>
      <c r="R57" s="19" t="s">
        <v>112</v>
      </c>
      <c r="S57" s="45" t="n">
        <f aca="false">I57*I$1*Q57</f>
        <v>333.03</v>
      </c>
      <c r="T57" s="45"/>
      <c r="U57" s="46" t="n">
        <v>141152</v>
      </c>
      <c r="V57" s="19"/>
      <c r="W57" s="47"/>
      <c r="X57" s="47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  <c r="IW57" s="48"/>
    </row>
    <row r="58" customFormat="false" ht="12.75" hidden="false" customHeight="false" outlineLevel="0" collapsed="false">
      <c r="A58" s="19" t="s">
        <v>78</v>
      </c>
      <c r="B58" s="39" t="s">
        <v>79</v>
      </c>
      <c r="C58" s="39" t="s">
        <v>87</v>
      </c>
      <c r="D58" s="40" t="n">
        <v>36373</v>
      </c>
      <c r="E58" s="40" t="n">
        <v>36738</v>
      </c>
      <c r="F58" s="19" t="s">
        <v>88</v>
      </c>
      <c r="G58" s="19" t="s">
        <v>101</v>
      </c>
      <c r="H58" s="39" t="s">
        <v>82</v>
      </c>
      <c r="I58" s="41" t="n">
        <f aca="false">6.53/I$1</f>
        <v>0.210645161290323</v>
      </c>
      <c r="J58" s="42" t="n">
        <v>0.0132</v>
      </c>
      <c r="K58" s="42" t="n">
        <v>0.0022</v>
      </c>
      <c r="L58" s="42" t="n">
        <v>0.0072</v>
      </c>
      <c r="M58" s="42" t="n">
        <v>0</v>
      </c>
      <c r="N58" s="43" t="n">
        <v>0.02116</v>
      </c>
      <c r="O58" s="42" t="n">
        <f aca="false">SUM(I58:M58)</f>
        <v>0.233245161290323</v>
      </c>
      <c r="P58" s="44" t="n">
        <v>64329</v>
      </c>
      <c r="Q58" s="39" t="n">
        <v>12</v>
      </c>
      <c r="R58" s="19" t="s">
        <v>113</v>
      </c>
      <c r="S58" s="45" t="n">
        <f aca="false">I58*I$1*Q58</f>
        <v>78.36</v>
      </c>
      <c r="T58" s="45"/>
      <c r="U58" s="46" t="n">
        <v>141153</v>
      </c>
      <c r="V58" s="19"/>
      <c r="W58" s="47"/>
      <c r="X58" s="47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  <c r="IW58" s="48"/>
    </row>
    <row r="59" customFormat="false" ht="12.75" hidden="false" customHeight="false" outlineLevel="0" collapsed="false">
      <c r="A59" s="19" t="s">
        <v>78</v>
      </c>
      <c r="B59" s="39" t="s">
        <v>79</v>
      </c>
      <c r="C59" s="39" t="s">
        <v>87</v>
      </c>
      <c r="D59" s="40" t="n">
        <v>36404</v>
      </c>
      <c r="E59" s="40" t="n">
        <v>36769</v>
      </c>
      <c r="F59" s="19" t="s">
        <v>88</v>
      </c>
      <c r="G59" s="19" t="s">
        <v>101</v>
      </c>
      <c r="H59" s="39" t="s">
        <v>82</v>
      </c>
      <c r="I59" s="41" t="n">
        <f aca="false">6.53/I$1</f>
        <v>0.210645161290323</v>
      </c>
      <c r="J59" s="42" t="n">
        <v>0.0132</v>
      </c>
      <c r="K59" s="42" t="n">
        <v>0.0022</v>
      </c>
      <c r="L59" s="42" t="n">
        <v>0.0072</v>
      </c>
      <c r="M59" s="42" t="n">
        <v>0</v>
      </c>
      <c r="N59" s="43" t="n">
        <v>0.02116</v>
      </c>
      <c r="O59" s="42" t="n">
        <f aca="false">SUM(I59:M59)</f>
        <v>0.233245161290323</v>
      </c>
      <c r="P59" s="44" t="n">
        <v>64651</v>
      </c>
      <c r="Q59" s="39" t="n">
        <v>64</v>
      </c>
      <c r="R59" s="19" t="s">
        <v>114</v>
      </c>
      <c r="S59" s="45" t="n">
        <f aca="false">I59*I$1*Q59</f>
        <v>417.92</v>
      </c>
      <c r="T59" s="45"/>
      <c r="U59" s="46" t="n">
        <v>141155</v>
      </c>
      <c r="V59" s="19"/>
      <c r="W59" s="47"/>
      <c r="X59" s="47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  <c r="IW59" s="48"/>
    </row>
    <row r="60" customFormat="false" ht="12.75" hidden="false" customHeight="false" outlineLevel="0" collapsed="false">
      <c r="A60" s="19" t="s">
        <v>78</v>
      </c>
      <c r="B60" s="39" t="s">
        <v>79</v>
      </c>
      <c r="C60" s="39" t="s">
        <v>87</v>
      </c>
      <c r="D60" s="40" t="n">
        <v>36434</v>
      </c>
      <c r="E60" s="40" t="n">
        <v>36799</v>
      </c>
      <c r="F60" s="19" t="s">
        <v>88</v>
      </c>
      <c r="G60" s="19" t="s">
        <v>89</v>
      </c>
      <c r="H60" s="39" t="s">
        <v>82</v>
      </c>
      <c r="I60" s="41" t="n">
        <f aca="false">6.53/I$1</f>
        <v>0.210645161290323</v>
      </c>
      <c r="J60" s="42" t="n">
        <v>0.0132</v>
      </c>
      <c r="K60" s="42" t="n">
        <v>0.0022</v>
      </c>
      <c r="L60" s="42" t="n">
        <v>0.0072</v>
      </c>
      <c r="M60" s="42" t="n">
        <v>0</v>
      </c>
      <c r="N60" s="43" t="n">
        <v>0.02116</v>
      </c>
      <c r="O60" s="42" t="n">
        <f aca="false">SUM(I60:M60)</f>
        <v>0.233245161290323</v>
      </c>
      <c r="P60" s="44" t="n">
        <v>64862</v>
      </c>
      <c r="Q60" s="39" t="n">
        <v>13</v>
      </c>
      <c r="R60" s="19" t="s">
        <v>115</v>
      </c>
      <c r="S60" s="45" t="n">
        <f aca="false">I60*I$1*Q60</f>
        <v>84.89</v>
      </c>
      <c r="T60" s="45"/>
      <c r="U60" s="46" t="n">
        <v>141157</v>
      </c>
      <c r="V60" s="19"/>
      <c r="W60" s="47"/>
      <c r="X60" s="47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</row>
    <row r="61" customFormat="false" ht="12.75" hidden="false" customHeight="false" outlineLevel="0" collapsed="false">
      <c r="A61" s="19" t="s">
        <v>78</v>
      </c>
      <c r="B61" s="39" t="s">
        <v>79</v>
      </c>
      <c r="C61" s="39" t="s">
        <v>95</v>
      </c>
      <c r="D61" s="40" t="n">
        <v>36434</v>
      </c>
      <c r="E61" s="40" t="n">
        <v>36799</v>
      </c>
      <c r="F61" s="19" t="s">
        <v>88</v>
      </c>
      <c r="G61" s="19" t="s">
        <v>116</v>
      </c>
      <c r="H61" s="39" t="s">
        <v>82</v>
      </c>
      <c r="I61" s="41" t="n">
        <f aca="false">6.53/I$1</f>
        <v>0.210645161290323</v>
      </c>
      <c r="J61" s="42" t="n">
        <v>0.0132</v>
      </c>
      <c r="K61" s="42" t="n">
        <v>0.0022</v>
      </c>
      <c r="L61" s="42" t="n">
        <v>0.0072</v>
      </c>
      <c r="M61" s="42" t="n">
        <v>0</v>
      </c>
      <c r="N61" s="43" t="n">
        <v>0.02116</v>
      </c>
      <c r="O61" s="42" t="n">
        <f aca="false">SUM(I61:M61)</f>
        <v>0.233245161290323</v>
      </c>
      <c r="P61" s="44" t="n">
        <v>64939</v>
      </c>
      <c r="Q61" s="39" t="n">
        <v>2300</v>
      </c>
      <c r="R61" s="19" t="s">
        <v>117</v>
      </c>
      <c r="S61" s="45" t="n">
        <f aca="false">I61*I$1*Q61</f>
        <v>15019</v>
      </c>
      <c r="T61" s="45"/>
      <c r="U61" s="46" t="n">
        <v>141158</v>
      </c>
      <c r="V61" s="19"/>
      <c r="W61" s="47"/>
      <c r="X61" s="47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  <c r="IW61" s="48"/>
    </row>
    <row r="62" customFormat="false" ht="12.75" hidden="false" customHeight="false" outlineLevel="0" collapsed="false">
      <c r="A62" s="19" t="s">
        <v>78</v>
      </c>
      <c r="B62" s="39" t="s">
        <v>79</v>
      </c>
      <c r="C62" s="39" t="s">
        <v>87</v>
      </c>
      <c r="D62" s="40" t="n">
        <v>36465</v>
      </c>
      <c r="E62" s="40" t="n">
        <v>36830</v>
      </c>
      <c r="F62" s="19" t="s">
        <v>88</v>
      </c>
      <c r="G62" s="19" t="s">
        <v>101</v>
      </c>
      <c r="H62" s="39" t="s">
        <v>82</v>
      </c>
      <c r="I62" s="41" t="n">
        <f aca="false">6.53/I$1</f>
        <v>0.210645161290323</v>
      </c>
      <c r="J62" s="42" t="n">
        <v>0.0132</v>
      </c>
      <c r="K62" s="42" t="n">
        <v>0.0022</v>
      </c>
      <c r="L62" s="42" t="n">
        <v>0.0072</v>
      </c>
      <c r="M62" s="42" t="n">
        <v>0</v>
      </c>
      <c r="N62" s="43" t="n">
        <v>0.02116</v>
      </c>
      <c r="O62" s="42" t="n">
        <f aca="false">SUM(I62:M62)</f>
        <v>0.233245161290323</v>
      </c>
      <c r="P62" s="44" t="n">
        <v>65026</v>
      </c>
      <c r="Q62" s="39" t="n">
        <v>128</v>
      </c>
      <c r="R62" s="19" t="s">
        <v>118</v>
      </c>
      <c r="S62" s="45" t="n">
        <f aca="false">I62*I$1*Q62</f>
        <v>835.84</v>
      </c>
      <c r="T62" s="45"/>
      <c r="U62" s="71" t="s">
        <v>119</v>
      </c>
      <c r="V62" s="19"/>
      <c r="W62" s="47"/>
      <c r="X62" s="47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  <c r="IW62" s="48"/>
    </row>
    <row r="63" customFormat="false" ht="12.75" hidden="false" customHeight="false" outlineLevel="0" collapsed="false">
      <c r="A63" s="19" t="s">
        <v>78</v>
      </c>
      <c r="B63" s="39" t="s">
        <v>79</v>
      </c>
      <c r="C63" s="39" t="s">
        <v>120</v>
      </c>
      <c r="D63" s="40" t="n">
        <v>36465</v>
      </c>
      <c r="E63" s="40" t="n">
        <v>36830</v>
      </c>
      <c r="F63" s="19" t="s">
        <v>88</v>
      </c>
      <c r="G63" s="19" t="s">
        <v>121</v>
      </c>
      <c r="H63" s="39" t="s">
        <v>82</v>
      </c>
      <c r="I63" s="41" t="n">
        <f aca="false">6.53/I$1</f>
        <v>0.210645161290323</v>
      </c>
      <c r="J63" s="42" t="n">
        <v>0.0132</v>
      </c>
      <c r="K63" s="42" t="n">
        <v>0.0022</v>
      </c>
      <c r="L63" s="42" t="n">
        <v>0.0072</v>
      </c>
      <c r="M63" s="42" t="n">
        <v>0</v>
      </c>
      <c r="N63" s="43" t="n">
        <v>0.02116</v>
      </c>
      <c r="O63" s="42" t="n">
        <f aca="false">SUM(I63:M63)</f>
        <v>0.233245161290323</v>
      </c>
      <c r="P63" s="44" t="n">
        <v>65041</v>
      </c>
      <c r="Q63" s="39" t="n">
        <v>9619</v>
      </c>
      <c r="R63" s="19" t="s">
        <v>122</v>
      </c>
      <c r="S63" s="45" t="n">
        <f aca="false">I63*I$1*Q63</f>
        <v>62812.07</v>
      </c>
      <c r="T63" s="45"/>
      <c r="U63" s="71" t="s">
        <v>123</v>
      </c>
      <c r="V63" s="19"/>
      <c r="W63" s="47"/>
      <c r="X63" s="47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  <c r="IW63" s="48"/>
    </row>
    <row r="64" customFormat="false" ht="12.75" hidden="false" customHeight="false" outlineLevel="0" collapsed="false">
      <c r="A64" s="19" t="s">
        <v>78</v>
      </c>
      <c r="B64" s="39" t="s">
        <v>79</v>
      </c>
      <c r="C64" s="39" t="s">
        <v>120</v>
      </c>
      <c r="D64" s="40" t="n">
        <v>36465</v>
      </c>
      <c r="E64" s="40" t="n">
        <v>36830</v>
      </c>
      <c r="F64" s="19" t="s">
        <v>88</v>
      </c>
      <c r="G64" s="19" t="s">
        <v>124</v>
      </c>
      <c r="H64" s="39" t="s">
        <v>82</v>
      </c>
      <c r="I64" s="41" t="n">
        <f aca="false">6.53/I$1</f>
        <v>0.210645161290323</v>
      </c>
      <c r="J64" s="42" t="n">
        <v>0.0132</v>
      </c>
      <c r="K64" s="42" t="n">
        <v>0.0022</v>
      </c>
      <c r="L64" s="42" t="n">
        <v>0.0072</v>
      </c>
      <c r="M64" s="42" t="n">
        <v>0</v>
      </c>
      <c r="N64" s="43" t="n">
        <v>0.02116</v>
      </c>
      <c r="O64" s="42" t="n">
        <f aca="false">SUM(I64:M64)</f>
        <v>0.233245161290323</v>
      </c>
      <c r="P64" s="44" t="n">
        <v>65042</v>
      </c>
      <c r="Q64" s="39" t="n">
        <v>4427</v>
      </c>
      <c r="R64" s="19" t="s">
        <v>125</v>
      </c>
      <c r="S64" s="45" t="n">
        <f aca="false">I64*I$1*Q64</f>
        <v>28908.31</v>
      </c>
      <c r="T64" s="45"/>
      <c r="U64" s="71" t="s">
        <v>126</v>
      </c>
      <c r="V64" s="19"/>
      <c r="W64" s="47"/>
      <c r="X64" s="47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  <c r="IW64" s="48"/>
    </row>
    <row r="65" customFormat="false" ht="12.75" hidden="false" customHeight="false" outlineLevel="0" collapsed="false">
      <c r="A65" s="19" t="s">
        <v>78</v>
      </c>
      <c r="B65" s="39" t="s">
        <v>79</v>
      </c>
      <c r="C65" s="39" t="s">
        <v>127</v>
      </c>
      <c r="D65" s="40" t="n">
        <v>36465</v>
      </c>
      <c r="E65" s="40" t="n">
        <v>37011</v>
      </c>
      <c r="F65" s="19" t="s">
        <v>88</v>
      </c>
      <c r="G65" s="19" t="s">
        <v>128</v>
      </c>
      <c r="H65" s="39" t="s">
        <v>82</v>
      </c>
      <c r="I65" s="41" t="n">
        <f aca="false">6.53/I$1</f>
        <v>0.210645161290323</v>
      </c>
      <c r="J65" s="42" t="n">
        <v>0.0132</v>
      </c>
      <c r="K65" s="42" t="n">
        <v>0.0022</v>
      </c>
      <c r="L65" s="42" t="n">
        <v>0.0072</v>
      </c>
      <c r="M65" s="42" t="n">
        <v>0</v>
      </c>
      <c r="N65" s="43" t="n">
        <v>0.02116</v>
      </c>
      <c r="O65" s="42" t="n">
        <f aca="false">SUM(I65:M65)</f>
        <v>0.233245161290323</v>
      </c>
      <c r="P65" s="44" t="n">
        <v>65108</v>
      </c>
      <c r="Q65" s="39" t="n">
        <v>5000</v>
      </c>
      <c r="R65" s="19"/>
      <c r="S65" s="45" t="n">
        <f aca="false">I65*I$1*Q65</f>
        <v>32650</v>
      </c>
      <c r="T65" s="45"/>
      <c r="U65" s="71" t="s">
        <v>129</v>
      </c>
      <c r="V65" s="19"/>
      <c r="W65" s="47"/>
      <c r="X65" s="47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</row>
    <row r="66" customFormat="false" ht="12.75" hidden="false" customHeight="false" outlineLevel="0" collapsed="false">
      <c r="A66" s="19" t="s">
        <v>78</v>
      </c>
      <c r="B66" s="39" t="s">
        <v>79</v>
      </c>
      <c r="C66" s="39" t="s">
        <v>95</v>
      </c>
      <c r="D66" s="40" t="n">
        <v>36465</v>
      </c>
      <c r="E66" s="40" t="n">
        <v>36830</v>
      </c>
      <c r="F66" s="19" t="s">
        <v>88</v>
      </c>
      <c r="G66" s="19" t="s">
        <v>130</v>
      </c>
      <c r="H66" s="39" t="s">
        <v>82</v>
      </c>
      <c r="I66" s="41" t="n">
        <f aca="false">6.53/I$1</f>
        <v>0.210645161290323</v>
      </c>
      <c r="J66" s="42" t="n">
        <v>0.0132</v>
      </c>
      <c r="K66" s="42" t="n">
        <v>0.0022</v>
      </c>
      <c r="L66" s="42" t="n">
        <v>0.0072</v>
      </c>
      <c r="M66" s="42" t="n">
        <v>0</v>
      </c>
      <c r="N66" s="43" t="n">
        <v>0.02116</v>
      </c>
      <c r="O66" s="42" t="n">
        <f aca="false">SUM(I66:M66)</f>
        <v>0.233245161290323</v>
      </c>
      <c r="P66" s="44" t="n">
        <v>65402</v>
      </c>
      <c r="Q66" s="39" t="n">
        <v>20000</v>
      </c>
      <c r="R66" s="19" t="s">
        <v>131</v>
      </c>
      <c r="S66" s="45" t="n">
        <f aca="false">I66*I$1*Q66</f>
        <v>130600</v>
      </c>
      <c r="T66" s="45"/>
      <c r="U66" s="46" t="n">
        <v>141174</v>
      </c>
      <c r="V66" s="19"/>
      <c r="W66" s="47"/>
      <c r="X66" s="47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  <c r="IW66" s="48"/>
    </row>
    <row r="67" customFormat="false" ht="12.75" hidden="false" customHeight="false" outlineLevel="0" collapsed="false">
      <c r="A67" s="19" t="s">
        <v>78</v>
      </c>
      <c r="B67" s="39" t="s">
        <v>79</v>
      </c>
      <c r="C67" s="39" t="s">
        <v>45</v>
      </c>
      <c r="D67" s="40" t="n">
        <v>36465</v>
      </c>
      <c r="E67" s="40" t="n">
        <v>36677</v>
      </c>
      <c r="F67" s="19" t="s">
        <v>132</v>
      </c>
      <c r="G67" s="19" t="s">
        <v>133</v>
      </c>
      <c r="H67" s="39" t="s">
        <v>82</v>
      </c>
      <c r="I67" s="41" t="n">
        <f aca="false">6.53/I$1</f>
        <v>0.210645161290323</v>
      </c>
      <c r="J67" s="42" t="n">
        <v>0.0132</v>
      </c>
      <c r="K67" s="42" t="n">
        <v>0.0022</v>
      </c>
      <c r="L67" s="42" t="n">
        <v>0.0072</v>
      </c>
      <c r="M67" s="42" t="n">
        <v>0</v>
      </c>
      <c r="N67" s="43" t="n">
        <v>0.02116</v>
      </c>
      <c r="O67" s="42" t="n">
        <f aca="false">SUM(I67:M67)</f>
        <v>0.233245161290323</v>
      </c>
      <c r="P67" s="44" t="n">
        <v>65404</v>
      </c>
      <c r="Q67" s="39" t="n">
        <v>34</v>
      </c>
      <c r="R67" s="19" t="s">
        <v>134</v>
      </c>
      <c r="S67" s="45" t="n">
        <f aca="false">I67*I$1*Q67</f>
        <v>222.02</v>
      </c>
      <c r="T67" s="45"/>
      <c r="U67" s="46" t="n">
        <v>142774</v>
      </c>
      <c r="V67" s="19"/>
      <c r="W67" s="47"/>
      <c r="X67" s="47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  <c r="IW67" s="48"/>
    </row>
    <row r="68" customFormat="false" ht="12.75" hidden="false" customHeight="false" outlineLevel="0" collapsed="false">
      <c r="A68" s="19" t="s">
        <v>78</v>
      </c>
      <c r="B68" s="39" t="s">
        <v>79</v>
      </c>
      <c r="C68" s="39"/>
      <c r="D68" s="40" t="n">
        <v>36465</v>
      </c>
      <c r="E68" s="40" t="n">
        <v>36830</v>
      </c>
      <c r="F68" s="19" t="s">
        <v>135</v>
      </c>
      <c r="G68" s="19" t="s">
        <v>81</v>
      </c>
      <c r="H68" s="39" t="s">
        <v>82</v>
      </c>
      <c r="I68" s="41" t="n">
        <f aca="false">4.563/I$1</f>
        <v>0.147193548387097</v>
      </c>
      <c r="J68" s="42" t="n">
        <v>0.0132</v>
      </c>
      <c r="K68" s="42" t="n">
        <v>0.0022</v>
      </c>
      <c r="L68" s="42" t="n">
        <v>0.0072</v>
      </c>
      <c r="M68" s="42" t="n">
        <v>0</v>
      </c>
      <c r="N68" s="43" t="n">
        <v>0.02116</v>
      </c>
      <c r="O68" s="42" t="n">
        <f aca="false">SUM(I68:M68)</f>
        <v>0.169793548387097</v>
      </c>
      <c r="P68" s="44" t="n">
        <v>65418</v>
      </c>
      <c r="Q68" s="39" t="n">
        <v>500</v>
      </c>
      <c r="R68" s="19" t="s">
        <v>136</v>
      </c>
      <c r="S68" s="45" t="n">
        <f aca="false">I68*I$1*Q68</f>
        <v>2281.5</v>
      </c>
      <c r="T68" s="45"/>
      <c r="U68" s="46" t="n">
        <v>142790</v>
      </c>
      <c r="V68" s="19"/>
      <c r="W68" s="47"/>
      <c r="X68" s="47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  <c r="IW68" s="48"/>
    </row>
    <row r="69" customFormat="false" ht="12.75" hidden="false" customHeight="false" outlineLevel="0" collapsed="false">
      <c r="A69" s="19" t="s">
        <v>78</v>
      </c>
      <c r="B69" s="39" t="s">
        <v>79</v>
      </c>
      <c r="C69" s="39" t="s">
        <v>95</v>
      </c>
      <c r="D69" s="40" t="n">
        <v>36465</v>
      </c>
      <c r="E69" s="40" t="n">
        <v>36616</v>
      </c>
      <c r="F69" s="19" t="s">
        <v>96</v>
      </c>
      <c r="G69" s="19" t="s">
        <v>137</v>
      </c>
      <c r="H69" s="39" t="s">
        <v>98</v>
      </c>
      <c r="I69" s="41" t="n">
        <f aca="false">6.359/I$1</f>
        <v>0.205129032258065</v>
      </c>
      <c r="J69" s="42" t="n">
        <v>0.013</v>
      </c>
      <c r="K69" s="42" t="n">
        <v>0.0022</v>
      </c>
      <c r="L69" s="42" t="n">
        <v>0.0072</v>
      </c>
      <c r="M69" s="42" t="n">
        <v>0</v>
      </c>
      <c r="N69" s="43" t="n">
        <v>0.02116</v>
      </c>
      <c r="O69" s="42" t="n">
        <f aca="false">SUM(I69:M69)</f>
        <v>0.227529032258065</v>
      </c>
      <c r="P69" s="44" t="n">
        <v>65458</v>
      </c>
      <c r="Q69" s="39" t="n">
        <v>33</v>
      </c>
      <c r="R69" s="19" t="s">
        <v>138</v>
      </c>
      <c r="S69" s="45" t="n">
        <f aca="false">I69*I$1*Q69</f>
        <v>209.847</v>
      </c>
      <c r="T69" s="45"/>
      <c r="U69" s="46" t="n">
        <v>141176</v>
      </c>
      <c r="V69" s="19"/>
      <c r="W69" s="47"/>
      <c r="X69" s="47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  <c r="IW69" s="48"/>
    </row>
    <row r="70" customFormat="false" ht="12.75" hidden="false" customHeight="false" outlineLevel="0" collapsed="false">
      <c r="A70" s="19" t="s">
        <v>78</v>
      </c>
      <c r="B70" s="39" t="s">
        <v>79</v>
      </c>
      <c r="C70" s="39" t="s">
        <v>87</v>
      </c>
      <c r="D70" s="40" t="n">
        <v>36495</v>
      </c>
      <c r="E70" s="40" t="n">
        <v>36860</v>
      </c>
      <c r="F70" s="19" t="s">
        <v>88</v>
      </c>
      <c r="G70" s="19" t="s">
        <v>101</v>
      </c>
      <c r="H70" s="39" t="s">
        <v>82</v>
      </c>
      <c r="I70" s="41" t="n">
        <f aca="false">6.53/I$1</f>
        <v>0.210645161290323</v>
      </c>
      <c r="J70" s="42" t="n">
        <v>0.0132</v>
      </c>
      <c r="K70" s="42" t="n">
        <v>0.0022</v>
      </c>
      <c r="L70" s="42" t="n">
        <v>0.0072</v>
      </c>
      <c r="M70" s="42" t="n">
        <v>0</v>
      </c>
      <c r="N70" s="43" t="n">
        <v>0.02116</v>
      </c>
      <c r="O70" s="42" t="n">
        <f aca="false">SUM(I70:M70)</f>
        <v>0.233245161290323</v>
      </c>
      <c r="P70" s="44" t="n">
        <v>65556</v>
      </c>
      <c r="Q70" s="39" t="n">
        <v>3</v>
      </c>
      <c r="R70" s="19" t="s">
        <v>139</v>
      </c>
      <c r="S70" s="45" t="n">
        <f aca="false">I70*I$1*Q70</f>
        <v>19.59</v>
      </c>
      <c r="T70" s="45"/>
      <c r="U70" s="46" t="n">
        <v>141175</v>
      </c>
      <c r="V70" s="19"/>
      <c r="W70" s="47"/>
      <c r="X70" s="47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  <c r="IW70" s="48"/>
    </row>
    <row r="71" customFormat="false" ht="12.75" hidden="false" customHeight="false" outlineLevel="0" collapsed="false">
      <c r="A71" s="19" t="s">
        <v>78</v>
      </c>
      <c r="B71" s="39" t="s">
        <v>79</v>
      </c>
      <c r="C71" s="39" t="s">
        <v>45</v>
      </c>
      <c r="D71" s="40" t="n">
        <v>36495</v>
      </c>
      <c r="E71" s="40" t="n">
        <v>36616</v>
      </c>
      <c r="F71" s="19" t="s">
        <v>132</v>
      </c>
      <c r="G71" s="19" t="s">
        <v>133</v>
      </c>
      <c r="H71" s="39" t="s">
        <v>82</v>
      </c>
      <c r="I71" s="41" t="n">
        <f aca="false">6.53/I$1</f>
        <v>0.210645161290323</v>
      </c>
      <c r="J71" s="42" t="n">
        <v>0.0132</v>
      </c>
      <c r="K71" s="42" t="n">
        <v>0.0022</v>
      </c>
      <c r="L71" s="42" t="n">
        <v>0.0072</v>
      </c>
      <c r="M71" s="42" t="n">
        <v>0</v>
      </c>
      <c r="N71" s="43" t="n">
        <v>0.02116</v>
      </c>
      <c r="O71" s="42" t="n">
        <f aca="false">SUM(I71:M71)</f>
        <v>0.233245161290323</v>
      </c>
      <c r="P71" s="44" t="n">
        <v>65659</v>
      </c>
      <c r="Q71" s="39" t="n">
        <v>3</v>
      </c>
      <c r="R71" s="19" t="s">
        <v>140</v>
      </c>
      <c r="S71" s="45" t="n">
        <f aca="false">I71*I$1*Q71</f>
        <v>19.59</v>
      </c>
      <c r="T71" s="45"/>
      <c r="U71" s="46" t="n">
        <v>142812</v>
      </c>
      <c r="V71" s="19"/>
      <c r="W71" s="47"/>
      <c r="X71" s="47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  <c r="IW71" s="48"/>
    </row>
    <row r="72" customFormat="false" ht="12.75" hidden="false" customHeight="false" outlineLevel="0" collapsed="false">
      <c r="A72" s="20" t="s">
        <v>78</v>
      </c>
      <c r="B72" s="61" t="s">
        <v>79</v>
      </c>
      <c r="C72" s="61" t="s">
        <v>95</v>
      </c>
      <c r="D72" s="62" t="n">
        <v>36251</v>
      </c>
      <c r="E72" s="62" t="n">
        <v>36616</v>
      </c>
      <c r="F72" s="20" t="s">
        <v>96</v>
      </c>
      <c r="G72" s="20" t="s">
        <v>103</v>
      </c>
      <c r="H72" s="61" t="s">
        <v>104</v>
      </c>
      <c r="I72" s="63" t="n">
        <f aca="false">2.91/I$1</f>
        <v>0.0938709677419355</v>
      </c>
      <c r="J72" s="64" t="n">
        <v>0</v>
      </c>
      <c r="K72" s="64" t="n">
        <v>0</v>
      </c>
      <c r="L72" s="64" t="n">
        <v>0</v>
      </c>
      <c r="M72" s="64" t="n">
        <v>0</v>
      </c>
      <c r="N72" s="65" t="n">
        <v>0</v>
      </c>
      <c r="O72" s="64" t="n">
        <f aca="false">SUM(I72:M72)</f>
        <v>0.0938709677419355</v>
      </c>
      <c r="P72" s="66" t="n">
        <v>51407</v>
      </c>
      <c r="Q72" s="61" t="n">
        <v>0</v>
      </c>
      <c r="R72" s="20" t="s">
        <v>105</v>
      </c>
      <c r="S72" s="67" t="n">
        <f aca="false">I72*Q72</f>
        <v>0</v>
      </c>
      <c r="T72" s="67"/>
      <c r="U72" s="68"/>
      <c r="V72" s="20"/>
      <c r="W72" s="69"/>
      <c r="X72" s="69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70"/>
      <c r="GN72" s="70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70"/>
      <c r="HC72" s="70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70"/>
      <c r="HR72" s="70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70"/>
      <c r="IG72" s="70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70"/>
      <c r="IV72" s="70"/>
      <c r="IW72" s="70"/>
    </row>
    <row r="73" customFormat="false" ht="12.75" hidden="false" customHeight="false" outlineLevel="0" collapsed="false">
      <c r="A73" s="20" t="s">
        <v>78</v>
      </c>
      <c r="B73" s="61" t="s">
        <v>79</v>
      </c>
      <c r="C73" s="61" t="s">
        <v>95</v>
      </c>
      <c r="D73" s="62" t="n">
        <v>36251</v>
      </c>
      <c r="E73" s="62" t="n">
        <v>36616</v>
      </c>
      <c r="F73" s="20" t="s">
        <v>96</v>
      </c>
      <c r="G73" s="20" t="s">
        <v>106</v>
      </c>
      <c r="H73" s="61" t="s">
        <v>104</v>
      </c>
      <c r="I73" s="63" t="n">
        <v>0.0153</v>
      </c>
      <c r="J73" s="64" t="n">
        <v>0</v>
      </c>
      <c r="K73" s="64" t="n">
        <v>0</v>
      </c>
      <c r="L73" s="64" t="n">
        <v>0</v>
      </c>
      <c r="M73" s="64" t="n">
        <v>0</v>
      </c>
      <c r="N73" s="65" t="n">
        <v>0</v>
      </c>
      <c r="O73" s="64" t="n">
        <f aca="false">SUM(I73:M73)</f>
        <v>0.0153</v>
      </c>
      <c r="P73" s="66" t="n">
        <v>51407</v>
      </c>
      <c r="Q73" s="61" t="n">
        <v>0</v>
      </c>
      <c r="R73" s="20" t="s">
        <v>105</v>
      </c>
      <c r="S73" s="67" t="n">
        <f aca="false">I73*I$1*Q73</f>
        <v>0</v>
      </c>
      <c r="T73" s="67"/>
      <c r="U73" s="68"/>
      <c r="V73" s="20"/>
      <c r="W73" s="69"/>
      <c r="X73" s="69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</row>
    <row r="74" customFormat="false" ht="12.75" hidden="false" customHeight="false" outlineLevel="0" collapsed="false">
      <c r="A74" s="49" t="s">
        <v>6</v>
      </c>
      <c r="B74" s="50" t="s">
        <v>6</v>
      </c>
      <c r="C74" s="50" t="s">
        <v>6</v>
      </c>
      <c r="D74" s="52" t="s">
        <v>6</v>
      </c>
      <c r="E74" s="52" t="s">
        <v>6</v>
      </c>
      <c r="F74" s="49" t="s">
        <v>6</v>
      </c>
      <c r="G74" s="53" t="s">
        <v>6</v>
      </c>
      <c r="H74" s="50" t="s">
        <v>6</v>
      </c>
      <c r="I74" s="54"/>
      <c r="J74" s="55"/>
      <c r="K74" s="55"/>
      <c r="L74" s="55"/>
      <c r="M74" s="55"/>
      <c r="N74" s="56"/>
      <c r="O74" s="55"/>
      <c r="P74" s="57" t="s">
        <v>6</v>
      </c>
      <c r="Q74" s="50" t="n">
        <f aca="false">SUM(Q46:Q73)</f>
        <v>7816993</v>
      </c>
      <c r="R74" s="49" t="s">
        <v>6</v>
      </c>
      <c r="S74" s="58" t="n">
        <f aca="false">SUM(S46)</f>
        <v>13.06</v>
      </c>
      <c r="T74" s="58" t="n">
        <f aca="false">SUM(T46)</f>
        <v>0</v>
      </c>
      <c r="U74" s="59"/>
      <c r="V74" s="53"/>
      <c r="W74" s="38"/>
      <c r="X74" s="38"/>
    </row>
    <row r="75" customFormat="false" ht="12.75" hidden="false" customHeight="false" outlineLevel="0" collapsed="false">
      <c r="A75" s="29" t="s">
        <v>8</v>
      </c>
      <c r="B75" s="30" t="s">
        <v>9</v>
      </c>
      <c r="C75" s="30" t="s">
        <v>77</v>
      </c>
      <c r="D75" s="31" t="s">
        <v>11</v>
      </c>
      <c r="E75" s="31"/>
      <c r="F75" s="29" t="s">
        <v>12</v>
      </c>
      <c r="G75" s="29" t="s">
        <v>13</v>
      </c>
      <c r="H75" s="30" t="s">
        <v>14</v>
      </c>
      <c r="I75" s="32" t="s">
        <v>15</v>
      </c>
      <c r="J75" s="30" t="s">
        <v>16</v>
      </c>
      <c r="K75" s="30" t="s">
        <v>17</v>
      </c>
      <c r="L75" s="30" t="s">
        <v>18</v>
      </c>
      <c r="M75" s="30" t="s">
        <v>19</v>
      </c>
      <c r="N75" s="33" t="s">
        <v>20</v>
      </c>
      <c r="O75" s="30" t="s">
        <v>21</v>
      </c>
      <c r="P75" s="34" t="s">
        <v>22</v>
      </c>
      <c r="Q75" s="30" t="s">
        <v>23</v>
      </c>
      <c r="R75" s="29" t="s">
        <v>24</v>
      </c>
      <c r="S75" s="35" t="s">
        <v>25</v>
      </c>
      <c r="T75" s="35" t="s">
        <v>26</v>
      </c>
      <c r="U75" s="36" t="s">
        <v>27</v>
      </c>
      <c r="V75" s="37" t="n">
        <f aca="false">+V53</f>
        <v>0</v>
      </c>
      <c r="W75" s="38"/>
      <c r="X75" s="38"/>
    </row>
    <row r="76" customFormat="false" ht="12.75" hidden="false" customHeight="false" outlineLevel="0" collapsed="false">
      <c r="A76" s="19" t="s">
        <v>29</v>
      </c>
      <c r="B76" s="39" t="s">
        <v>141</v>
      </c>
      <c r="C76" s="39" t="s">
        <v>142</v>
      </c>
      <c r="D76" s="40" t="n">
        <v>36192</v>
      </c>
      <c r="E76" s="40" t="n">
        <v>36556</v>
      </c>
      <c r="F76" s="19" t="s">
        <v>143</v>
      </c>
      <c r="G76" s="19" t="s">
        <v>144</v>
      </c>
      <c r="H76" s="39" t="s">
        <v>145</v>
      </c>
      <c r="I76" s="41" t="n">
        <f aca="false">3.145/I$1</f>
        <v>0.101451612903226</v>
      </c>
      <c r="J76" s="42" t="n">
        <v>0.0132</v>
      </c>
      <c r="K76" s="42" t="n">
        <v>0.0022</v>
      </c>
      <c r="L76" s="42" t="n">
        <v>0</v>
      </c>
      <c r="M76" s="42" t="n">
        <v>0</v>
      </c>
      <c r="N76" s="43" t="n">
        <v>0.02116</v>
      </c>
      <c r="O76" s="42" t="n">
        <f aca="false">SUM(I76:M76)</f>
        <v>0.116851612903226</v>
      </c>
      <c r="P76" s="44" t="n">
        <v>62741</v>
      </c>
      <c r="Q76" s="39" t="n">
        <v>2</v>
      </c>
      <c r="R76" s="19"/>
      <c r="S76" s="45" t="n">
        <f aca="false">I76*I$1*Q76</f>
        <v>6.29</v>
      </c>
      <c r="T76" s="45"/>
      <c r="U76" s="46" t="n">
        <v>140449</v>
      </c>
      <c r="V76" s="19"/>
      <c r="W76" s="47"/>
      <c r="X76" s="47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  <c r="IW76" s="48"/>
    </row>
    <row r="77" customFormat="false" ht="12.75" hidden="false" customHeight="false" outlineLevel="0" collapsed="false">
      <c r="A77" s="19" t="s">
        <v>29</v>
      </c>
      <c r="B77" s="39" t="s">
        <v>141</v>
      </c>
      <c r="C77" s="39" t="s">
        <v>142</v>
      </c>
      <c r="D77" s="40" t="n">
        <v>36220</v>
      </c>
      <c r="E77" s="40" t="n">
        <v>36584</v>
      </c>
      <c r="F77" s="19" t="s">
        <v>143</v>
      </c>
      <c r="G77" s="19" t="s">
        <v>144</v>
      </c>
      <c r="H77" s="39" t="s">
        <v>145</v>
      </c>
      <c r="I77" s="41" t="n">
        <f aca="false">3.145/I$1</f>
        <v>0.101451612903226</v>
      </c>
      <c r="J77" s="42" t="n">
        <v>0.0132</v>
      </c>
      <c r="K77" s="42" t="n">
        <v>0.0022</v>
      </c>
      <c r="L77" s="42" t="n">
        <v>0</v>
      </c>
      <c r="M77" s="42" t="n">
        <v>0</v>
      </c>
      <c r="N77" s="43" t="n">
        <v>0.02116</v>
      </c>
      <c r="O77" s="42" t="n">
        <f aca="false">SUM(I77:M77)</f>
        <v>0.116851612903226</v>
      </c>
      <c r="P77" s="44" t="n">
        <v>62979</v>
      </c>
      <c r="Q77" s="39" t="n">
        <v>2</v>
      </c>
      <c r="R77" s="19"/>
      <c r="S77" s="45" t="n">
        <f aca="false">I77*I$1*Q77</f>
        <v>6.29</v>
      </c>
      <c r="T77" s="45"/>
      <c r="U77" s="46" t="n">
        <v>140450</v>
      </c>
      <c r="V77" s="19"/>
      <c r="W77" s="47"/>
      <c r="X77" s="47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</row>
    <row r="78" customFormat="false" ht="12.75" hidden="false" customHeight="false" outlineLevel="0" collapsed="false">
      <c r="A78" s="19" t="s">
        <v>29</v>
      </c>
      <c r="B78" s="39" t="s">
        <v>141</v>
      </c>
      <c r="C78" s="39" t="s">
        <v>146</v>
      </c>
      <c r="D78" s="40" t="n">
        <v>36220</v>
      </c>
      <c r="E78" s="40" t="n">
        <v>36585</v>
      </c>
      <c r="F78" s="19" t="s">
        <v>143</v>
      </c>
      <c r="G78" s="19" t="s">
        <v>144</v>
      </c>
      <c r="H78" s="39" t="s">
        <v>145</v>
      </c>
      <c r="I78" s="41" t="n">
        <f aca="false">3.145/I$1</f>
        <v>0.101451612903226</v>
      </c>
      <c r="J78" s="42" t="n">
        <v>0.0132</v>
      </c>
      <c r="K78" s="42" t="n">
        <v>0.0022</v>
      </c>
      <c r="L78" s="42" t="n">
        <v>0</v>
      </c>
      <c r="M78" s="42" t="n">
        <v>0</v>
      </c>
      <c r="N78" s="43" t="n">
        <v>0.02116</v>
      </c>
      <c r="O78" s="42" t="n">
        <f aca="false">SUM(I78:M78)</f>
        <v>0.116851612903226</v>
      </c>
      <c r="P78" s="44" t="n">
        <v>62981</v>
      </c>
      <c r="Q78" s="39" t="n">
        <v>2</v>
      </c>
      <c r="R78" s="19"/>
      <c r="S78" s="45" t="n">
        <f aca="false">I78*I$1*Q78</f>
        <v>6.29</v>
      </c>
      <c r="T78" s="45"/>
      <c r="U78" s="46" t="n">
        <v>140451</v>
      </c>
      <c r="V78" s="19"/>
      <c r="W78" s="47"/>
      <c r="X78" s="47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  <c r="IW78" s="48"/>
    </row>
    <row r="79" customFormat="false" ht="12.75" hidden="false" customHeight="false" outlineLevel="0" collapsed="false">
      <c r="A79" s="19" t="s">
        <v>29</v>
      </c>
      <c r="B79" s="39" t="s">
        <v>141</v>
      </c>
      <c r="C79" s="39" t="s">
        <v>146</v>
      </c>
      <c r="D79" s="40" t="n">
        <v>36251</v>
      </c>
      <c r="E79" s="40" t="n">
        <v>36616</v>
      </c>
      <c r="F79" s="19" t="s">
        <v>143</v>
      </c>
      <c r="G79" s="19" t="s">
        <v>144</v>
      </c>
      <c r="H79" s="39" t="s">
        <v>145</v>
      </c>
      <c r="I79" s="41" t="n">
        <f aca="false">3.145/I$1</f>
        <v>0.101451612903226</v>
      </c>
      <c r="J79" s="42" t="n">
        <v>0.0132</v>
      </c>
      <c r="K79" s="42" t="n">
        <v>0.0022</v>
      </c>
      <c r="L79" s="42" t="n">
        <v>0</v>
      </c>
      <c r="M79" s="42" t="n">
        <v>0</v>
      </c>
      <c r="N79" s="43" t="n">
        <v>0.02116</v>
      </c>
      <c r="O79" s="42" t="n">
        <f aca="false">SUM(I79:M79)</f>
        <v>0.116851612903226</v>
      </c>
      <c r="P79" s="44" t="n">
        <v>63285</v>
      </c>
      <c r="Q79" s="39" t="n">
        <v>6</v>
      </c>
      <c r="R79" s="19"/>
      <c r="S79" s="45" t="n">
        <f aca="false">I79*I$1*Q79</f>
        <v>18.87</v>
      </c>
      <c r="T79" s="45"/>
      <c r="U79" s="46" t="n">
        <v>140452</v>
      </c>
      <c r="V79" s="19"/>
      <c r="W79" s="47"/>
      <c r="X79" s="47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  <c r="IW79" s="48"/>
    </row>
    <row r="80" customFormat="false" ht="12.75" hidden="false" customHeight="false" outlineLevel="0" collapsed="false">
      <c r="A80" s="19" t="s">
        <v>29</v>
      </c>
      <c r="B80" s="39" t="s">
        <v>141</v>
      </c>
      <c r="C80" s="39" t="s">
        <v>142</v>
      </c>
      <c r="D80" s="40" t="n">
        <v>36251</v>
      </c>
      <c r="E80" s="40" t="n">
        <v>36616</v>
      </c>
      <c r="F80" s="19" t="s">
        <v>143</v>
      </c>
      <c r="G80" s="19" t="s">
        <v>144</v>
      </c>
      <c r="H80" s="39" t="s">
        <v>145</v>
      </c>
      <c r="I80" s="41" t="n">
        <f aca="false">3.145/I$1</f>
        <v>0.101451612903226</v>
      </c>
      <c r="J80" s="42" t="n">
        <v>0.0132</v>
      </c>
      <c r="K80" s="42" t="n">
        <v>0.0022</v>
      </c>
      <c r="L80" s="42" t="n">
        <v>0</v>
      </c>
      <c r="M80" s="42" t="n">
        <v>0</v>
      </c>
      <c r="N80" s="43" t="n">
        <v>0.02116</v>
      </c>
      <c r="O80" s="42" t="n">
        <f aca="false">SUM(I80:M80)</f>
        <v>0.116851612903226</v>
      </c>
      <c r="P80" s="44" t="n">
        <v>63287</v>
      </c>
      <c r="Q80" s="39" t="n">
        <v>47</v>
      </c>
      <c r="R80" s="19"/>
      <c r="S80" s="45" t="n">
        <f aca="false">I80*I$1*Q80</f>
        <v>147.815</v>
      </c>
      <c r="T80" s="45"/>
      <c r="U80" s="46" t="n">
        <v>140453</v>
      </c>
      <c r="V80" s="19"/>
      <c r="W80" s="47"/>
      <c r="X80" s="47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  <c r="IW80" s="48"/>
    </row>
    <row r="81" customFormat="false" ht="12.75" hidden="false" customHeight="false" outlineLevel="0" collapsed="false">
      <c r="A81" s="19" t="s">
        <v>29</v>
      </c>
      <c r="B81" s="39" t="s">
        <v>141</v>
      </c>
      <c r="C81" s="39" t="s">
        <v>146</v>
      </c>
      <c r="D81" s="40" t="n">
        <v>36281</v>
      </c>
      <c r="E81" s="40" t="n">
        <v>36646</v>
      </c>
      <c r="F81" s="19" t="s">
        <v>143</v>
      </c>
      <c r="G81" s="19" t="s">
        <v>144</v>
      </c>
      <c r="H81" s="39" t="s">
        <v>145</v>
      </c>
      <c r="I81" s="41" t="n">
        <f aca="false">3.145/I$1</f>
        <v>0.101451612903226</v>
      </c>
      <c r="J81" s="42" t="n">
        <v>0.0132</v>
      </c>
      <c r="K81" s="42" t="n">
        <v>0.0022</v>
      </c>
      <c r="L81" s="42" t="n">
        <v>0</v>
      </c>
      <c r="M81" s="42" t="n">
        <v>0</v>
      </c>
      <c r="N81" s="43" t="n">
        <v>0.02116</v>
      </c>
      <c r="O81" s="42" t="n">
        <f aca="false">SUM(I81:M81)</f>
        <v>0.116851612903226</v>
      </c>
      <c r="P81" s="44" t="n">
        <v>63562</v>
      </c>
      <c r="Q81" s="39" t="n">
        <v>34</v>
      </c>
      <c r="R81" s="19"/>
      <c r="S81" s="45" t="n">
        <f aca="false">I81*I$1*Q81</f>
        <v>106.93</v>
      </c>
      <c r="T81" s="45"/>
      <c r="U81" s="46" t="n">
        <v>140474</v>
      </c>
      <c r="V81" s="19"/>
      <c r="W81" s="47"/>
      <c r="X81" s="47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</row>
    <row r="82" customFormat="false" ht="12.75" hidden="false" customHeight="false" outlineLevel="0" collapsed="false">
      <c r="A82" s="19" t="s">
        <v>29</v>
      </c>
      <c r="B82" s="39" t="s">
        <v>141</v>
      </c>
      <c r="C82" s="39" t="s">
        <v>146</v>
      </c>
      <c r="D82" s="40" t="n">
        <v>36312</v>
      </c>
      <c r="E82" s="40" t="n">
        <v>36677</v>
      </c>
      <c r="F82" s="19" t="s">
        <v>143</v>
      </c>
      <c r="G82" s="19" t="s">
        <v>144</v>
      </c>
      <c r="H82" s="39" t="s">
        <v>145</v>
      </c>
      <c r="I82" s="41" t="n">
        <f aca="false">3.145/I$1</f>
        <v>0.101451612903226</v>
      </c>
      <c r="J82" s="42" t="n">
        <v>0.0132</v>
      </c>
      <c r="K82" s="42" t="n">
        <v>0.0022</v>
      </c>
      <c r="L82" s="42" t="n">
        <v>0</v>
      </c>
      <c r="M82" s="42" t="n">
        <v>0</v>
      </c>
      <c r="N82" s="43" t="n">
        <v>0.02116</v>
      </c>
      <c r="O82" s="42" t="n">
        <f aca="false">SUM(I82:M82)</f>
        <v>0.116851612903226</v>
      </c>
      <c r="P82" s="44" t="n">
        <v>63823</v>
      </c>
      <c r="Q82" s="39" t="n">
        <v>310</v>
      </c>
      <c r="R82" s="19"/>
      <c r="S82" s="45" t="n">
        <f aca="false">I82*I$1*Q82</f>
        <v>974.95</v>
      </c>
      <c r="T82" s="45"/>
      <c r="U82" s="46" t="n">
        <v>140475</v>
      </c>
      <c r="V82" s="19"/>
      <c r="W82" s="47"/>
      <c r="X82" s="47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  <c r="IW82" s="48"/>
    </row>
    <row r="83" customFormat="false" ht="12.75" hidden="false" customHeight="false" outlineLevel="0" collapsed="false">
      <c r="A83" s="19" t="s">
        <v>29</v>
      </c>
      <c r="B83" s="39" t="s">
        <v>141</v>
      </c>
      <c r="C83" s="39" t="s">
        <v>142</v>
      </c>
      <c r="D83" s="40" t="n">
        <v>36312</v>
      </c>
      <c r="E83" s="40" t="n">
        <v>36677</v>
      </c>
      <c r="F83" s="19" t="s">
        <v>143</v>
      </c>
      <c r="G83" s="19" t="s">
        <v>144</v>
      </c>
      <c r="H83" s="39" t="s">
        <v>145</v>
      </c>
      <c r="I83" s="41" t="n">
        <f aca="false">3.145/I$1</f>
        <v>0.101451612903226</v>
      </c>
      <c r="J83" s="42" t="n">
        <v>0.0132</v>
      </c>
      <c r="K83" s="42" t="n">
        <v>0.0022</v>
      </c>
      <c r="L83" s="42" t="n">
        <v>0</v>
      </c>
      <c r="M83" s="42" t="n">
        <v>0</v>
      </c>
      <c r="N83" s="43" t="n">
        <v>0.02116</v>
      </c>
      <c r="O83" s="42" t="n">
        <f aca="false">SUM(I83:M83)</f>
        <v>0.116851612903226</v>
      </c>
      <c r="P83" s="44" t="n">
        <v>63826</v>
      </c>
      <c r="Q83" s="39" t="n">
        <v>218</v>
      </c>
      <c r="R83" s="19"/>
      <c r="S83" s="45" t="n">
        <f aca="false">I83*I$1*Q83</f>
        <v>685.61</v>
      </c>
      <c r="T83" s="45"/>
      <c r="U83" s="46" t="n">
        <v>140476</v>
      </c>
      <c r="V83" s="19"/>
      <c r="W83" s="47"/>
      <c r="X83" s="47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  <c r="IW83" s="48"/>
    </row>
    <row r="84" customFormat="false" ht="12.75" hidden="false" customHeight="false" outlineLevel="0" collapsed="false">
      <c r="A84" s="19" t="s">
        <v>29</v>
      </c>
      <c r="B84" s="39" t="s">
        <v>141</v>
      </c>
      <c r="C84" s="39" t="s">
        <v>142</v>
      </c>
      <c r="D84" s="40" t="n">
        <v>36342</v>
      </c>
      <c r="E84" s="40" t="n">
        <v>36707</v>
      </c>
      <c r="F84" s="19" t="s">
        <v>143</v>
      </c>
      <c r="G84" s="19" t="s">
        <v>144</v>
      </c>
      <c r="H84" s="39" t="s">
        <v>145</v>
      </c>
      <c r="I84" s="41" t="n">
        <f aca="false">3.145/I$1</f>
        <v>0.101451612903226</v>
      </c>
      <c r="J84" s="42" t="n">
        <v>0.0132</v>
      </c>
      <c r="K84" s="42" t="n">
        <v>0.0022</v>
      </c>
      <c r="L84" s="42" t="n">
        <v>0</v>
      </c>
      <c r="M84" s="42" t="n">
        <v>0</v>
      </c>
      <c r="N84" s="43" t="n">
        <v>0.02116</v>
      </c>
      <c r="O84" s="42" t="n">
        <f aca="false">SUM(I84:M84)</f>
        <v>0.116851612903226</v>
      </c>
      <c r="P84" s="44" t="n">
        <v>64033</v>
      </c>
      <c r="Q84" s="39" t="n">
        <v>1</v>
      </c>
      <c r="R84" s="19"/>
      <c r="S84" s="45" t="n">
        <f aca="false">I84*I$1*Q84</f>
        <v>3.145</v>
      </c>
      <c r="T84" s="45"/>
      <c r="U84" s="46" t="n">
        <v>140477</v>
      </c>
      <c r="V84" s="19"/>
      <c r="W84" s="47"/>
      <c r="X84" s="47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  <c r="IW84" s="48"/>
    </row>
    <row r="85" customFormat="false" ht="12.75" hidden="false" customHeight="false" outlineLevel="0" collapsed="false">
      <c r="A85" s="19" t="s">
        <v>29</v>
      </c>
      <c r="B85" s="39" t="s">
        <v>141</v>
      </c>
      <c r="C85" s="39" t="s">
        <v>146</v>
      </c>
      <c r="D85" s="40" t="n">
        <v>36342</v>
      </c>
      <c r="E85" s="40" t="n">
        <v>36707</v>
      </c>
      <c r="F85" s="19" t="s">
        <v>143</v>
      </c>
      <c r="G85" s="19" t="s">
        <v>144</v>
      </c>
      <c r="H85" s="39" t="s">
        <v>145</v>
      </c>
      <c r="I85" s="41" t="n">
        <f aca="false">3.145/I$1</f>
        <v>0.101451612903226</v>
      </c>
      <c r="J85" s="42" t="n">
        <v>0.0132</v>
      </c>
      <c r="K85" s="42" t="n">
        <v>0.0022</v>
      </c>
      <c r="L85" s="42" t="n">
        <v>0</v>
      </c>
      <c r="M85" s="42" t="n">
        <v>0</v>
      </c>
      <c r="N85" s="43" t="n">
        <v>0.02116</v>
      </c>
      <c r="O85" s="42" t="n">
        <f aca="false">SUM(I85:M85)</f>
        <v>0.116851612903226</v>
      </c>
      <c r="P85" s="44" t="n">
        <v>64035</v>
      </c>
      <c r="Q85" s="39" t="n">
        <v>931</v>
      </c>
      <c r="R85" s="19"/>
      <c r="S85" s="45" t="n">
        <f aca="false">I85*I$1*Q85</f>
        <v>2927.995</v>
      </c>
      <c r="T85" s="45"/>
      <c r="U85" s="46" t="n">
        <v>140478</v>
      </c>
      <c r="V85" s="19"/>
      <c r="W85" s="47"/>
      <c r="X85" s="47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  <c r="IW85" s="48"/>
    </row>
    <row r="86" customFormat="false" ht="12.75" hidden="false" customHeight="false" outlineLevel="0" collapsed="false">
      <c r="A86" s="19" t="s">
        <v>29</v>
      </c>
      <c r="B86" s="39" t="s">
        <v>141</v>
      </c>
      <c r="C86" s="39" t="s">
        <v>142</v>
      </c>
      <c r="D86" s="40" t="n">
        <v>36373</v>
      </c>
      <c r="E86" s="40" t="n">
        <v>36738</v>
      </c>
      <c r="F86" s="19" t="s">
        <v>143</v>
      </c>
      <c r="G86" s="19" t="s">
        <v>144</v>
      </c>
      <c r="H86" s="39" t="s">
        <v>145</v>
      </c>
      <c r="I86" s="41" t="n">
        <f aca="false">3.145/I$1</f>
        <v>0.101451612903226</v>
      </c>
      <c r="J86" s="42" t="n">
        <v>0.0132</v>
      </c>
      <c r="K86" s="42" t="n">
        <v>0.0022</v>
      </c>
      <c r="L86" s="42" t="n">
        <v>0</v>
      </c>
      <c r="M86" s="42" t="n">
        <v>0</v>
      </c>
      <c r="N86" s="43" t="n">
        <v>0.02116</v>
      </c>
      <c r="O86" s="42" t="n">
        <f aca="false">SUM(I86:M86)</f>
        <v>0.116851612903226</v>
      </c>
      <c r="P86" s="44" t="n">
        <v>64332</v>
      </c>
      <c r="Q86" s="39" t="n">
        <v>12</v>
      </c>
      <c r="R86" s="19"/>
      <c r="S86" s="45" t="n">
        <f aca="false">I86*I$1*Q86</f>
        <v>37.74</v>
      </c>
      <c r="T86" s="45"/>
      <c r="U86" s="46" t="n">
        <v>140479</v>
      </c>
      <c r="V86" s="19"/>
      <c r="W86" s="47"/>
      <c r="X86" s="47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  <c r="IW86" s="48"/>
    </row>
    <row r="87" customFormat="false" ht="12.75" hidden="false" customHeight="false" outlineLevel="0" collapsed="false">
      <c r="A87" s="19" t="s">
        <v>29</v>
      </c>
      <c r="B87" s="39" t="s">
        <v>141</v>
      </c>
      <c r="C87" s="39" t="s">
        <v>146</v>
      </c>
      <c r="D87" s="40" t="n">
        <v>36373</v>
      </c>
      <c r="E87" s="40" t="n">
        <v>36738</v>
      </c>
      <c r="F87" s="19" t="s">
        <v>143</v>
      </c>
      <c r="G87" s="19" t="s">
        <v>144</v>
      </c>
      <c r="H87" s="39" t="s">
        <v>145</v>
      </c>
      <c r="I87" s="41" t="n">
        <f aca="false">3.145/I$1</f>
        <v>0.101451612903226</v>
      </c>
      <c r="J87" s="42" t="n">
        <v>0.0132</v>
      </c>
      <c r="K87" s="42" t="n">
        <v>0.0022</v>
      </c>
      <c r="L87" s="42" t="n">
        <v>0</v>
      </c>
      <c r="M87" s="42" t="n">
        <v>0</v>
      </c>
      <c r="N87" s="43" t="n">
        <v>0.02116</v>
      </c>
      <c r="O87" s="42" t="n">
        <f aca="false">SUM(I87:M87)</f>
        <v>0.116851612903226</v>
      </c>
      <c r="P87" s="44" t="n">
        <v>64334</v>
      </c>
      <c r="Q87" s="39" t="n">
        <v>3</v>
      </c>
      <c r="R87" s="19"/>
      <c r="S87" s="45" t="n">
        <f aca="false">I87*I$1*Q87</f>
        <v>9.435</v>
      </c>
      <c r="T87" s="45"/>
      <c r="U87" s="46" t="n">
        <v>140480</v>
      </c>
      <c r="V87" s="19"/>
      <c r="W87" s="47"/>
      <c r="X87" s="47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  <c r="IW87" s="48"/>
    </row>
    <row r="88" customFormat="false" ht="12.75" hidden="false" customHeight="false" outlineLevel="0" collapsed="false">
      <c r="A88" s="19" t="s">
        <v>29</v>
      </c>
      <c r="B88" s="39" t="s">
        <v>141</v>
      </c>
      <c r="C88" s="39" t="s">
        <v>142</v>
      </c>
      <c r="D88" s="40" t="n">
        <v>36404</v>
      </c>
      <c r="E88" s="40" t="n">
        <v>36769</v>
      </c>
      <c r="F88" s="19" t="s">
        <v>143</v>
      </c>
      <c r="G88" s="19" t="s">
        <v>144</v>
      </c>
      <c r="H88" s="39" t="s">
        <v>145</v>
      </c>
      <c r="I88" s="41" t="n">
        <f aca="false">3.145/I$1</f>
        <v>0.101451612903226</v>
      </c>
      <c r="J88" s="42" t="n">
        <v>0.0132</v>
      </c>
      <c r="K88" s="42" t="n">
        <v>0.0022</v>
      </c>
      <c r="L88" s="42" t="n">
        <v>0</v>
      </c>
      <c r="M88" s="42" t="n">
        <v>0</v>
      </c>
      <c r="N88" s="43" t="n">
        <v>0.02116</v>
      </c>
      <c r="O88" s="42" t="n">
        <f aca="false">SUM(I88:M88)</f>
        <v>0.116851612903226</v>
      </c>
      <c r="P88" s="44" t="n">
        <v>64652</v>
      </c>
      <c r="Q88" s="39" t="n">
        <v>65</v>
      </c>
      <c r="R88" s="19"/>
      <c r="S88" s="45" t="n">
        <f aca="false">I88*I$1*Q88</f>
        <v>204.425</v>
      </c>
      <c r="T88" s="45"/>
      <c r="U88" s="46" t="n">
        <v>140481</v>
      </c>
      <c r="V88" s="19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  <c r="IW88" s="48"/>
    </row>
    <row r="89" customFormat="false" ht="12.75" hidden="false" customHeight="false" outlineLevel="0" collapsed="false">
      <c r="A89" s="19" t="s">
        <v>29</v>
      </c>
      <c r="B89" s="39" t="s">
        <v>141</v>
      </c>
      <c r="C89" s="39" t="s">
        <v>142</v>
      </c>
      <c r="D89" s="40" t="n">
        <v>36434</v>
      </c>
      <c r="E89" s="40" t="n">
        <v>36799</v>
      </c>
      <c r="F89" s="19" t="s">
        <v>143</v>
      </c>
      <c r="G89" s="19" t="s">
        <v>144</v>
      </c>
      <c r="H89" s="39" t="s">
        <v>145</v>
      </c>
      <c r="I89" s="41" t="n">
        <f aca="false">3.145/I$1</f>
        <v>0.101451612903226</v>
      </c>
      <c r="J89" s="42" t="n">
        <v>0.0132</v>
      </c>
      <c r="K89" s="42" t="n">
        <v>0.0022</v>
      </c>
      <c r="L89" s="42" t="n">
        <v>0</v>
      </c>
      <c r="M89" s="42" t="n">
        <v>0</v>
      </c>
      <c r="N89" s="43" t="n">
        <v>0.02116</v>
      </c>
      <c r="O89" s="42" t="n">
        <f aca="false">SUM(I89:M89)</f>
        <v>0.116851612903226</v>
      </c>
      <c r="P89" s="44" t="n">
        <v>64863</v>
      </c>
      <c r="Q89" s="39" t="n">
        <v>13</v>
      </c>
      <c r="R89" s="19"/>
      <c r="S89" s="45" t="n">
        <f aca="false">I89*I$1*Q89</f>
        <v>40.885</v>
      </c>
      <c r="T89" s="45"/>
      <c r="U89" s="46" t="n">
        <v>140482</v>
      </c>
      <c r="V89" s="19"/>
      <c r="W89" s="47"/>
      <c r="X89" s="47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  <c r="IW89" s="48"/>
    </row>
    <row r="90" customFormat="false" ht="12.75" hidden="false" customHeight="false" outlineLevel="0" collapsed="false">
      <c r="A90" s="19" t="s">
        <v>29</v>
      </c>
      <c r="B90" s="39" t="s">
        <v>141</v>
      </c>
      <c r="C90" s="39" t="s">
        <v>142</v>
      </c>
      <c r="D90" s="40" t="n">
        <v>36465</v>
      </c>
      <c r="E90" s="40" t="n">
        <v>36830</v>
      </c>
      <c r="F90" s="19" t="s">
        <v>143</v>
      </c>
      <c r="G90" s="19" t="s">
        <v>144</v>
      </c>
      <c r="H90" s="39"/>
      <c r="I90" s="41" t="n">
        <f aca="false">3.145/I$1</f>
        <v>0.101451612903226</v>
      </c>
      <c r="J90" s="42" t="n">
        <v>0.0132</v>
      </c>
      <c r="K90" s="42" t="n">
        <v>0.0022</v>
      </c>
      <c r="L90" s="42" t="n">
        <v>0</v>
      </c>
      <c r="M90" s="42" t="n">
        <v>0</v>
      </c>
      <c r="N90" s="43" t="n">
        <v>0.02116</v>
      </c>
      <c r="O90" s="42" t="n">
        <f aca="false">SUM(I90:M90)</f>
        <v>0.116851612903226</v>
      </c>
      <c r="P90" s="44" t="n">
        <v>65027</v>
      </c>
      <c r="Q90" s="39" t="n">
        <v>131</v>
      </c>
      <c r="R90" s="19" t="s">
        <v>147</v>
      </c>
      <c r="S90" s="45" t="n">
        <f aca="false">I90*'Ces Wholesale'!I$1*Q90</f>
        <v>411.995</v>
      </c>
      <c r="T90" s="45"/>
      <c r="U90" s="46" t="n">
        <v>140441</v>
      </c>
      <c r="V90" s="19" t="s">
        <v>148</v>
      </c>
      <c r="W90" s="47"/>
      <c r="X90" s="47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  <c r="IW90" s="48"/>
    </row>
    <row r="91" customFormat="false" ht="12.75" hidden="false" customHeight="false" outlineLevel="0" collapsed="false">
      <c r="A91" s="19" t="s">
        <v>29</v>
      </c>
      <c r="B91" s="39" t="s">
        <v>141</v>
      </c>
      <c r="C91" s="39" t="s">
        <v>142</v>
      </c>
      <c r="D91" s="40" t="n">
        <v>36495</v>
      </c>
      <c r="E91" s="40" t="n">
        <v>36860</v>
      </c>
      <c r="F91" s="19" t="s">
        <v>143</v>
      </c>
      <c r="G91" s="19" t="s">
        <v>144</v>
      </c>
      <c r="H91" s="39" t="s">
        <v>145</v>
      </c>
      <c r="I91" s="41" t="n">
        <f aca="false">3.145/I$1</f>
        <v>0.101451612903226</v>
      </c>
      <c r="J91" s="42" t="n">
        <v>0.0132</v>
      </c>
      <c r="K91" s="42" t="n">
        <v>0.0022</v>
      </c>
      <c r="L91" s="42" t="n">
        <v>0</v>
      </c>
      <c r="M91" s="42" t="n">
        <v>0</v>
      </c>
      <c r="N91" s="43" t="n">
        <v>0.02116</v>
      </c>
      <c r="O91" s="42" t="n">
        <f aca="false">SUM(I91:M91)</f>
        <v>0.116851612903226</v>
      </c>
      <c r="P91" s="44" t="n">
        <v>65557</v>
      </c>
      <c r="Q91" s="39" t="n">
        <v>3</v>
      </c>
      <c r="R91" s="19"/>
      <c r="S91" s="45" t="n">
        <f aca="false">I91*I$1*Q91</f>
        <v>9.435</v>
      </c>
      <c r="T91" s="45"/>
      <c r="U91" s="46" t="n">
        <v>140483</v>
      </c>
      <c r="V91" s="19"/>
      <c r="W91" s="47"/>
      <c r="X91" s="47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  <c r="IW91" s="48"/>
    </row>
    <row r="92" customFormat="false" ht="12.75" hidden="false" customHeight="false" outlineLevel="0" collapsed="false">
      <c r="A92" s="20" t="s">
        <v>29</v>
      </c>
      <c r="B92" s="61" t="s">
        <v>141</v>
      </c>
      <c r="C92" s="61" t="s">
        <v>149</v>
      </c>
      <c r="D92" s="62" t="n">
        <v>36495</v>
      </c>
      <c r="E92" s="62" t="n">
        <v>36525</v>
      </c>
      <c r="F92" s="20"/>
      <c r="G92" s="20"/>
      <c r="H92" s="61" t="s">
        <v>150</v>
      </c>
      <c r="I92" s="63" t="n">
        <v>0</v>
      </c>
      <c r="J92" s="64" t="n">
        <v>0</v>
      </c>
      <c r="K92" s="64" t="n">
        <v>0.0022</v>
      </c>
      <c r="L92" s="64" t="n">
        <v>0.0072</v>
      </c>
      <c r="M92" s="64" t="n">
        <v>0</v>
      </c>
      <c r="N92" s="65" t="n">
        <v>0</v>
      </c>
      <c r="O92" s="64" t="n">
        <f aca="false">SUM(I92:M92)</f>
        <v>0.0094</v>
      </c>
      <c r="P92" s="66"/>
      <c r="Q92" s="61" t="n">
        <v>185</v>
      </c>
      <c r="R92" s="20"/>
      <c r="S92" s="67" t="n">
        <f aca="false">I92*I$1*Q92</f>
        <v>0</v>
      </c>
      <c r="T92" s="67"/>
      <c r="U92" s="68"/>
      <c r="V92" s="20"/>
      <c r="W92" s="69"/>
      <c r="X92" s="69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  <c r="IV92" s="70"/>
      <c r="IW92" s="70"/>
    </row>
    <row r="93" customFormat="false" ht="12.75" hidden="false" customHeight="false" outlineLevel="0" collapsed="false">
      <c r="A93" s="20" t="s">
        <v>29</v>
      </c>
      <c r="B93" s="61" t="s">
        <v>141</v>
      </c>
      <c r="C93" s="61" t="s">
        <v>149</v>
      </c>
      <c r="D93" s="62" t="n">
        <v>36495</v>
      </c>
      <c r="E93" s="62" t="n">
        <v>36525</v>
      </c>
      <c r="F93" s="20"/>
      <c r="G93" s="20"/>
      <c r="H93" s="61" t="s">
        <v>145</v>
      </c>
      <c r="I93" s="63" t="n">
        <v>0</v>
      </c>
      <c r="J93" s="64" t="n">
        <v>0</v>
      </c>
      <c r="K93" s="64" t="n">
        <v>0.0022</v>
      </c>
      <c r="L93" s="64" t="n">
        <v>0.0072</v>
      </c>
      <c r="M93" s="64" t="n">
        <v>0</v>
      </c>
      <c r="N93" s="65" t="n">
        <v>0</v>
      </c>
      <c r="O93" s="64" t="n">
        <f aca="false">SUM(I93:M93)</f>
        <v>0.0094</v>
      </c>
      <c r="P93" s="66"/>
      <c r="Q93" s="61" t="n">
        <v>180</v>
      </c>
      <c r="R93" s="20"/>
      <c r="S93" s="67" t="n">
        <f aca="false">I93*I$1*Q93</f>
        <v>0</v>
      </c>
      <c r="T93" s="67"/>
      <c r="U93" s="68"/>
      <c r="V93" s="20"/>
      <c r="W93" s="69"/>
      <c r="X93" s="69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  <c r="IV93" s="70"/>
      <c r="IW93" s="70"/>
    </row>
    <row r="94" customFormat="false" ht="12.75" hidden="false" customHeight="false" outlineLevel="0" collapsed="false">
      <c r="A94" s="8"/>
      <c r="B94" s="6"/>
      <c r="C94" s="6"/>
      <c r="D94" s="7"/>
      <c r="E94" s="7"/>
      <c r="F94" s="8"/>
      <c r="G94" s="8"/>
      <c r="H94" s="6"/>
      <c r="I94" s="22"/>
      <c r="J94" s="11"/>
      <c r="K94" s="72"/>
      <c r="L94" s="11"/>
      <c r="M94" s="11"/>
      <c r="N94" s="12"/>
      <c r="O94" s="11"/>
      <c r="P94" s="13"/>
      <c r="Q94" s="14" t="n">
        <f aca="false">SUM(Q76:Q93)</f>
        <v>2145</v>
      </c>
      <c r="R94" s="6"/>
      <c r="S94" s="73"/>
      <c r="T94" s="73"/>
      <c r="U94" s="74"/>
      <c r="V94" s="8"/>
      <c r="W94" s="38"/>
      <c r="X94" s="38"/>
    </row>
    <row r="95" customFormat="false" ht="12.75" hidden="false" customHeight="false" outlineLevel="0" collapsed="false">
      <c r="A95" s="29" t="s">
        <v>8</v>
      </c>
      <c r="B95" s="30" t="s">
        <v>9</v>
      </c>
      <c r="C95" s="30" t="s">
        <v>77</v>
      </c>
      <c r="D95" s="31" t="s">
        <v>11</v>
      </c>
      <c r="E95" s="31"/>
      <c r="F95" s="29" t="s">
        <v>12</v>
      </c>
      <c r="G95" s="29" t="s">
        <v>13</v>
      </c>
      <c r="H95" s="30" t="s">
        <v>14</v>
      </c>
      <c r="I95" s="32" t="s">
        <v>15</v>
      </c>
      <c r="J95" s="30" t="s">
        <v>16</v>
      </c>
      <c r="K95" s="30" t="s">
        <v>17</v>
      </c>
      <c r="L95" s="30" t="s">
        <v>18</v>
      </c>
      <c r="M95" s="30" t="s">
        <v>19</v>
      </c>
      <c r="N95" s="33" t="s">
        <v>20</v>
      </c>
      <c r="O95" s="30" t="s">
        <v>21</v>
      </c>
      <c r="P95" s="34" t="s">
        <v>22</v>
      </c>
      <c r="Q95" s="30" t="s">
        <v>23</v>
      </c>
      <c r="R95" s="29" t="s">
        <v>24</v>
      </c>
      <c r="S95" s="35" t="s">
        <v>25</v>
      </c>
      <c r="T95" s="35" t="s">
        <v>26</v>
      </c>
      <c r="U95" s="36" t="s">
        <v>27</v>
      </c>
      <c r="V95" s="37" t="n">
        <f aca="false">+V63</f>
        <v>0</v>
      </c>
      <c r="W95" s="38"/>
      <c r="X95" s="38"/>
    </row>
    <row r="96" customFormat="false" ht="12.75" hidden="false" customHeight="false" outlineLevel="0" collapsed="false">
      <c r="A96" s="19" t="s">
        <v>29</v>
      </c>
      <c r="B96" s="39" t="s">
        <v>151</v>
      </c>
      <c r="C96" s="39" t="s">
        <v>149</v>
      </c>
      <c r="D96" s="40" t="n">
        <v>36465</v>
      </c>
      <c r="E96" s="40" t="n">
        <v>36677</v>
      </c>
      <c r="F96" s="19" t="s">
        <v>152</v>
      </c>
      <c r="G96" s="19" t="s">
        <v>153</v>
      </c>
      <c r="H96" s="39" t="s">
        <v>154</v>
      </c>
      <c r="I96" s="41" t="n">
        <v>0</v>
      </c>
      <c r="J96" s="42" t="n">
        <v>0</v>
      </c>
      <c r="K96" s="42" t="n">
        <v>0.0022</v>
      </c>
      <c r="L96" s="42" t="n">
        <v>0.0072</v>
      </c>
      <c r="M96" s="42" t="n">
        <v>0</v>
      </c>
      <c r="N96" s="43" t="n">
        <v>0</v>
      </c>
      <c r="O96" s="42" t="n">
        <f aca="false">SUM(I96:M96)</f>
        <v>0.0094</v>
      </c>
      <c r="P96" s="44" t="n">
        <v>31372</v>
      </c>
      <c r="Q96" s="39" t="n">
        <v>431</v>
      </c>
      <c r="R96" s="19" t="s">
        <v>155</v>
      </c>
      <c r="S96" s="45" t="n">
        <f aca="false">I96*I$1*Q96</f>
        <v>0</v>
      </c>
      <c r="T96" s="45"/>
      <c r="U96" s="46" t="n">
        <v>142813</v>
      </c>
      <c r="V96" s="19"/>
      <c r="W96" s="47"/>
      <c r="X96" s="47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  <c r="IW96" s="48"/>
    </row>
    <row r="97" customFormat="false" ht="12.75" hidden="false" customHeight="false" outlineLevel="0" collapsed="false">
      <c r="A97" s="19" t="s">
        <v>29</v>
      </c>
      <c r="B97" s="39" t="s">
        <v>151</v>
      </c>
      <c r="C97" s="39" t="s">
        <v>45</v>
      </c>
      <c r="D97" s="40" t="n">
        <v>36465</v>
      </c>
      <c r="E97" s="40" t="n">
        <v>36677</v>
      </c>
      <c r="F97" s="19" t="s">
        <v>156</v>
      </c>
      <c r="G97" s="19" t="s">
        <v>157</v>
      </c>
      <c r="H97" s="39" t="s">
        <v>154</v>
      </c>
      <c r="I97" s="41" t="n">
        <v>0</v>
      </c>
      <c r="J97" s="42" t="n">
        <v>0</v>
      </c>
      <c r="K97" s="42" t="n">
        <v>0.0022</v>
      </c>
      <c r="L97" s="42" t="n">
        <v>0.0072</v>
      </c>
      <c r="M97" s="42" t="n">
        <v>0</v>
      </c>
      <c r="N97" s="43" t="n">
        <v>0</v>
      </c>
      <c r="O97" s="42" t="n">
        <f aca="false">SUM(I97:M97)</f>
        <v>0.0094</v>
      </c>
      <c r="P97" s="44" t="n">
        <v>34533</v>
      </c>
      <c r="Q97" s="39" t="n">
        <v>48</v>
      </c>
      <c r="R97" s="19" t="s">
        <v>155</v>
      </c>
      <c r="S97" s="45" t="n">
        <f aca="false">I97*I$1*Q97</f>
        <v>0</v>
      </c>
      <c r="T97" s="45"/>
      <c r="U97" s="46" t="n">
        <v>142814</v>
      </c>
      <c r="V97" s="19"/>
      <c r="W97" s="47"/>
      <c r="X97" s="47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  <c r="IW97" s="48"/>
    </row>
    <row r="98" customFormat="false" ht="12.75" hidden="false" customHeight="false" outlineLevel="0" collapsed="false">
      <c r="A98" s="20" t="s">
        <v>29</v>
      </c>
      <c r="B98" s="61" t="s">
        <v>151</v>
      </c>
      <c r="C98" s="61" t="s">
        <v>158</v>
      </c>
      <c r="D98" s="62" t="n">
        <v>36526</v>
      </c>
      <c r="E98" s="62" t="n">
        <v>36556</v>
      </c>
      <c r="F98" s="20" t="s">
        <v>159</v>
      </c>
      <c r="G98" s="20" t="s">
        <v>160</v>
      </c>
      <c r="H98" s="61" t="s">
        <v>154</v>
      </c>
      <c r="I98" s="63" t="n">
        <v>0</v>
      </c>
      <c r="J98" s="64" t="n">
        <v>0</v>
      </c>
      <c r="K98" s="64" t="n">
        <v>0.0022</v>
      </c>
      <c r="L98" s="64" t="n">
        <v>0.0072</v>
      </c>
      <c r="M98" s="64" t="n">
        <v>0</v>
      </c>
      <c r="N98" s="65" t="n">
        <v>0</v>
      </c>
      <c r="O98" s="64" t="n">
        <f aca="false">SUM(I98:M98)</f>
        <v>0.0094</v>
      </c>
      <c r="P98" s="66" t="s">
        <v>161</v>
      </c>
      <c r="Q98" s="61" t="n">
        <v>3688</v>
      </c>
      <c r="R98" s="20" t="s">
        <v>155</v>
      </c>
      <c r="S98" s="67" t="n">
        <f aca="false">I98*I$1*Q98</f>
        <v>0</v>
      </c>
      <c r="T98" s="67"/>
      <c r="U98" s="68"/>
      <c r="V98" s="20" t="s">
        <v>162</v>
      </c>
      <c r="W98" s="69"/>
      <c r="X98" s="69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70"/>
      <c r="EU98" s="70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70"/>
      <c r="FJ98" s="70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70"/>
      <c r="GN98" s="70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70"/>
      <c r="HC98" s="70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70"/>
      <c r="HR98" s="70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70"/>
      <c r="IG98" s="70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70"/>
      <c r="IV98" s="70"/>
      <c r="IW98" s="70"/>
    </row>
    <row r="99" customFormat="false" ht="12.75" hidden="false" customHeight="false" outlineLevel="0" collapsed="false">
      <c r="A99" s="20" t="s">
        <v>29</v>
      </c>
      <c r="B99" s="61" t="s">
        <v>151</v>
      </c>
      <c r="C99" s="61" t="s">
        <v>158</v>
      </c>
      <c r="D99" s="62" t="n">
        <v>36526</v>
      </c>
      <c r="E99" s="62" t="n">
        <v>36556</v>
      </c>
      <c r="F99" s="20" t="s">
        <v>163</v>
      </c>
      <c r="G99" s="20" t="s">
        <v>164</v>
      </c>
      <c r="H99" s="61" t="s">
        <v>154</v>
      </c>
      <c r="I99" s="63" t="n">
        <v>0</v>
      </c>
      <c r="J99" s="64" t="n">
        <v>0</v>
      </c>
      <c r="K99" s="64" t="n">
        <v>0.0022</v>
      </c>
      <c r="L99" s="64" t="n">
        <v>0.0072</v>
      </c>
      <c r="M99" s="64" t="n">
        <v>0</v>
      </c>
      <c r="N99" s="65" t="n">
        <v>0</v>
      </c>
      <c r="O99" s="64" t="n">
        <f aca="false">SUM(I99:M99)</f>
        <v>0.0094</v>
      </c>
      <c r="P99" s="66" t="s">
        <v>161</v>
      </c>
      <c r="Q99" s="61" t="n">
        <v>802</v>
      </c>
      <c r="R99" s="20" t="s">
        <v>155</v>
      </c>
      <c r="S99" s="67" t="n">
        <f aca="false">I99*I$1*Q99</f>
        <v>0</v>
      </c>
      <c r="T99" s="67"/>
      <c r="U99" s="68"/>
      <c r="V99" s="20" t="s">
        <v>162</v>
      </c>
      <c r="W99" s="69"/>
      <c r="X99" s="69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70"/>
      <c r="EU99" s="70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70"/>
      <c r="FJ99" s="70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70"/>
      <c r="GN99" s="70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70"/>
      <c r="HC99" s="70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70"/>
      <c r="HR99" s="70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70"/>
      <c r="IG99" s="70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70"/>
      <c r="IV99" s="70"/>
      <c r="IW99" s="70"/>
    </row>
    <row r="100" customFormat="false" ht="12.75" hidden="false" customHeight="false" outlineLevel="0" collapsed="false">
      <c r="A100" s="8"/>
      <c r="B100" s="6"/>
      <c r="C100" s="6"/>
      <c r="D100" s="7"/>
      <c r="E100" s="7"/>
      <c r="F100" s="8"/>
      <c r="G100" s="8"/>
      <c r="H100" s="6"/>
      <c r="I100" s="22"/>
      <c r="J100" s="11"/>
      <c r="K100" s="72"/>
      <c r="L100" s="11"/>
      <c r="M100" s="11"/>
      <c r="N100" s="12"/>
      <c r="O100" s="11"/>
      <c r="P100" s="13"/>
      <c r="Q100" s="14"/>
      <c r="R100" s="6"/>
      <c r="S100" s="73"/>
      <c r="T100" s="73"/>
      <c r="U100" s="74"/>
      <c r="V100" s="8"/>
      <c r="W100" s="38"/>
      <c r="X100" s="38"/>
    </row>
    <row r="101" customFormat="false" ht="12.75" hidden="false" customHeight="false" outlineLevel="0" collapsed="false">
      <c r="A101" s="8"/>
      <c r="B101" s="6"/>
      <c r="C101" s="6"/>
      <c r="D101" s="7"/>
      <c r="E101" s="7"/>
      <c r="F101" s="8"/>
      <c r="G101" s="8"/>
      <c r="H101" s="6"/>
      <c r="I101" s="22"/>
      <c r="J101" s="11"/>
      <c r="K101" s="72"/>
      <c r="L101" s="11"/>
      <c r="M101" s="11"/>
      <c r="N101" s="75"/>
      <c r="O101" s="11"/>
      <c r="P101" s="13"/>
      <c r="Q101" s="6"/>
      <c r="R101" s="6"/>
      <c r="V101" s="8"/>
      <c r="W101" s="76"/>
      <c r="X101" s="76"/>
    </row>
    <row r="102" customFormat="false" ht="12.75" hidden="false" customHeight="false" outlineLevel="0" collapsed="false">
      <c r="A102" s="29" t="s">
        <v>8</v>
      </c>
      <c r="B102" s="30" t="s">
        <v>9</v>
      </c>
      <c r="C102" s="30" t="s">
        <v>77</v>
      </c>
      <c r="D102" s="31" t="s">
        <v>11</v>
      </c>
      <c r="E102" s="31"/>
      <c r="F102" s="29" t="s">
        <v>12</v>
      </c>
      <c r="G102" s="29" t="s">
        <v>13</v>
      </c>
      <c r="H102" s="30" t="s">
        <v>14</v>
      </c>
      <c r="I102" s="32" t="s">
        <v>15</v>
      </c>
      <c r="J102" s="30" t="s">
        <v>16</v>
      </c>
      <c r="K102" s="30" t="s">
        <v>17</v>
      </c>
      <c r="L102" s="30" t="s">
        <v>18</v>
      </c>
      <c r="M102" s="30" t="s">
        <v>19</v>
      </c>
      <c r="N102" s="33" t="s">
        <v>20</v>
      </c>
      <c r="O102" s="30" t="s">
        <v>21</v>
      </c>
      <c r="P102" s="34" t="s">
        <v>22</v>
      </c>
      <c r="Q102" s="30" t="s">
        <v>23</v>
      </c>
      <c r="R102" s="29" t="s">
        <v>24</v>
      </c>
      <c r="S102" s="35" t="s">
        <v>25</v>
      </c>
      <c r="T102" s="35" t="s">
        <v>26</v>
      </c>
      <c r="U102" s="36" t="s">
        <v>27</v>
      </c>
      <c r="V102" s="37" t="n">
        <f aca="false">+V70</f>
        <v>0</v>
      </c>
      <c r="W102" s="38"/>
      <c r="X102" s="38"/>
    </row>
    <row r="103" customFormat="false" ht="12.75" hidden="false" customHeight="false" outlineLevel="0" collapsed="false">
      <c r="A103" s="19" t="s">
        <v>29</v>
      </c>
      <c r="B103" s="39" t="s">
        <v>165</v>
      </c>
      <c r="C103" s="39" t="s">
        <v>166</v>
      </c>
      <c r="D103" s="40" t="n">
        <v>35977</v>
      </c>
      <c r="E103" s="40" t="n">
        <v>41029</v>
      </c>
      <c r="F103" s="19" t="s">
        <v>167</v>
      </c>
      <c r="G103" s="19" t="s">
        <v>168</v>
      </c>
      <c r="H103" s="39" t="s">
        <v>169</v>
      </c>
      <c r="I103" s="41" t="n">
        <v>0</v>
      </c>
      <c r="J103" s="42" t="n">
        <v>0</v>
      </c>
      <c r="K103" s="42" t="n">
        <v>0.0022</v>
      </c>
      <c r="L103" s="42" t="n">
        <v>0</v>
      </c>
      <c r="M103" s="42" t="n">
        <v>0</v>
      </c>
      <c r="N103" s="43" t="n">
        <v>0</v>
      </c>
      <c r="O103" s="42" t="n">
        <f aca="false">SUM(I103:M103)</f>
        <v>0.0022</v>
      </c>
      <c r="P103" s="44" t="n">
        <v>886677</v>
      </c>
      <c r="Q103" s="39" t="n">
        <v>49</v>
      </c>
      <c r="R103" s="19"/>
      <c r="S103" s="45" t="n">
        <f aca="false">I103*I$1*Q103</f>
        <v>0</v>
      </c>
      <c r="T103" s="45"/>
      <c r="U103" s="46" t="n">
        <v>143309</v>
      </c>
      <c r="V103" s="19"/>
      <c r="W103" s="47"/>
      <c r="X103" s="47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  <c r="IW103" s="48"/>
    </row>
    <row r="104" customFormat="false" ht="12.75" hidden="false" customHeight="false" outlineLevel="0" collapsed="false">
      <c r="A104" s="19" t="s">
        <v>29</v>
      </c>
      <c r="B104" s="39" t="s">
        <v>165</v>
      </c>
      <c r="C104" s="39" t="s">
        <v>166</v>
      </c>
      <c r="D104" s="40" t="n">
        <v>36130</v>
      </c>
      <c r="E104" s="40" t="n">
        <v>41029</v>
      </c>
      <c r="F104" s="19" t="s">
        <v>167</v>
      </c>
      <c r="G104" s="19" t="s">
        <v>168</v>
      </c>
      <c r="H104" s="39" t="s">
        <v>169</v>
      </c>
      <c r="I104" s="41" t="n">
        <v>0</v>
      </c>
      <c r="J104" s="42" t="n">
        <v>0</v>
      </c>
      <c r="K104" s="42" t="n">
        <v>0.0022</v>
      </c>
      <c r="L104" s="42" t="n">
        <v>0</v>
      </c>
      <c r="M104" s="42" t="n">
        <v>0</v>
      </c>
      <c r="N104" s="43" t="n">
        <v>0</v>
      </c>
      <c r="O104" s="42" t="n">
        <f aca="false">SUM(I104:M104)</f>
        <v>0.0022</v>
      </c>
      <c r="P104" s="44" t="n">
        <v>887978</v>
      </c>
      <c r="Q104" s="39" t="n">
        <v>9</v>
      </c>
      <c r="R104" s="19"/>
      <c r="S104" s="45" t="n">
        <f aca="false">I104*I$1*Q104</f>
        <v>0</v>
      </c>
      <c r="T104" s="45"/>
      <c r="U104" s="46" t="n">
        <v>143310</v>
      </c>
      <c r="V104" s="19"/>
      <c r="W104" s="47"/>
      <c r="X104" s="47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  <c r="IW104" s="48"/>
    </row>
    <row r="105" customFormat="false" ht="12.75" hidden="false" customHeight="false" outlineLevel="0" collapsed="false">
      <c r="A105" s="19" t="s">
        <v>29</v>
      </c>
      <c r="B105" s="39" t="s">
        <v>165</v>
      </c>
      <c r="C105" s="39" t="s">
        <v>166</v>
      </c>
      <c r="D105" s="40" t="n">
        <v>36220</v>
      </c>
      <c r="E105" s="40" t="n">
        <v>41029</v>
      </c>
      <c r="F105" s="19" t="s">
        <v>167</v>
      </c>
      <c r="G105" s="19" t="s">
        <v>170</v>
      </c>
      <c r="H105" s="39" t="s">
        <v>169</v>
      </c>
      <c r="I105" s="41" t="n">
        <v>0</v>
      </c>
      <c r="J105" s="42" t="n">
        <v>0</v>
      </c>
      <c r="K105" s="42" t="n">
        <v>0.0022</v>
      </c>
      <c r="L105" s="42" t="n">
        <v>0</v>
      </c>
      <c r="M105" s="42" t="n">
        <v>0</v>
      </c>
      <c r="N105" s="43" t="n">
        <v>0</v>
      </c>
      <c r="O105" s="42" t="n">
        <f aca="false">SUM(I105:M105)</f>
        <v>0.0022</v>
      </c>
      <c r="P105" s="44" t="n">
        <v>888786</v>
      </c>
      <c r="Q105" s="39" t="n">
        <v>16</v>
      </c>
      <c r="R105" s="19"/>
      <c r="S105" s="45" t="n">
        <f aca="false">I105*I$1*Q105</f>
        <v>0</v>
      </c>
      <c r="T105" s="45"/>
      <c r="U105" s="46" t="n">
        <v>143311</v>
      </c>
      <c r="V105" s="19"/>
      <c r="W105" s="47"/>
      <c r="X105" s="47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  <c r="II105" s="48"/>
      <c r="IJ105" s="48"/>
      <c r="IK105" s="48"/>
      <c r="IL105" s="48"/>
      <c r="IM105" s="48"/>
      <c r="IN105" s="48"/>
      <c r="IO105" s="48"/>
      <c r="IP105" s="48"/>
      <c r="IQ105" s="48"/>
      <c r="IR105" s="48"/>
      <c r="IS105" s="48"/>
      <c r="IT105" s="48"/>
      <c r="IU105" s="48"/>
      <c r="IV105" s="48"/>
      <c r="IW105" s="48"/>
    </row>
    <row r="106" customFormat="false" ht="12.75" hidden="false" customHeight="false" outlineLevel="0" collapsed="false">
      <c r="A106" s="19" t="s">
        <v>29</v>
      </c>
      <c r="B106" s="39" t="s">
        <v>165</v>
      </c>
      <c r="C106" s="39" t="s">
        <v>166</v>
      </c>
      <c r="D106" s="40" t="n">
        <v>36465</v>
      </c>
      <c r="E106" s="40" t="n">
        <v>39021</v>
      </c>
      <c r="F106" s="19" t="s">
        <v>171</v>
      </c>
      <c r="G106" s="19" t="s">
        <v>172</v>
      </c>
      <c r="H106" s="39" t="s">
        <v>169</v>
      </c>
      <c r="I106" s="41" t="n">
        <v>0</v>
      </c>
      <c r="J106" s="42" t="n">
        <v>0</v>
      </c>
      <c r="K106" s="42" t="n">
        <v>0.0022</v>
      </c>
      <c r="L106" s="42" t="n">
        <v>0</v>
      </c>
      <c r="M106" s="42" t="n">
        <v>0</v>
      </c>
      <c r="N106" s="43" t="n">
        <v>0</v>
      </c>
      <c r="O106" s="42" t="n">
        <f aca="false">SUM(I106:M106)</f>
        <v>0.0022</v>
      </c>
      <c r="P106" s="44" t="n">
        <v>892066</v>
      </c>
      <c r="Q106" s="39" t="n">
        <v>139</v>
      </c>
      <c r="R106" s="19"/>
      <c r="S106" s="45" t="n">
        <f aca="false">I106*I$1*Q106</f>
        <v>0</v>
      </c>
      <c r="T106" s="45"/>
      <c r="U106" s="46" t="n">
        <v>143315</v>
      </c>
      <c r="V106" s="19"/>
      <c r="W106" s="47"/>
      <c r="X106" s="47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  <c r="II106" s="48"/>
      <c r="IJ106" s="48"/>
      <c r="IK106" s="48"/>
      <c r="IL106" s="48"/>
      <c r="IM106" s="48"/>
      <c r="IN106" s="48"/>
      <c r="IO106" s="48"/>
      <c r="IP106" s="48"/>
      <c r="IQ106" s="48"/>
      <c r="IR106" s="48"/>
      <c r="IS106" s="48"/>
      <c r="IT106" s="48"/>
      <c r="IU106" s="48"/>
      <c r="IV106" s="48"/>
      <c r="IW106" s="48"/>
    </row>
    <row r="107" customFormat="false" ht="12.75" hidden="false" customHeight="false" outlineLevel="0" collapsed="false">
      <c r="A107" s="19" t="s">
        <v>29</v>
      </c>
      <c r="B107" s="39" t="s">
        <v>165</v>
      </c>
      <c r="C107" s="39" t="s">
        <v>166</v>
      </c>
      <c r="D107" s="40" t="n">
        <v>36465</v>
      </c>
      <c r="E107" s="40" t="n">
        <v>36830</v>
      </c>
      <c r="F107" s="19" t="s">
        <v>173</v>
      </c>
      <c r="G107" s="19" t="s">
        <v>172</v>
      </c>
      <c r="H107" s="39" t="s">
        <v>174</v>
      </c>
      <c r="I107" s="41" t="n">
        <v>0</v>
      </c>
      <c r="J107" s="42" t="n">
        <v>0</v>
      </c>
      <c r="K107" s="42" t="n">
        <v>0.0022</v>
      </c>
      <c r="L107" s="42" t="n">
        <v>0</v>
      </c>
      <c r="M107" s="42" t="n">
        <v>0</v>
      </c>
      <c r="N107" s="43" t="n">
        <v>0</v>
      </c>
      <c r="O107" s="42" t="n">
        <f aca="false">SUM(I107:M107)</f>
        <v>0.0022</v>
      </c>
      <c r="P107" s="44" t="n">
        <v>892069</v>
      </c>
      <c r="Q107" s="39" t="n">
        <v>11</v>
      </c>
      <c r="R107" s="19"/>
      <c r="S107" s="45" t="n">
        <f aca="false">I107*I$1*Q107</f>
        <v>0</v>
      </c>
      <c r="T107" s="45"/>
      <c r="U107" s="46" t="n">
        <v>143316</v>
      </c>
      <c r="V107" s="19"/>
      <c r="W107" s="47"/>
      <c r="X107" s="47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  <c r="IN107" s="48"/>
      <c r="IO107" s="48"/>
      <c r="IP107" s="48"/>
      <c r="IQ107" s="48"/>
      <c r="IR107" s="48"/>
      <c r="IS107" s="48"/>
      <c r="IT107" s="48"/>
      <c r="IU107" s="48"/>
      <c r="IV107" s="48"/>
      <c r="IW107" s="48"/>
    </row>
    <row r="108" customFormat="false" ht="12.75" hidden="false" customHeight="false" outlineLevel="0" collapsed="false">
      <c r="A108" s="19" t="s">
        <v>29</v>
      </c>
      <c r="B108" s="39" t="s">
        <v>165</v>
      </c>
      <c r="C108" s="39" t="s">
        <v>166</v>
      </c>
      <c r="D108" s="40" t="n">
        <v>36465</v>
      </c>
      <c r="E108" s="40" t="n">
        <v>37560</v>
      </c>
      <c r="F108" s="19" t="s">
        <v>171</v>
      </c>
      <c r="G108" s="19" t="s">
        <v>173</v>
      </c>
      <c r="H108" s="39" t="s">
        <v>169</v>
      </c>
      <c r="I108" s="41" t="n">
        <v>0</v>
      </c>
      <c r="J108" s="42" t="n">
        <v>0</v>
      </c>
      <c r="K108" s="42" t="n">
        <v>0.0022</v>
      </c>
      <c r="L108" s="42" t="n">
        <v>0</v>
      </c>
      <c r="M108" s="42" t="n">
        <v>0</v>
      </c>
      <c r="N108" s="43" t="n">
        <v>0</v>
      </c>
      <c r="O108" s="42" t="n">
        <f aca="false">SUM(I108:M108)</f>
        <v>0.0022</v>
      </c>
      <c r="P108" s="44" t="n">
        <v>892084</v>
      </c>
      <c r="Q108" s="39" t="n">
        <v>18</v>
      </c>
      <c r="R108" s="19"/>
      <c r="S108" s="45" t="n">
        <f aca="false">I108*I$1*Q108</f>
        <v>0</v>
      </c>
      <c r="T108" s="45"/>
      <c r="U108" s="46" t="n">
        <v>143318</v>
      </c>
      <c r="V108" s="19"/>
      <c r="W108" s="47"/>
      <c r="X108" s="47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  <c r="IW108" s="48"/>
    </row>
    <row r="109" customFormat="false" ht="12.75" hidden="false" customHeight="false" outlineLevel="0" collapsed="false">
      <c r="A109" s="19" t="s">
        <v>29</v>
      </c>
      <c r="B109" s="39" t="s">
        <v>165</v>
      </c>
      <c r="C109" s="39" t="s">
        <v>166</v>
      </c>
      <c r="D109" s="40" t="n">
        <v>36465</v>
      </c>
      <c r="E109" s="40" t="n">
        <v>39021</v>
      </c>
      <c r="F109" s="19" t="s">
        <v>171</v>
      </c>
      <c r="G109" s="19" t="s">
        <v>172</v>
      </c>
      <c r="H109" s="39" t="s">
        <v>169</v>
      </c>
      <c r="I109" s="41" t="n">
        <v>0</v>
      </c>
      <c r="J109" s="42" t="n">
        <v>0</v>
      </c>
      <c r="K109" s="42" t="n">
        <v>0.0022</v>
      </c>
      <c r="L109" s="42" t="n">
        <v>0</v>
      </c>
      <c r="M109" s="42" t="n">
        <v>0</v>
      </c>
      <c r="N109" s="43" t="n">
        <v>0</v>
      </c>
      <c r="O109" s="42" t="n">
        <f aca="false">SUM(I109:M109)</f>
        <v>0.0022</v>
      </c>
      <c r="P109" s="44" t="n">
        <v>892085</v>
      </c>
      <c r="Q109" s="39" t="n">
        <v>167</v>
      </c>
      <c r="R109" s="19"/>
      <c r="S109" s="45" t="n">
        <f aca="false">I109*I$1*Q109</f>
        <v>0</v>
      </c>
      <c r="T109" s="45"/>
      <c r="U109" s="46" t="n">
        <v>143319</v>
      </c>
      <c r="V109" s="19"/>
      <c r="W109" s="47"/>
      <c r="X109" s="47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  <c r="IJ109" s="48"/>
      <c r="IK109" s="48"/>
      <c r="IL109" s="48"/>
      <c r="IM109" s="48"/>
      <c r="IN109" s="48"/>
      <c r="IO109" s="48"/>
      <c r="IP109" s="48"/>
      <c r="IQ109" s="48"/>
      <c r="IR109" s="48"/>
      <c r="IS109" s="48"/>
      <c r="IT109" s="48"/>
      <c r="IU109" s="48"/>
      <c r="IV109" s="48"/>
      <c r="IW109" s="48"/>
    </row>
    <row r="110" customFormat="false" ht="12.75" hidden="false" customHeight="false" outlineLevel="0" collapsed="false">
      <c r="A110" s="19" t="s">
        <v>29</v>
      </c>
      <c r="B110" s="39" t="s">
        <v>165</v>
      </c>
      <c r="C110" s="39" t="s">
        <v>166</v>
      </c>
      <c r="D110" s="40" t="n">
        <v>36495</v>
      </c>
      <c r="E110" s="40" t="n">
        <v>39021</v>
      </c>
      <c r="F110" s="19" t="s">
        <v>171</v>
      </c>
      <c r="G110" s="19" t="s">
        <v>172</v>
      </c>
      <c r="H110" s="39" t="s">
        <v>174</v>
      </c>
      <c r="I110" s="41" t="n">
        <v>0</v>
      </c>
      <c r="J110" s="42" t="n">
        <v>0</v>
      </c>
      <c r="K110" s="42" t="n">
        <v>0.0022</v>
      </c>
      <c r="L110" s="42" t="n">
        <v>0</v>
      </c>
      <c r="M110" s="42" t="n">
        <v>0</v>
      </c>
      <c r="N110" s="43" t="n">
        <v>0</v>
      </c>
      <c r="O110" s="42" t="n">
        <f aca="false">SUM(I110:M110)</f>
        <v>0.0022</v>
      </c>
      <c r="P110" s="44" t="n">
        <v>892214</v>
      </c>
      <c r="Q110" s="39" t="n">
        <v>114</v>
      </c>
      <c r="R110" s="19"/>
      <c r="S110" s="45" t="n">
        <f aca="false">I110*I$1*Q110</f>
        <v>0</v>
      </c>
      <c r="T110" s="45"/>
      <c r="U110" s="46" t="n">
        <v>143321</v>
      </c>
      <c r="V110" s="19"/>
      <c r="W110" s="47"/>
      <c r="X110" s="47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  <c r="IJ110" s="48"/>
      <c r="IK110" s="48"/>
      <c r="IL110" s="48"/>
      <c r="IM110" s="48"/>
      <c r="IN110" s="48"/>
      <c r="IO110" s="48"/>
      <c r="IP110" s="48"/>
      <c r="IQ110" s="48"/>
      <c r="IR110" s="48"/>
      <c r="IS110" s="48"/>
      <c r="IT110" s="48"/>
      <c r="IU110" s="48"/>
      <c r="IV110" s="48"/>
      <c r="IW110" s="48"/>
    </row>
    <row r="111" customFormat="false" ht="12.75" hidden="false" customHeight="false" outlineLevel="0" collapsed="false">
      <c r="A111" s="19" t="s">
        <v>29</v>
      </c>
      <c r="B111" s="39" t="s">
        <v>165</v>
      </c>
      <c r="C111" s="39" t="s">
        <v>166</v>
      </c>
      <c r="D111" s="40" t="n">
        <v>36465</v>
      </c>
      <c r="E111" s="40" t="n">
        <v>41394</v>
      </c>
      <c r="F111" s="19" t="s">
        <v>175</v>
      </c>
      <c r="G111" s="19" t="s">
        <v>176</v>
      </c>
      <c r="H111" s="39" t="s">
        <v>175</v>
      </c>
      <c r="I111" s="41" t="n">
        <v>0</v>
      </c>
      <c r="J111" s="42" t="n">
        <v>0</v>
      </c>
      <c r="K111" s="42" t="n">
        <v>0.0022</v>
      </c>
      <c r="L111" s="42" t="n">
        <v>0</v>
      </c>
      <c r="M111" s="42" t="n">
        <v>0</v>
      </c>
      <c r="N111" s="43" t="n">
        <v>0</v>
      </c>
      <c r="O111" s="42" t="n">
        <f aca="false">SUM(I111:M111)</f>
        <v>0.0022</v>
      </c>
      <c r="P111" s="44" t="n">
        <v>892102</v>
      </c>
      <c r="Q111" s="39" t="n">
        <v>170</v>
      </c>
      <c r="R111" s="19" t="s">
        <v>177</v>
      </c>
      <c r="S111" s="45" t="n">
        <f aca="false">I111*I$1*Q111</f>
        <v>0</v>
      </c>
      <c r="T111" s="45"/>
      <c r="U111" s="46" t="n">
        <v>143323</v>
      </c>
      <c r="V111" s="19"/>
      <c r="W111" s="47"/>
      <c r="X111" s="47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  <c r="IJ111" s="48"/>
      <c r="IK111" s="48"/>
      <c r="IL111" s="48"/>
      <c r="IM111" s="48"/>
      <c r="IN111" s="48"/>
      <c r="IO111" s="48"/>
      <c r="IP111" s="48"/>
      <c r="IQ111" s="48"/>
      <c r="IR111" s="48"/>
      <c r="IS111" s="48"/>
      <c r="IT111" s="48"/>
      <c r="IU111" s="48"/>
      <c r="IV111" s="48"/>
      <c r="IW111" s="48"/>
    </row>
    <row r="112" customFormat="false" ht="12.75" hidden="false" customHeight="false" outlineLevel="0" collapsed="false">
      <c r="A112" s="19" t="s">
        <v>29</v>
      </c>
      <c r="B112" s="39" t="s">
        <v>165</v>
      </c>
      <c r="C112" s="39" t="s">
        <v>166</v>
      </c>
      <c r="D112" s="40" t="n">
        <v>36465</v>
      </c>
      <c r="E112" s="40" t="n">
        <v>41394</v>
      </c>
      <c r="F112" s="19" t="s">
        <v>175</v>
      </c>
      <c r="G112" s="19" t="s">
        <v>178</v>
      </c>
      <c r="H112" s="39" t="s">
        <v>175</v>
      </c>
      <c r="I112" s="41" t="n">
        <v>0</v>
      </c>
      <c r="J112" s="42" t="n">
        <v>0</v>
      </c>
      <c r="K112" s="42" t="n">
        <v>0.0022</v>
      </c>
      <c r="L112" s="42" t="n">
        <v>0</v>
      </c>
      <c r="M112" s="42" t="n">
        <v>0</v>
      </c>
      <c r="N112" s="43" t="n">
        <v>0</v>
      </c>
      <c r="O112" s="42" t="n">
        <f aca="false">SUM(I112:M112)</f>
        <v>0.0022</v>
      </c>
      <c r="P112" s="44" t="n">
        <v>892102</v>
      </c>
      <c r="Q112" s="39" t="n">
        <v>12207</v>
      </c>
      <c r="R112" s="19" t="s">
        <v>177</v>
      </c>
      <c r="S112" s="45" t="n">
        <f aca="false">I112*I$1*Q112</f>
        <v>0</v>
      </c>
      <c r="T112" s="45"/>
      <c r="U112" s="46" t="n">
        <v>143323</v>
      </c>
      <c r="V112" s="19"/>
      <c r="W112" s="47"/>
      <c r="X112" s="47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  <c r="IJ112" s="48"/>
      <c r="IK112" s="48"/>
      <c r="IL112" s="48"/>
      <c r="IM112" s="48"/>
      <c r="IN112" s="48"/>
      <c r="IO112" s="48"/>
      <c r="IP112" s="48"/>
      <c r="IQ112" s="48"/>
      <c r="IR112" s="48"/>
      <c r="IS112" s="48"/>
      <c r="IT112" s="48"/>
      <c r="IU112" s="48"/>
      <c r="IV112" s="48"/>
      <c r="IW112" s="48"/>
    </row>
    <row r="113" customFormat="false" ht="12.75" hidden="false" customHeight="false" outlineLevel="0" collapsed="false">
      <c r="A113" s="8"/>
      <c r="B113" s="6"/>
      <c r="C113" s="6"/>
      <c r="D113" s="7"/>
      <c r="E113" s="7"/>
      <c r="F113" s="8"/>
      <c r="G113" s="8"/>
      <c r="H113" s="6"/>
      <c r="I113" s="22"/>
      <c r="J113" s="11"/>
      <c r="K113" s="72"/>
      <c r="L113" s="11"/>
      <c r="M113" s="11"/>
      <c r="N113" s="12"/>
      <c r="O113" s="11"/>
      <c r="P113" s="13"/>
      <c r="Q113" s="14" t="n">
        <f aca="false">SUM(Q103:Q112)</f>
        <v>12900</v>
      </c>
      <c r="R113" s="6"/>
      <c r="S113" s="73"/>
      <c r="T113" s="73"/>
      <c r="U113" s="74"/>
      <c r="V113" s="8"/>
      <c r="W113" s="38"/>
      <c r="X113" s="38"/>
    </row>
    <row r="114" customFormat="false" ht="12.75" hidden="false" customHeight="false" outlineLevel="0" collapsed="false">
      <c r="A114" s="29" t="s">
        <v>8</v>
      </c>
      <c r="B114" s="30" t="s">
        <v>9</v>
      </c>
      <c r="C114" s="30" t="s">
        <v>77</v>
      </c>
      <c r="D114" s="31" t="s">
        <v>11</v>
      </c>
      <c r="E114" s="31"/>
      <c r="F114" s="29" t="s">
        <v>12</v>
      </c>
      <c r="G114" s="29" t="s">
        <v>13</v>
      </c>
      <c r="H114" s="30" t="s">
        <v>14</v>
      </c>
      <c r="I114" s="32" t="s">
        <v>15</v>
      </c>
      <c r="J114" s="30" t="s">
        <v>16</v>
      </c>
      <c r="K114" s="30" t="s">
        <v>17</v>
      </c>
      <c r="L114" s="30" t="s">
        <v>18</v>
      </c>
      <c r="M114" s="30" t="s">
        <v>19</v>
      </c>
      <c r="N114" s="33" t="s">
        <v>20</v>
      </c>
      <c r="O114" s="30" t="s">
        <v>21</v>
      </c>
      <c r="P114" s="34" t="s">
        <v>22</v>
      </c>
      <c r="Q114" s="30" t="s">
        <v>23</v>
      </c>
      <c r="R114" s="29" t="s">
        <v>24</v>
      </c>
      <c r="S114" s="35" t="s">
        <v>25</v>
      </c>
      <c r="T114" s="35" t="s">
        <v>26</v>
      </c>
      <c r="U114" s="36" t="s">
        <v>27</v>
      </c>
      <c r="V114" s="37" t="n">
        <f aca="false">+V82</f>
        <v>0</v>
      </c>
      <c r="W114" s="38"/>
      <c r="X114" s="38"/>
    </row>
    <row r="115" customFormat="false" ht="12.75" hidden="false" customHeight="false" outlineLevel="0" collapsed="false">
      <c r="A115" s="19" t="s">
        <v>29</v>
      </c>
      <c r="B115" s="39" t="s">
        <v>179</v>
      </c>
      <c r="C115" s="39" t="s">
        <v>166</v>
      </c>
      <c r="D115" s="40" t="n">
        <v>35977</v>
      </c>
      <c r="E115" s="40" t="n">
        <v>38657</v>
      </c>
      <c r="F115" s="19" t="s">
        <v>180</v>
      </c>
      <c r="G115" s="19" t="s">
        <v>181</v>
      </c>
      <c r="H115" s="39" t="s">
        <v>182</v>
      </c>
      <c r="I115" s="41" t="n">
        <v>0</v>
      </c>
      <c r="J115" s="42" t="n">
        <v>0</v>
      </c>
      <c r="K115" s="42" t="n">
        <v>0.0022</v>
      </c>
      <c r="L115" s="42" t="n">
        <v>0</v>
      </c>
      <c r="M115" s="42" t="n">
        <v>0</v>
      </c>
      <c r="N115" s="43" t="n">
        <v>0</v>
      </c>
      <c r="O115" s="42" t="n">
        <f aca="false">SUM(I115:M115)</f>
        <v>0.0022</v>
      </c>
      <c r="P115" s="44" t="s">
        <v>183</v>
      </c>
      <c r="Q115" s="39" t="n">
        <v>16</v>
      </c>
      <c r="R115" s="19"/>
      <c r="S115" s="45" t="n">
        <f aca="false">I115*I$1*Q115</f>
        <v>0</v>
      </c>
      <c r="T115" s="45"/>
      <c r="U115" s="46" t="n">
        <v>143324</v>
      </c>
      <c r="V115" s="19"/>
      <c r="W115" s="47"/>
      <c r="X115" s="47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  <c r="IW115" s="48"/>
    </row>
    <row r="116" customFormat="false" ht="12.75" hidden="false" customHeight="false" outlineLevel="0" collapsed="false">
      <c r="A116" s="19" t="s">
        <v>29</v>
      </c>
      <c r="B116" s="39" t="s">
        <v>179</v>
      </c>
      <c r="C116" s="39" t="s">
        <v>166</v>
      </c>
      <c r="D116" s="40" t="n">
        <v>35977</v>
      </c>
      <c r="E116" s="40" t="n">
        <v>38657</v>
      </c>
      <c r="F116" s="19" t="s">
        <v>184</v>
      </c>
      <c r="G116" s="19" t="s">
        <v>181</v>
      </c>
      <c r="H116" s="39" t="s">
        <v>182</v>
      </c>
      <c r="I116" s="41" t="n">
        <v>0</v>
      </c>
      <c r="J116" s="42" t="n">
        <v>0</v>
      </c>
      <c r="K116" s="42" t="n">
        <v>0.0022</v>
      </c>
      <c r="L116" s="42" t="n">
        <v>0</v>
      </c>
      <c r="M116" s="42" t="n">
        <v>0</v>
      </c>
      <c r="N116" s="43" t="n">
        <v>0</v>
      </c>
      <c r="O116" s="42" t="n">
        <f aca="false">SUM(I116:M116)</f>
        <v>0.0022</v>
      </c>
      <c r="P116" s="44" t="s">
        <v>183</v>
      </c>
      <c r="Q116" s="39" t="n">
        <v>17</v>
      </c>
      <c r="R116" s="19"/>
      <c r="S116" s="45" t="n">
        <f aca="false">I116*I$1*Q116</f>
        <v>0</v>
      </c>
      <c r="T116" s="45"/>
      <c r="U116" s="46" t="n">
        <v>143324</v>
      </c>
      <c r="V116" s="19"/>
      <c r="W116" s="47"/>
      <c r="X116" s="47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  <c r="IW116" s="48"/>
    </row>
    <row r="117" customFormat="false" ht="12.75" hidden="false" customHeight="false" outlineLevel="0" collapsed="false">
      <c r="A117" s="19" t="s">
        <v>29</v>
      </c>
      <c r="B117" s="39" t="s">
        <v>179</v>
      </c>
      <c r="C117" s="39" t="s">
        <v>166</v>
      </c>
      <c r="D117" s="40" t="n">
        <v>36161</v>
      </c>
      <c r="E117" s="40" t="n">
        <v>38657</v>
      </c>
      <c r="F117" s="19" t="s">
        <v>180</v>
      </c>
      <c r="G117" s="19" t="s">
        <v>181</v>
      </c>
      <c r="H117" s="39" t="s">
        <v>185</v>
      </c>
      <c r="I117" s="41" t="n">
        <v>0</v>
      </c>
      <c r="J117" s="42" t="n">
        <v>0</v>
      </c>
      <c r="K117" s="42" t="n">
        <v>0.0022</v>
      </c>
      <c r="L117" s="42" t="n">
        <v>0</v>
      </c>
      <c r="M117" s="42" t="n">
        <v>0</v>
      </c>
      <c r="N117" s="43" t="n">
        <v>0</v>
      </c>
      <c r="O117" s="42" t="n">
        <f aca="false">SUM(I117:M117)</f>
        <v>0.0022</v>
      </c>
      <c r="P117" s="44" t="s">
        <v>186</v>
      </c>
      <c r="Q117" s="39" t="n">
        <v>19</v>
      </c>
      <c r="R117" s="19"/>
      <c r="S117" s="45" t="n">
        <f aca="false">I117*I$1*Q117</f>
        <v>0</v>
      </c>
      <c r="T117" s="45"/>
      <c r="U117" s="46" t="n">
        <v>143326</v>
      </c>
      <c r="V117" s="19"/>
      <c r="W117" s="47"/>
      <c r="X117" s="47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</row>
    <row r="118" customFormat="false" ht="12.75" hidden="false" customHeight="false" outlineLevel="0" collapsed="false">
      <c r="A118" s="19" t="s">
        <v>29</v>
      </c>
      <c r="B118" s="39" t="s">
        <v>179</v>
      </c>
      <c r="C118" s="39" t="s">
        <v>166</v>
      </c>
      <c r="D118" s="40" t="n">
        <v>36161</v>
      </c>
      <c r="E118" s="40" t="n">
        <v>38657</v>
      </c>
      <c r="F118" s="19" t="s">
        <v>184</v>
      </c>
      <c r="G118" s="19" t="s">
        <v>181</v>
      </c>
      <c r="H118" s="39" t="s">
        <v>185</v>
      </c>
      <c r="I118" s="41" t="n">
        <v>0</v>
      </c>
      <c r="J118" s="42" t="n">
        <v>0</v>
      </c>
      <c r="K118" s="42" t="n">
        <v>0.0022</v>
      </c>
      <c r="L118" s="42" t="n">
        <v>0</v>
      </c>
      <c r="M118" s="42" t="n">
        <v>0</v>
      </c>
      <c r="N118" s="43" t="n">
        <v>0</v>
      </c>
      <c r="O118" s="42" t="n">
        <f aca="false">SUM(I118:M118)</f>
        <v>0.0022</v>
      </c>
      <c r="P118" s="44" t="s">
        <v>186</v>
      </c>
      <c r="Q118" s="39" t="n">
        <v>17</v>
      </c>
      <c r="R118" s="19"/>
      <c r="S118" s="45" t="n">
        <f aca="false">I118*I$1*Q118</f>
        <v>0</v>
      </c>
      <c r="T118" s="45"/>
      <c r="U118" s="46" t="n">
        <v>143326</v>
      </c>
      <c r="V118" s="19"/>
      <c r="W118" s="47"/>
      <c r="X118" s="47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</row>
    <row r="119" customFormat="false" ht="12.75" hidden="false" customHeight="false" outlineLevel="0" collapsed="false">
      <c r="A119" s="19" t="s">
        <v>29</v>
      </c>
      <c r="B119" s="39" t="s">
        <v>179</v>
      </c>
      <c r="C119" s="39" t="s">
        <v>166</v>
      </c>
      <c r="D119" s="40" t="n">
        <v>36220</v>
      </c>
      <c r="E119" s="40" t="n">
        <v>38656</v>
      </c>
      <c r="F119" s="19" t="s">
        <v>180</v>
      </c>
      <c r="G119" s="19" t="s">
        <v>181</v>
      </c>
      <c r="H119" s="39" t="s">
        <v>185</v>
      </c>
      <c r="I119" s="41" t="n">
        <v>0</v>
      </c>
      <c r="J119" s="42" t="n">
        <v>0</v>
      </c>
      <c r="K119" s="42" t="n">
        <v>0.0022</v>
      </c>
      <c r="L119" s="42" t="n">
        <v>0</v>
      </c>
      <c r="M119" s="42" t="n">
        <v>0</v>
      </c>
      <c r="N119" s="43" t="n">
        <v>0</v>
      </c>
      <c r="O119" s="42" t="n">
        <f aca="false">SUM(I119:M119)</f>
        <v>0.0022</v>
      </c>
      <c r="P119" s="44" t="s">
        <v>187</v>
      </c>
      <c r="Q119" s="39" t="n">
        <v>25</v>
      </c>
      <c r="R119" s="19"/>
      <c r="S119" s="45" t="n">
        <f aca="false">I119*I$1*Q119</f>
        <v>0</v>
      </c>
      <c r="T119" s="45"/>
      <c r="U119" s="46" t="n">
        <v>143327</v>
      </c>
      <c r="V119" s="19"/>
      <c r="W119" s="47"/>
      <c r="X119" s="47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</row>
    <row r="120" customFormat="false" ht="12.75" hidden="false" customHeight="false" outlineLevel="0" collapsed="false">
      <c r="A120" s="19" t="s">
        <v>29</v>
      </c>
      <c r="B120" s="39" t="s">
        <v>179</v>
      </c>
      <c r="C120" s="39" t="s">
        <v>166</v>
      </c>
      <c r="D120" s="40" t="n">
        <v>36220</v>
      </c>
      <c r="E120" s="40" t="n">
        <v>38656</v>
      </c>
      <c r="F120" s="19" t="s">
        <v>184</v>
      </c>
      <c r="G120" s="19" t="s">
        <v>181</v>
      </c>
      <c r="H120" s="39" t="s">
        <v>185</v>
      </c>
      <c r="I120" s="41" t="n">
        <v>0</v>
      </c>
      <c r="J120" s="42" t="n">
        <v>0</v>
      </c>
      <c r="K120" s="42" t="n">
        <v>0.0022</v>
      </c>
      <c r="L120" s="42" t="n">
        <v>0</v>
      </c>
      <c r="M120" s="42" t="n">
        <v>0</v>
      </c>
      <c r="N120" s="43" t="n">
        <v>0</v>
      </c>
      <c r="O120" s="42" t="n">
        <f aca="false">SUM(I120:M120)</f>
        <v>0.0022</v>
      </c>
      <c r="P120" s="44" t="s">
        <v>187</v>
      </c>
      <c r="Q120" s="39" t="n">
        <v>21</v>
      </c>
      <c r="R120" s="19"/>
      <c r="S120" s="45" t="n">
        <f aca="false">I120*I$1*Q120</f>
        <v>0</v>
      </c>
      <c r="T120" s="45"/>
      <c r="U120" s="46" t="n">
        <v>143327</v>
      </c>
      <c r="V120" s="19"/>
      <c r="W120" s="47"/>
      <c r="X120" s="47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</row>
    <row r="121" customFormat="false" ht="12.75" hidden="false" customHeight="false" outlineLevel="0" collapsed="false">
      <c r="A121" s="8"/>
      <c r="B121" s="6"/>
      <c r="C121" s="6"/>
      <c r="D121" s="7" t="s">
        <v>6</v>
      </c>
      <c r="E121" s="7"/>
      <c r="F121" s="8"/>
      <c r="G121" s="8"/>
      <c r="H121" s="6"/>
      <c r="I121" s="22"/>
      <c r="J121" s="11"/>
      <c r="K121" s="72"/>
      <c r="L121" s="11"/>
      <c r="M121" s="11"/>
      <c r="N121" s="12"/>
      <c r="O121" s="11"/>
      <c r="P121" s="77"/>
      <c r="Q121" s="78" t="n">
        <f aca="false">SUM(Q115:Q120)</f>
        <v>115</v>
      </c>
      <c r="R121" s="79"/>
      <c r="S121" s="15"/>
      <c r="T121" s="15"/>
      <c r="U121" s="16"/>
      <c r="V121" s="17"/>
      <c r="W121" s="18"/>
      <c r="X121" s="18"/>
    </row>
    <row r="122" customFormat="false" ht="12.75" hidden="false" customHeight="false" outlineLevel="0" collapsed="false">
      <c r="A122" s="29" t="s">
        <v>8</v>
      </c>
      <c r="B122" s="30" t="s">
        <v>9</v>
      </c>
      <c r="C122" s="30" t="s">
        <v>77</v>
      </c>
      <c r="D122" s="31" t="s">
        <v>11</v>
      </c>
      <c r="E122" s="31"/>
      <c r="F122" s="29" t="s">
        <v>12</v>
      </c>
      <c r="G122" s="29" t="s">
        <v>13</v>
      </c>
      <c r="H122" s="30" t="s">
        <v>14</v>
      </c>
      <c r="I122" s="32" t="s">
        <v>15</v>
      </c>
      <c r="J122" s="30" t="s">
        <v>16</v>
      </c>
      <c r="K122" s="30" t="s">
        <v>17</v>
      </c>
      <c r="L122" s="30" t="s">
        <v>18</v>
      </c>
      <c r="M122" s="30" t="s">
        <v>19</v>
      </c>
      <c r="N122" s="33" t="s">
        <v>20</v>
      </c>
      <c r="O122" s="30" t="s">
        <v>21</v>
      </c>
      <c r="P122" s="34" t="s">
        <v>22</v>
      </c>
      <c r="Q122" s="30" t="s">
        <v>23</v>
      </c>
      <c r="R122" s="29" t="s">
        <v>24</v>
      </c>
      <c r="S122" s="35" t="s">
        <v>25</v>
      </c>
      <c r="T122" s="35" t="s">
        <v>26</v>
      </c>
      <c r="U122" s="36" t="s">
        <v>27</v>
      </c>
      <c r="V122" s="37" t="str">
        <f aca="false">+V90</f>
        <v>Commodity and fuel  on sheet looks like CGAS .  CGLF rate and fuel is $.017 and 2.988%</v>
      </c>
      <c r="W122" s="38"/>
      <c r="X122" s="38"/>
    </row>
    <row r="123" customFormat="false" ht="12.75" hidden="false" customHeight="false" outlineLevel="0" collapsed="false">
      <c r="A123" s="19" t="s">
        <v>29</v>
      </c>
      <c r="B123" s="39" t="s">
        <v>188</v>
      </c>
      <c r="C123" s="39" t="s">
        <v>189</v>
      </c>
      <c r="D123" s="40" t="n">
        <v>36526</v>
      </c>
      <c r="E123" s="40" t="n">
        <v>36556</v>
      </c>
      <c r="F123" s="19" t="s">
        <v>190</v>
      </c>
      <c r="G123" s="19" t="s">
        <v>189</v>
      </c>
      <c r="H123" s="39" t="s">
        <v>191</v>
      </c>
      <c r="I123" s="41" t="n">
        <v>0</v>
      </c>
      <c r="J123" s="42" t="n">
        <v>0</v>
      </c>
      <c r="K123" s="42" t="n">
        <v>0.0022</v>
      </c>
      <c r="L123" s="42" t="n">
        <v>0</v>
      </c>
      <c r="M123" s="42" t="n">
        <v>0</v>
      </c>
      <c r="N123" s="43" t="n">
        <v>0</v>
      </c>
      <c r="O123" s="42" t="n">
        <f aca="false">SUM(I123:M123)</f>
        <v>0.0022</v>
      </c>
      <c r="P123" s="44" t="s">
        <v>192</v>
      </c>
      <c r="Q123" s="39" t="n">
        <v>65</v>
      </c>
      <c r="R123" s="19" t="s">
        <v>193</v>
      </c>
      <c r="S123" s="45" t="n">
        <f aca="false">I123*I$1*Q123</f>
        <v>0</v>
      </c>
      <c r="T123" s="45"/>
      <c r="U123" s="46" t="s">
        <v>194</v>
      </c>
      <c r="V123" s="19"/>
      <c r="W123" s="47"/>
      <c r="X123" s="47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</row>
    <row r="124" customFormat="false" ht="12.75" hidden="false" customHeight="false" outlineLevel="0" collapsed="false">
      <c r="A124" s="19" t="s">
        <v>29</v>
      </c>
      <c r="B124" s="39" t="s">
        <v>188</v>
      </c>
      <c r="C124" s="39" t="s">
        <v>189</v>
      </c>
      <c r="D124" s="40" t="n">
        <v>36526</v>
      </c>
      <c r="E124" s="40" t="n">
        <v>36556</v>
      </c>
      <c r="F124" s="19" t="s">
        <v>195</v>
      </c>
      <c r="G124" s="19" t="s">
        <v>189</v>
      </c>
      <c r="H124" s="39" t="s">
        <v>191</v>
      </c>
      <c r="I124" s="41" t="n">
        <v>0</v>
      </c>
      <c r="J124" s="42" t="n">
        <v>0</v>
      </c>
      <c r="K124" s="42" t="n">
        <v>0.0022</v>
      </c>
      <c r="L124" s="42" t="n">
        <v>0</v>
      </c>
      <c r="M124" s="42" t="n">
        <v>0</v>
      </c>
      <c r="N124" s="43" t="n">
        <v>0</v>
      </c>
      <c r="O124" s="42" t="n">
        <f aca="false">SUM(I124:M124)</f>
        <v>0.0022</v>
      </c>
      <c r="P124" s="44" t="s">
        <v>192</v>
      </c>
      <c r="Q124" s="39" t="n">
        <v>95</v>
      </c>
      <c r="R124" s="19" t="s">
        <v>193</v>
      </c>
      <c r="S124" s="45" t="n">
        <f aca="false">I124*I$1*Q124</f>
        <v>0</v>
      </c>
      <c r="T124" s="45"/>
      <c r="U124" s="46" t="s">
        <v>194</v>
      </c>
      <c r="V124" s="19"/>
      <c r="W124" s="47"/>
      <c r="X124" s="47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  <c r="IW124" s="48"/>
    </row>
    <row r="125" customFormat="false" ht="12.75" hidden="false" customHeight="false" outlineLevel="0" collapsed="false">
      <c r="A125" s="19" t="s">
        <v>29</v>
      </c>
      <c r="B125" s="39" t="s">
        <v>188</v>
      </c>
      <c r="C125" s="39" t="s">
        <v>189</v>
      </c>
      <c r="D125" s="40" t="n">
        <v>36526</v>
      </c>
      <c r="E125" s="40" t="n">
        <v>36556</v>
      </c>
      <c r="F125" s="19" t="s">
        <v>196</v>
      </c>
      <c r="G125" s="19" t="s">
        <v>189</v>
      </c>
      <c r="H125" s="39" t="s">
        <v>191</v>
      </c>
      <c r="I125" s="41" t="n">
        <v>0</v>
      </c>
      <c r="J125" s="42" t="n">
        <v>0</v>
      </c>
      <c r="K125" s="42" t="n">
        <v>0.0022</v>
      </c>
      <c r="L125" s="42" t="n">
        <v>0</v>
      </c>
      <c r="M125" s="42" t="n">
        <v>0</v>
      </c>
      <c r="N125" s="43" t="n">
        <v>0</v>
      </c>
      <c r="O125" s="42" t="n">
        <f aca="false">SUM(I125:M125)</f>
        <v>0.0022</v>
      </c>
      <c r="P125" s="44" t="s">
        <v>192</v>
      </c>
      <c r="Q125" s="39" t="n">
        <f aca="false">73+149</f>
        <v>222</v>
      </c>
      <c r="R125" s="19" t="s">
        <v>193</v>
      </c>
      <c r="S125" s="45" t="n">
        <f aca="false">I125*I$1*Q125</f>
        <v>0</v>
      </c>
      <c r="T125" s="45"/>
      <c r="U125" s="46" t="s">
        <v>194</v>
      </c>
      <c r="V125" s="19"/>
      <c r="W125" s="47"/>
      <c r="X125" s="47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  <c r="IW125" s="48"/>
    </row>
    <row r="126" customFormat="false" ht="12.75" hidden="false" customHeight="false" outlineLevel="0" collapsed="false">
      <c r="A126" s="19" t="s">
        <v>29</v>
      </c>
      <c r="B126" s="39" t="s">
        <v>188</v>
      </c>
      <c r="C126" s="39" t="s">
        <v>158</v>
      </c>
      <c r="D126" s="40" t="n">
        <v>36526</v>
      </c>
      <c r="E126" s="40" t="n">
        <v>36556</v>
      </c>
      <c r="F126" s="19" t="s">
        <v>190</v>
      </c>
      <c r="G126" s="19" t="s">
        <v>197</v>
      </c>
      <c r="H126" s="39" t="s">
        <v>191</v>
      </c>
      <c r="I126" s="41" t="n">
        <f aca="false">7.5958/I$1</f>
        <v>0.245025806451613</v>
      </c>
      <c r="J126" s="42" t="n">
        <v>0</v>
      </c>
      <c r="K126" s="42" t="n">
        <v>0.0022</v>
      </c>
      <c r="L126" s="42" t="n">
        <v>0</v>
      </c>
      <c r="M126" s="42" t="n">
        <v>0</v>
      </c>
      <c r="N126" s="43" t="n">
        <v>0</v>
      </c>
      <c r="O126" s="42" t="n">
        <f aca="false">SUM(I126:M126)</f>
        <v>0.247225806451613</v>
      </c>
      <c r="P126" s="44" t="s">
        <v>198</v>
      </c>
      <c r="Q126" s="39" t="n">
        <v>1174</v>
      </c>
      <c r="R126" s="19" t="s">
        <v>199</v>
      </c>
      <c r="S126" s="45" t="n">
        <f aca="false">I126*I$1*Q126</f>
        <v>8917.4692</v>
      </c>
      <c r="T126" s="45"/>
      <c r="U126" s="46" t="s">
        <v>200</v>
      </c>
      <c r="V126" s="19"/>
      <c r="W126" s="47"/>
      <c r="X126" s="47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</row>
    <row r="127" customFormat="false" ht="12.75" hidden="false" customHeight="false" outlineLevel="0" collapsed="false">
      <c r="A127" s="19" t="s">
        <v>29</v>
      </c>
      <c r="B127" s="39" t="s">
        <v>188</v>
      </c>
      <c r="C127" s="39" t="s">
        <v>158</v>
      </c>
      <c r="D127" s="40" t="n">
        <v>36526</v>
      </c>
      <c r="E127" s="40" t="n">
        <v>36556</v>
      </c>
      <c r="F127" s="19" t="s">
        <v>195</v>
      </c>
      <c r="G127" s="19" t="s">
        <v>197</v>
      </c>
      <c r="H127" s="39" t="s">
        <v>191</v>
      </c>
      <c r="I127" s="41" t="n">
        <f aca="false">7.5958/I$1</f>
        <v>0.245025806451613</v>
      </c>
      <c r="J127" s="42" t="n">
        <v>0</v>
      </c>
      <c r="K127" s="42" t="n">
        <v>0.0022</v>
      </c>
      <c r="L127" s="42" t="n">
        <v>0</v>
      </c>
      <c r="M127" s="42" t="n">
        <v>0</v>
      </c>
      <c r="N127" s="43" t="n">
        <v>0</v>
      </c>
      <c r="O127" s="42" t="n">
        <f aca="false">SUM(I127:M127)</f>
        <v>0.247225806451613</v>
      </c>
      <c r="P127" s="44" t="s">
        <v>198</v>
      </c>
      <c r="Q127" s="39" t="n">
        <v>1725</v>
      </c>
      <c r="R127" s="19" t="s">
        <v>199</v>
      </c>
      <c r="S127" s="45" t="n">
        <f aca="false">I127*I$1*Q127</f>
        <v>13102.755</v>
      </c>
      <c r="T127" s="45"/>
      <c r="U127" s="46" t="s">
        <v>200</v>
      </c>
      <c r="V127" s="19"/>
      <c r="W127" s="47"/>
      <c r="X127" s="47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</row>
    <row r="128" customFormat="false" ht="12.75" hidden="false" customHeight="false" outlineLevel="0" collapsed="false">
      <c r="A128" s="19" t="s">
        <v>29</v>
      </c>
      <c r="B128" s="39" t="s">
        <v>188</v>
      </c>
      <c r="C128" s="39" t="s">
        <v>158</v>
      </c>
      <c r="D128" s="40" t="n">
        <v>36526</v>
      </c>
      <c r="E128" s="40" t="n">
        <v>36556</v>
      </c>
      <c r="F128" s="19" t="s">
        <v>196</v>
      </c>
      <c r="G128" s="19" t="s">
        <v>197</v>
      </c>
      <c r="H128" s="39" t="s">
        <v>191</v>
      </c>
      <c r="I128" s="41" t="n">
        <f aca="false">7.5958/I$1</f>
        <v>0.245025806451613</v>
      </c>
      <c r="J128" s="42" t="n">
        <v>0</v>
      </c>
      <c r="K128" s="42" t="n">
        <v>0.0022</v>
      </c>
      <c r="L128" s="42" t="n">
        <v>0</v>
      </c>
      <c r="M128" s="42" t="n">
        <v>0</v>
      </c>
      <c r="N128" s="43" t="n">
        <v>0</v>
      </c>
      <c r="O128" s="42" t="n">
        <f aca="false">SUM(I128:M128)</f>
        <v>0.247225806451613</v>
      </c>
      <c r="P128" s="44" t="s">
        <v>198</v>
      </c>
      <c r="Q128" s="39" t="n">
        <f aca="false">1312+2693</f>
        <v>4005</v>
      </c>
      <c r="R128" s="19" t="s">
        <v>199</v>
      </c>
      <c r="S128" s="45" t="n">
        <f aca="false">I128*I$1*Q128</f>
        <v>30421.179</v>
      </c>
      <c r="T128" s="45"/>
      <c r="U128" s="46" t="s">
        <v>200</v>
      </c>
      <c r="V128" s="19"/>
      <c r="W128" s="47"/>
      <c r="X128" s="47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</row>
    <row r="129" customFormat="false" ht="12.75" hidden="false" customHeight="false" outlineLevel="0" collapsed="false">
      <c r="A129" s="19" t="s">
        <v>29</v>
      </c>
      <c r="B129" s="39" t="s">
        <v>188</v>
      </c>
      <c r="C129" s="39" t="s">
        <v>158</v>
      </c>
      <c r="D129" s="40" t="n">
        <v>36526</v>
      </c>
      <c r="E129" s="40" t="n">
        <v>36556</v>
      </c>
      <c r="F129" s="19" t="s">
        <v>190</v>
      </c>
      <c r="G129" s="19" t="s">
        <v>197</v>
      </c>
      <c r="H129" s="39" t="s">
        <v>191</v>
      </c>
      <c r="I129" s="41" t="n">
        <f aca="false">7.5958/I$1</f>
        <v>0.245025806451613</v>
      </c>
      <c r="J129" s="42" t="n">
        <v>0</v>
      </c>
      <c r="K129" s="42" t="n">
        <v>0.0022</v>
      </c>
      <c r="L129" s="42" t="n">
        <v>0</v>
      </c>
      <c r="M129" s="42" t="n">
        <v>0</v>
      </c>
      <c r="N129" s="43" t="n">
        <v>0</v>
      </c>
      <c r="O129" s="42" t="n">
        <f aca="false">SUM(I129:M129)</f>
        <v>0.247225806451613</v>
      </c>
      <c r="P129" s="44" t="s">
        <v>201</v>
      </c>
      <c r="Q129" s="39" t="n">
        <v>51</v>
      </c>
      <c r="R129" s="19" t="s">
        <v>202</v>
      </c>
      <c r="S129" s="45" t="n">
        <f aca="false">I129*I$1*Q129</f>
        <v>387.3858</v>
      </c>
      <c r="T129" s="45"/>
      <c r="U129" s="46" t="s">
        <v>203</v>
      </c>
      <c r="V129" s="19"/>
      <c r="W129" s="47"/>
      <c r="X129" s="47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</row>
    <row r="130" customFormat="false" ht="12.75" hidden="false" customHeight="false" outlineLevel="0" collapsed="false">
      <c r="A130" s="19" t="s">
        <v>29</v>
      </c>
      <c r="B130" s="39" t="s">
        <v>188</v>
      </c>
      <c r="C130" s="39" t="s">
        <v>158</v>
      </c>
      <c r="D130" s="40" t="n">
        <v>36526</v>
      </c>
      <c r="E130" s="40" t="n">
        <v>36556</v>
      </c>
      <c r="F130" s="19" t="s">
        <v>195</v>
      </c>
      <c r="G130" s="19" t="s">
        <v>197</v>
      </c>
      <c r="H130" s="39" t="s">
        <v>191</v>
      </c>
      <c r="I130" s="41" t="n">
        <f aca="false">7.5958/I$1</f>
        <v>0.245025806451613</v>
      </c>
      <c r="J130" s="42" t="n">
        <v>0</v>
      </c>
      <c r="K130" s="42" t="n">
        <v>0.0022</v>
      </c>
      <c r="L130" s="42" t="n">
        <v>0</v>
      </c>
      <c r="M130" s="42" t="n">
        <v>0</v>
      </c>
      <c r="N130" s="43" t="n">
        <v>0</v>
      </c>
      <c r="O130" s="42" t="n">
        <f aca="false">SUM(I130:M130)</f>
        <v>0.247225806451613</v>
      </c>
      <c r="P130" s="44" t="s">
        <v>201</v>
      </c>
      <c r="Q130" s="39" t="n">
        <v>74</v>
      </c>
      <c r="R130" s="19" t="s">
        <v>202</v>
      </c>
      <c r="S130" s="45" t="n">
        <f aca="false">I130*I$1*Q130</f>
        <v>562.0892</v>
      </c>
      <c r="T130" s="45"/>
      <c r="U130" s="46" t="s">
        <v>203</v>
      </c>
      <c r="V130" s="19"/>
      <c r="W130" s="47"/>
      <c r="X130" s="47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</row>
    <row r="131" customFormat="false" ht="12.75" hidden="false" customHeight="false" outlineLevel="0" collapsed="false">
      <c r="A131" s="19" t="s">
        <v>29</v>
      </c>
      <c r="B131" s="39" t="s">
        <v>188</v>
      </c>
      <c r="C131" s="39" t="s">
        <v>158</v>
      </c>
      <c r="D131" s="40" t="n">
        <v>36526</v>
      </c>
      <c r="E131" s="40" t="n">
        <v>36556</v>
      </c>
      <c r="F131" s="19" t="s">
        <v>196</v>
      </c>
      <c r="G131" s="19" t="s">
        <v>197</v>
      </c>
      <c r="H131" s="39" t="s">
        <v>191</v>
      </c>
      <c r="I131" s="41" t="n">
        <f aca="false">7.5958/I$1</f>
        <v>0.245025806451613</v>
      </c>
      <c r="J131" s="42" t="n">
        <v>0</v>
      </c>
      <c r="K131" s="42" t="n">
        <v>0.0022</v>
      </c>
      <c r="L131" s="42" t="n">
        <v>0</v>
      </c>
      <c r="M131" s="42" t="n">
        <v>0</v>
      </c>
      <c r="N131" s="43" t="n">
        <v>0</v>
      </c>
      <c r="O131" s="42" t="n">
        <f aca="false">SUM(I131:M131)</f>
        <v>0.247225806451613</v>
      </c>
      <c r="P131" s="44" t="s">
        <v>201</v>
      </c>
      <c r="Q131" s="39" t="n">
        <f aca="false">57+116</f>
        <v>173</v>
      </c>
      <c r="R131" s="19" t="s">
        <v>202</v>
      </c>
      <c r="S131" s="45" t="n">
        <f aca="false">I131*I$1*Q131</f>
        <v>1314.0734</v>
      </c>
      <c r="T131" s="45"/>
      <c r="U131" s="46" t="s">
        <v>203</v>
      </c>
      <c r="V131" s="19"/>
      <c r="W131" s="47"/>
      <c r="X131" s="47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</row>
    <row r="132" customFormat="false" ht="12.75" hidden="false" customHeight="false" outlineLevel="0" collapsed="false">
      <c r="A132" s="19" t="s">
        <v>29</v>
      </c>
      <c r="B132" s="39" t="s">
        <v>188</v>
      </c>
      <c r="C132" s="39" t="s">
        <v>158</v>
      </c>
      <c r="D132" s="40" t="n">
        <v>36526</v>
      </c>
      <c r="E132" s="40" t="n">
        <v>36556</v>
      </c>
      <c r="F132" s="19" t="s">
        <v>190</v>
      </c>
      <c r="G132" s="19" t="s">
        <v>197</v>
      </c>
      <c r="H132" s="39" t="s">
        <v>191</v>
      </c>
      <c r="I132" s="41" t="n">
        <f aca="false">7.5958/I$1</f>
        <v>0.245025806451613</v>
      </c>
      <c r="J132" s="42" t="n">
        <v>0</v>
      </c>
      <c r="K132" s="42" t="n">
        <v>0.0022</v>
      </c>
      <c r="L132" s="42" t="n">
        <v>0</v>
      </c>
      <c r="M132" s="42" t="n">
        <v>0</v>
      </c>
      <c r="N132" s="43" t="n">
        <v>0</v>
      </c>
      <c r="O132" s="42" t="n">
        <f aca="false">SUM(I132:M132)</f>
        <v>0.247225806451613</v>
      </c>
      <c r="P132" s="44" t="s">
        <v>204</v>
      </c>
      <c r="Q132" s="39" t="n">
        <v>70</v>
      </c>
      <c r="R132" s="19" t="s">
        <v>205</v>
      </c>
      <c r="S132" s="45" t="n">
        <f aca="false">I132*I$1*Q132</f>
        <v>531.706</v>
      </c>
      <c r="T132" s="45"/>
      <c r="U132" s="46" t="s">
        <v>206</v>
      </c>
      <c r="V132" s="19"/>
      <c r="W132" s="47"/>
      <c r="X132" s="47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</row>
    <row r="133" customFormat="false" ht="12.75" hidden="false" customHeight="false" outlineLevel="0" collapsed="false">
      <c r="A133" s="19" t="s">
        <v>29</v>
      </c>
      <c r="B133" s="39" t="s">
        <v>188</v>
      </c>
      <c r="C133" s="39" t="s">
        <v>158</v>
      </c>
      <c r="D133" s="40" t="n">
        <v>36526</v>
      </c>
      <c r="E133" s="40" t="n">
        <v>36556</v>
      </c>
      <c r="F133" s="19" t="s">
        <v>195</v>
      </c>
      <c r="G133" s="19" t="s">
        <v>197</v>
      </c>
      <c r="H133" s="39" t="s">
        <v>191</v>
      </c>
      <c r="I133" s="41" t="n">
        <f aca="false">7.5958/I$1</f>
        <v>0.245025806451613</v>
      </c>
      <c r="J133" s="42" t="n">
        <v>0</v>
      </c>
      <c r="K133" s="42" t="n">
        <v>0.0022</v>
      </c>
      <c r="L133" s="42" t="n">
        <v>0</v>
      </c>
      <c r="M133" s="42" t="n">
        <v>0</v>
      </c>
      <c r="N133" s="43" t="n">
        <v>0</v>
      </c>
      <c r="O133" s="42" t="n">
        <f aca="false">SUM(I133:M133)</f>
        <v>0.247225806451613</v>
      </c>
      <c r="P133" s="44" t="s">
        <v>204</v>
      </c>
      <c r="Q133" s="39" t="n">
        <v>103</v>
      </c>
      <c r="R133" s="19" t="s">
        <v>205</v>
      </c>
      <c r="S133" s="45" t="n">
        <f aca="false">I133*I$1*Q133</f>
        <v>782.3674</v>
      </c>
      <c r="T133" s="45"/>
      <c r="U133" s="46" t="s">
        <v>206</v>
      </c>
      <c r="V133" s="19"/>
      <c r="W133" s="47"/>
      <c r="X133" s="47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  <c r="IJ133" s="48"/>
      <c r="IK133" s="48"/>
      <c r="IL133" s="48"/>
      <c r="IM133" s="48"/>
      <c r="IN133" s="48"/>
      <c r="IO133" s="48"/>
      <c r="IP133" s="48"/>
      <c r="IQ133" s="48"/>
      <c r="IR133" s="48"/>
      <c r="IS133" s="48"/>
      <c r="IT133" s="48"/>
      <c r="IU133" s="48"/>
      <c r="IV133" s="48"/>
      <c r="IW133" s="48"/>
    </row>
    <row r="134" customFormat="false" ht="12.75" hidden="false" customHeight="false" outlineLevel="0" collapsed="false">
      <c r="A134" s="19" t="s">
        <v>29</v>
      </c>
      <c r="B134" s="39" t="s">
        <v>188</v>
      </c>
      <c r="C134" s="39" t="s">
        <v>158</v>
      </c>
      <c r="D134" s="40" t="n">
        <v>36526</v>
      </c>
      <c r="E134" s="40" t="n">
        <v>36556</v>
      </c>
      <c r="F134" s="19" t="s">
        <v>196</v>
      </c>
      <c r="G134" s="19" t="s">
        <v>197</v>
      </c>
      <c r="H134" s="39" t="s">
        <v>191</v>
      </c>
      <c r="I134" s="41" t="n">
        <f aca="false">7.5958/I$1</f>
        <v>0.245025806451613</v>
      </c>
      <c r="J134" s="42" t="n">
        <v>0</v>
      </c>
      <c r="K134" s="42" t="n">
        <v>0.0022</v>
      </c>
      <c r="L134" s="42" t="n">
        <v>0</v>
      </c>
      <c r="M134" s="42" t="n">
        <v>0</v>
      </c>
      <c r="N134" s="43" t="n">
        <v>0</v>
      </c>
      <c r="O134" s="42" t="n">
        <f aca="false">SUM(I134:M134)</f>
        <v>0.247225806451613</v>
      </c>
      <c r="P134" s="44" t="s">
        <v>204</v>
      </c>
      <c r="Q134" s="39" t="n">
        <f aca="false">78+160</f>
        <v>238</v>
      </c>
      <c r="R134" s="19" t="s">
        <v>205</v>
      </c>
      <c r="S134" s="45" t="n">
        <f aca="false">I134*I$1*Q134</f>
        <v>1807.8004</v>
      </c>
      <c r="T134" s="45"/>
      <c r="U134" s="46" t="s">
        <v>206</v>
      </c>
      <c r="V134" s="19"/>
      <c r="W134" s="47"/>
      <c r="X134" s="47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  <c r="IJ134" s="48"/>
      <c r="IK134" s="48"/>
      <c r="IL134" s="48"/>
      <c r="IM134" s="48"/>
      <c r="IN134" s="48"/>
      <c r="IO134" s="48"/>
      <c r="IP134" s="48"/>
      <c r="IQ134" s="48"/>
      <c r="IR134" s="48"/>
      <c r="IS134" s="48"/>
      <c r="IT134" s="48"/>
      <c r="IU134" s="48"/>
      <c r="IV134" s="48"/>
      <c r="IW134" s="48"/>
    </row>
    <row r="135" customFormat="false" ht="12.75" hidden="false" customHeight="false" outlineLevel="0" collapsed="false">
      <c r="A135" s="19" t="s">
        <v>29</v>
      </c>
      <c r="B135" s="39" t="s">
        <v>188</v>
      </c>
      <c r="C135" s="39" t="s">
        <v>158</v>
      </c>
      <c r="D135" s="40" t="n">
        <v>36526</v>
      </c>
      <c r="E135" s="40" t="n">
        <v>36556</v>
      </c>
      <c r="F135" s="19" t="s">
        <v>207</v>
      </c>
      <c r="G135" s="19" t="s">
        <v>197</v>
      </c>
      <c r="H135" s="39" t="s">
        <v>208</v>
      </c>
      <c r="I135" s="41" t="n">
        <f aca="false">15.0624/I$1</f>
        <v>0.485883870967742</v>
      </c>
      <c r="J135" s="42" t="n">
        <v>0</v>
      </c>
      <c r="K135" s="42" t="n">
        <v>0.0022</v>
      </c>
      <c r="L135" s="42" t="n">
        <v>0</v>
      </c>
      <c r="M135" s="42" t="n">
        <v>0</v>
      </c>
      <c r="N135" s="43" t="n">
        <v>0</v>
      </c>
      <c r="O135" s="42" t="n">
        <f aca="false">SUM(I135:M135)</f>
        <v>0.488083870967742</v>
      </c>
      <c r="P135" s="44" t="s">
        <v>209</v>
      </c>
      <c r="Q135" s="39" t="n">
        <v>993</v>
      </c>
      <c r="R135" s="19" t="s">
        <v>210</v>
      </c>
      <c r="S135" s="45" t="n">
        <f aca="false">I135*I$1*Q135</f>
        <v>14956.9632</v>
      </c>
      <c r="T135" s="45"/>
      <c r="U135" s="46" t="s">
        <v>211</v>
      </c>
      <c r="V135" s="19"/>
      <c r="W135" s="47"/>
      <c r="X135" s="47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  <c r="IW135" s="48"/>
    </row>
    <row r="136" customFormat="false" ht="12.75" hidden="false" customHeight="false" outlineLevel="0" collapsed="false">
      <c r="A136" s="19" t="s">
        <v>29</v>
      </c>
      <c r="B136" s="39" t="s">
        <v>188</v>
      </c>
      <c r="C136" s="39" t="s">
        <v>158</v>
      </c>
      <c r="D136" s="40" t="n">
        <v>36526</v>
      </c>
      <c r="E136" s="40" t="n">
        <v>36556</v>
      </c>
      <c r="F136" s="19" t="s">
        <v>207</v>
      </c>
      <c r="G136" s="19" t="s">
        <v>197</v>
      </c>
      <c r="H136" s="39" t="s">
        <v>212</v>
      </c>
      <c r="I136" s="41" t="n">
        <f aca="false">14.174/I$1</f>
        <v>0.457225806451613</v>
      </c>
      <c r="J136" s="42" t="n">
        <v>0</v>
      </c>
      <c r="K136" s="42" t="n">
        <v>0.0022</v>
      </c>
      <c r="L136" s="42" t="n">
        <v>0</v>
      </c>
      <c r="M136" s="42" t="n">
        <v>0</v>
      </c>
      <c r="N136" s="43" t="n">
        <v>0</v>
      </c>
      <c r="O136" s="42" t="n">
        <f aca="false">SUM(I136:M136)</f>
        <v>0.459425806451613</v>
      </c>
      <c r="P136" s="44" t="s">
        <v>213</v>
      </c>
      <c r="Q136" s="39" t="n">
        <v>5438</v>
      </c>
      <c r="R136" s="19" t="s">
        <v>214</v>
      </c>
      <c r="S136" s="45" t="n">
        <f aca="false">I136*I$1*Q136</f>
        <v>77078.212</v>
      </c>
      <c r="T136" s="45"/>
      <c r="U136" s="46" t="s">
        <v>215</v>
      </c>
      <c r="V136" s="19"/>
      <c r="W136" s="47"/>
      <c r="X136" s="47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  <c r="IW136" s="48"/>
    </row>
    <row r="137" customFormat="false" ht="12.75" hidden="false" customHeight="false" outlineLevel="0" collapsed="false">
      <c r="A137" s="19" t="s">
        <v>29</v>
      </c>
      <c r="B137" s="39" t="s">
        <v>188</v>
      </c>
      <c r="C137" s="39" t="s">
        <v>158</v>
      </c>
      <c r="D137" s="40" t="n">
        <v>36526</v>
      </c>
      <c r="E137" s="40" t="n">
        <v>36556</v>
      </c>
      <c r="F137" s="19" t="s">
        <v>216</v>
      </c>
      <c r="G137" s="19"/>
      <c r="H137" s="39" t="s">
        <v>217</v>
      </c>
      <c r="I137" s="41" t="n">
        <v>0.0079</v>
      </c>
      <c r="J137" s="42" t="n">
        <v>0</v>
      </c>
      <c r="K137" s="42" t="n">
        <v>0.0022</v>
      </c>
      <c r="L137" s="42" t="n">
        <v>0</v>
      </c>
      <c r="M137" s="42" t="n">
        <v>0</v>
      </c>
      <c r="N137" s="43" t="n">
        <v>0</v>
      </c>
      <c r="O137" s="42" t="n">
        <f aca="false">SUM(I137:M137)</f>
        <v>0.0101</v>
      </c>
      <c r="P137" s="44" t="s">
        <v>218</v>
      </c>
      <c r="Q137" s="39" t="n">
        <v>397258</v>
      </c>
      <c r="R137" s="19" t="s">
        <v>219</v>
      </c>
      <c r="S137" s="60" t="n">
        <f aca="false">I137*I$1*Q137</f>
        <v>97288.4842</v>
      </c>
      <c r="T137" s="45"/>
      <c r="U137" s="46" t="s">
        <v>220</v>
      </c>
      <c r="V137" s="19"/>
      <c r="W137" s="47"/>
      <c r="X137" s="47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  <c r="IW137" s="48"/>
    </row>
    <row r="138" customFormat="false" ht="12.75" hidden="false" customHeight="false" outlineLevel="0" collapsed="false">
      <c r="A138" s="19" t="s">
        <v>29</v>
      </c>
      <c r="B138" s="39" t="s">
        <v>188</v>
      </c>
      <c r="C138" s="39" t="s">
        <v>158</v>
      </c>
      <c r="D138" s="40" t="n">
        <v>36526</v>
      </c>
      <c r="E138" s="40" t="n">
        <v>36556</v>
      </c>
      <c r="F138" s="19" t="s">
        <v>221</v>
      </c>
      <c r="G138" s="19"/>
      <c r="H138" s="39" t="s">
        <v>217</v>
      </c>
      <c r="I138" s="41" t="n">
        <v>0.6673</v>
      </c>
      <c r="J138" s="42" t="n">
        <v>0</v>
      </c>
      <c r="K138" s="42" t="n">
        <v>0.0022</v>
      </c>
      <c r="L138" s="42" t="n">
        <v>0</v>
      </c>
      <c r="M138" s="42" t="n">
        <v>0</v>
      </c>
      <c r="N138" s="43" t="n">
        <v>0</v>
      </c>
      <c r="O138" s="42" t="n">
        <f aca="false">SUM(I138:M138)</f>
        <v>0.6695</v>
      </c>
      <c r="P138" s="44" t="s">
        <v>218</v>
      </c>
      <c r="Q138" s="39" t="n">
        <v>4674</v>
      </c>
      <c r="R138" s="19" t="s">
        <v>219</v>
      </c>
      <c r="S138" s="60" t="n">
        <f aca="false">I138*I$1*Q138</f>
        <v>96687.7662</v>
      </c>
      <c r="T138" s="45"/>
      <c r="U138" s="46" t="s">
        <v>220</v>
      </c>
      <c r="V138" s="19"/>
      <c r="W138" s="47"/>
      <c r="X138" s="47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  <c r="IW138" s="48"/>
    </row>
    <row r="139" customFormat="false" ht="12.75" hidden="false" customHeight="false" outlineLevel="0" collapsed="false">
      <c r="A139" s="19" t="s">
        <v>29</v>
      </c>
      <c r="B139" s="39" t="s">
        <v>188</v>
      </c>
      <c r="C139" s="39" t="s">
        <v>158</v>
      </c>
      <c r="D139" s="40" t="n">
        <v>36526</v>
      </c>
      <c r="E139" s="40" t="n">
        <v>36556</v>
      </c>
      <c r="F139" s="19" t="s">
        <v>222</v>
      </c>
      <c r="G139" s="19"/>
      <c r="H139" s="39" t="s">
        <v>223</v>
      </c>
      <c r="I139" s="41" t="n">
        <v>0.0481</v>
      </c>
      <c r="J139" s="42" t="n">
        <v>0</v>
      </c>
      <c r="K139" s="42" t="n">
        <v>0.0022</v>
      </c>
      <c r="L139" s="42" t="n">
        <v>0</v>
      </c>
      <c r="M139" s="42" t="n">
        <v>0</v>
      </c>
      <c r="N139" s="43" t="n">
        <v>0</v>
      </c>
      <c r="O139" s="42" t="n">
        <f aca="false">SUM(I139:M139)</f>
        <v>0.0503</v>
      </c>
      <c r="P139" s="44" t="s">
        <v>224</v>
      </c>
      <c r="Q139" s="39" t="n">
        <v>7503</v>
      </c>
      <c r="R139" s="19" t="s">
        <v>225</v>
      </c>
      <c r="S139" s="60" t="n">
        <f aca="false">I139*I$1*Q139</f>
        <v>11187.7233</v>
      </c>
      <c r="T139" s="45"/>
      <c r="U139" s="46" t="s">
        <v>226</v>
      </c>
      <c r="V139" s="19"/>
      <c r="W139" s="47"/>
      <c r="X139" s="47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  <c r="IW139" s="48"/>
    </row>
    <row r="140" customFormat="false" ht="12.75" hidden="false" customHeight="false" outlineLevel="0" collapsed="false">
      <c r="A140" s="19" t="s">
        <v>29</v>
      </c>
      <c r="B140" s="39" t="s">
        <v>188</v>
      </c>
      <c r="C140" s="39" t="s">
        <v>158</v>
      </c>
      <c r="D140" s="40" t="n">
        <v>36526</v>
      </c>
      <c r="E140" s="40" t="n">
        <v>36556</v>
      </c>
      <c r="F140" s="19" t="s">
        <v>227</v>
      </c>
      <c r="G140" s="19"/>
      <c r="H140" s="39" t="s">
        <v>223</v>
      </c>
      <c r="I140" s="41" t="n">
        <v>0.484</v>
      </c>
      <c r="J140" s="42" t="n">
        <v>0</v>
      </c>
      <c r="K140" s="42" t="n">
        <v>0.0022</v>
      </c>
      <c r="L140" s="42" t="n">
        <v>0</v>
      </c>
      <c r="M140" s="42" t="n">
        <v>0</v>
      </c>
      <c r="N140" s="43" t="n">
        <v>0</v>
      </c>
      <c r="O140" s="42" t="n">
        <f aca="false">SUM(I140:M140)</f>
        <v>0.4862</v>
      </c>
      <c r="P140" s="44" t="s">
        <v>224</v>
      </c>
      <c r="Q140" s="39" t="n">
        <v>746</v>
      </c>
      <c r="R140" s="19" t="s">
        <v>225</v>
      </c>
      <c r="S140" s="60" t="n">
        <f aca="false">I140*I$1*Q140</f>
        <v>11192.984</v>
      </c>
      <c r="T140" s="45"/>
      <c r="U140" s="46" t="s">
        <v>226</v>
      </c>
      <c r="V140" s="19"/>
      <c r="W140" s="47"/>
      <c r="X140" s="47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  <c r="IW140" s="48"/>
    </row>
    <row r="141" customFormat="false" ht="12.75" hidden="false" customHeight="false" outlineLevel="0" collapsed="false">
      <c r="A141" s="19" t="s">
        <v>29</v>
      </c>
      <c r="B141" s="39" t="s">
        <v>188</v>
      </c>
      <c r="C141" s="39" t="s">
        <v>166</v>
      </c>
      <c r="D141" s="40" t="n">
        <v>35977</v>
      </c>
      <c r="E141" s="40" t="n">
        <v>39599</v>
      </c>
      <c r="F141" s="19" t="s">
        <v>228</v>
      </c>
      <c r="G141" s="19" t="s">
        <v>229</v>
      </c>
      <c r="H141" s="39" t="s">
        <v>230</v>
      </c>
      <c r="I141" s="41" t="n">
        <f aca="false">4.7713/I$1</f>
        <v>0.153912903225806</v>
      </c>
      <c r="J141" s="42" t="n">
        <v>0</v>
      </c>
      <c r="K141" s="42" t="n">
        <v>0.0022</v>
      </c>
      <c r="L141" s="42" t="n">
        <v>0</v>
      </c>
      <c r="M141" s="42" t="n">
        <v>0</v>
      </c>
      <c r="N141" s="43" t="n">
        <v>0</v>
      </c>
      <c r="O141" s="42" t="n">
        <f aca="false">SUM(I141:M141)</f>
        <v>0.156112903225806</v>
      </c>
      <c r="P141" s="44" t="s">
        <v>231</v>
      </c>
      <c r="Q141" s="39" t="n">
        <v>15</v>
      </c>
      <c r="R141" s="19" t="s">
        <v>232</v>
      </c>
      <c r="S141" s="45" t="n">
        <f aca="false">I141*I$1*Q141</f>
        <v>71.5695</v>
      </c>
      <c r="T141" s="45"/>
      <c r="U141" s="46" t="s">
        <v>233</v>
      </c>
      <c r="V141" s="19"/>
      <c r="W141" s="47"/>
      <c r="X141" s="47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  <c r="IW141" s="48"/>
    </row>
    <row r="142" customFormat="false" ht="12.75" hidden="false" customHeight="false" outlineLevel="0" collapsed="false">
      <c r="A142" s="19" t="s">
        <v>29</v>
      </c>
      <c r="B142" s="39" t="s">
        <v>188</v>
      </c>
      <c r="C142" s="39" t="s">
        <v>166</v>
      </c>
      <c r="D142" s="40" t="n">
        <v>36130</v>
      </c>
      <c r="E142" s="40" t="n">
        <v>39599</v>
      </c>
      <c r="F142" s="19" t="s">
        <v>228</v>
      </c>
      <c r="G142" s="19" t="s">
        <v>229</v>
      </c>
      <c r="H142" s="39" t="s">
        <v>230</v>
      </c>
      <c r="I142" s="41" t="n">
        <f aca="false">4.7713/I$1</f>
        <v>0.153912903225806</v>
      </c>
      <c r="J142" s="42" t="n">
        <v>0</v>
      </c>
      <c r="K142" s="42" t="n">
        <v>0.0022</v>
      </c>
      <c r="L142" s="42" t="n">
        <v>0</v>
      </c>
      <c r="M142" s="42" t="n">
        <v>0</v>
      </c>
      <c r="N142" s="43" t="n">
        <v>0</v>
      </c>
      <c r="O142" s="42" t="n">
        <f aca="false">SUM(I142:M142)</f>
        <v>0.156112903225806</v>
      </c>
      <c r="P142" s="44" t="s">
        <v>234</v>
      </c>
      <c r="Q142" s="39" t="n">
        <v>2</v>
      </c>
      <c r="R142" s="19" t="s">
        <v>235</v>
      </c>
      <c r="S142" s="45" t="n">
        <f aca="false">I142*I$1*Q142</f>
        <v>9.5426</v>
      </c>
      <c r="T142" s="45"/>
      <c r="U142" s="46" t="s">
        <v>236</v>
      </c>
      <c r="V142" s="19"/>
      <c r="W142" s="47"/>
      <c r="X142" s="47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  <c r="IW142" s="48"/>
    </row>
    <row r="143" customFormat="false" ht="12.75" hidden="false" customHeight="false" outlineLevel="0" collapsed="false">
      <c r="A143" s="19" t="s">
        <v>29</v>
      </c>
      <c r="B143" s="39" t="s">
        <v>188</v>
      </c>
      <c r="C143" s="39" t="s">
        <v>166</v>
      </c>
      <c r="D143" s="40" t="n">
        <v>36220</v>
      </c>
      <c r="E143" s="40" t="n">
        <v>39599</v>
      </c>
      <c r="F143" s="19" t="s">
        <v>228</v>
      </c>
      <c r="G143" s="19" t="s">
        <v>229</v>
      </c>
      <c r="H143" s="39" t="s">
        <v>230</v>
      </c>
      <c r="I143" s="41" t="n">
        <f aca="false">4.7713/I$1</f>
        <v>0.153912903225806</v>
      </c>
      <c r="J143" s="42" t="n">
        <v>0</v>
      </c>
      <c r="K143" s="42" t="n">
        <v>0.0022</v>
      </c>
      <c r="L143" s="42" t="n">
        <v>0</v>
      </c>
      <c r="M143" s="42" t="n">
        <v>0</v>
      </c>
      <c r="N143" s="43" t="n">
        <v>0</v>
      </c>
      <c r="O143" s="42" t="n">
        <f aca="false">SUM(I143:M143)</f>
        <v>0.156112903225806</v>
      </c>
      <c r="P143" s="44" t="s">
        <v>237</v>
      </c>
      <c r="Q143" s="39" t="n">
        <v>5</v>
      </c>
      <c r="R143" s="19" t="s">
        <v>238</v>
      </c>
      <c r="S143" s="45" t="n">
        <f aca="false">I143*I$1*Q143</f>
        <v>23.8565</v>
      </c>
      <c r="T143" s="45"/>
      <c r="U143" s="46" t="s">
        <v>239</v>
      </c>
      <c r="V143" s="19"/>
      <c r="W143" s="47"/>
      <c r="X143" s="47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  <c r="IW143" s="48"/>
    </row>
    <row r="144" customFormat="false" ht="12.75" hidden="false" customHeight="false" outlineLevel="0" collapsed="false">
      <c r="A144" s="20" t="s">
        <v>29</v>
      </c>
      <c r="B144" s="61" t="s">
        <v>188</v>
      </c>
      <c r="C144" s="61" t="s">
        <v>240</v>
      </c>
      <c r="D144" s="62" t="n">
        <v>36526</v>
      </c>
      <c r="E144" s="62" t="n">
        <v>36556</v>
      </c>
      <c r="F144" s="20" t="s">
        <v>207</v>
      </c>
      <c r="G144" s="20" t="s">
        <v>241</v>
      </c>
      <c r="H144" s="61" t="s">
        <v>242</v>
      </c>
      <c r="I144" s="63" t="n">
        <f aca="false">0.33</f>
        <v>0.33</v>
      </c>
      <c r="J144" s="64" t="n">
        <v>0</v>
      </c>
      <c r="K144" s="64" t="n">
        <v>0.0022</v>
      </c>
      <c r="L144" s="64" t="n">
        <v>0</v>
      </c>
      <c r="M144" s="64" t="n">
        <v>0</v>
      </c>
      <c r="N144" s="65" t="n">
        <v>0</v>
      </c>
      <c r="O144" s="64" t="n">
        <f aca="false">SUM(I144:M144)</f>
        <v>0.3322</v>
      </c>
      <c r="P144" s="66" t="s">
        <v>161</v>
      </c>
      <c r="Q144" s="61" t="n">
        <v>100</v>
      </c>
      <c r="R144" s="20" t="s">
        <v>243</v>
      </c>
      <c r="S144" s="67" t="n">
        <f aca="false">I144*I$1*Q144</f>
        <v>1023</v>
      </c>
      <c r="T144" s="67"/>
      <c r="U144" s="80" t="s">
        <v>244</v>
      </c>
      <c r="V144" s="20"/>
      <c r="W144" s="69"/>
      <c r="X144" s="69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  <c r="IW144" s="70"/>
    </row>
    <row r="145" customFormat="false" ht="12.75" hidden="false" customHeight="false" outlineLevel="0" collapsed="false">
      <c r="A145" s="2"/>
      <c r="B145" s="6"/>
      <c r="C145" s="6"/>
      <c r="D145" s="7"/>
      <c r="E145" s="7"/>
      <c r="F145" s="8"/>
      <c r="G145" s="8"/>
      <c r="H145" s="6"/>
      <c r="I145" s="22"/>
      <c r="J145" s="11"/>
      <c r="K145" s="11"/>
      <c r="L145" s="11"/>
      <c r="M145" s="11"/>
      <c r="N145" s="12"/>
      <c r="O145" s="11"/>
      <c r="P145" s="77"/>
      <c r="Q145" s="78"/>
      <c r="R145" s="79"/>
      <c r="S145" s="15"/>
      <c r="T145" s="15"/>
      <c r="U145" s="16"/>
      <c r="V145" s="17"/>
      <c r="W145" s="18"/>
      <c r="X145" s="18"/>
    </row>
    <row r="146" customFormat="false" ht="12.75" hidden="false" customHeight="false" outlineLevel="0" collapsed="false">
      <c r="A146" s="2"/>
      <c r="B146" s="6"/>
      <c r="C146" s="6"/>
      <c r="D146" s="7"/>
      <c r="E146" s="7"/>
      <c r="F146" s="8"/>
      <c r="G146" s="8"/>
      <c r="H146" s="6"/>
      <c r="I146" s="11"/>
      <c r="J146" s="11"/>
      <c r="K146" s="11"/>
      <c r="L146" s="11"/>
      <c r="M146" s="11"/>
      <c r="N146" s="12"/>
      <c r="O146" s="11"/>
      <c r="P146" s="77"/>
      <c r="Q146" s="78"/>
      <c r="R146" s="15"/>
      <c r="S146" s="15"/>
      <c r="T146" s="15"/>
      <c r="U146" s="16"/>
      <c r="V146" s="17"/>
      <c r="W146" s="18"/>
      <c r="X146" s="18"/>
    </row>
    <row r="147" customFormat="false" ht="12.75" hidden="false" customHeight="false" outlineLevel="0" collapsed="false">
      <c r="A147" s="2"/>
      <c r="B147" s="6"/>
      <c r="C147" s="6"/>
      <c r="D147" s="7"/>
      <c r="E147" s="7"/>
      <c r="F147" s="8"/>
      <c r="G147" s="8"/>
      <c r="H147" s="6"/>
      <c r="I147" s="22"/>
      <c r="J147" s="11"/>
      <c r="K147" s="11"/>
      <c r="L147" s="11"/>
      <c r="M147" s="11"/>
      <c r="N147" s="12"/>
      <c r="O147" s="11"/>
      <c r="P147" s="77"/>
      <c r="Q147" s="78"/>
      <c r="R147" s="15"/>
      <c r="S147" s="15"/>
      <c r="T147" s="15"/>
      <c r="U147" s="16"/>
      <c r="V147" s="17"/>
      <c r="W147" s="18"/>
      <c r="X147" s="18"/>
    </row>
    <row r="148" customFormat="false" ht="12.75" hidden="false" customHeight="false" outlineLevel="0" collapsed="false">
      <c r="A148" s="2"/>
      <c r="B148" s="6"/>
      <c r="C148" s="6"/>
      <c r="D148" s="7"/>
      <c r="E148" s="7"/>
      <c r="F148" s="8"/>
      <c r="G148" s="8"/>
      <c r="H148" s="6"/>
      <c r="I148" s="11"/>
      <c r="J148" s="11"/>
      <c r="K148" s="11"/>
      <c r="L148" s="11"/>
      <c r="M148" s="11"/>
      <c r="N148" s="12"/>
      <c r="O148" s="11"/>
      <c r="P148" s="77"/>
      <c r="Q148" s="78"/>
      <c r="R148" s="15"/>
      <c r="S148" s="15"/>
      <c r="T148" s="15"/>
      <c r="U148" s="16"/>
      <c r="V148" s="17"/>
      <c r="W148" s="18"/>
      <c r="X148" s="18"/>
    </row>
    <row r="149" customFormat="false" ht="12.75" hidden="false" customHeight="false" outlineLevel="0" collapsed="false">
      <c r="A149" s="2"/>
      <c r="B149" s="6"/>
      <c r="C149" s="6"/>
      <c r="D149" s="7"/>
      <c r="E149" s="7"/>
      <c r="F149" s="8"/>
      <c r="G149" s="8"/>
      <c r="H149" s="6"/>
      <c r="I149" s="22"/>
      <c r="J149" s="11"/>
      <c r="K149" s="11"/>
      <c r="L149" s="11"/>
      <c r="M149" s="11"/>
      <c r="N149" s="12"/>
      <c r="O149" s="11"/>
      <c r="P149" s="77"/>
      <c r="Q149" s="78"/>
      <c r="R149" s="15"/>
      <c r="S149" s="15"/>
      <c r="T149" s="15"/>
      <c r="U149" s="16"/>
      <c r="V149" s="17"/>
      <c r="W149" s="18"/>
      <c r="X149" s="18"/>
    </row>
    <row r="150" customFormat="false" ht="12.75" hidden="false" customHeight="false" outlineLevel="0" collapsed="false">
      <c r="A150" s="2"/>
      <c r="B150" s="6"/>
      <c r="C150" s="6"/>
      <c r="D150" s="7"/>
      <c r="E150" s="7"/>
      <c r="F150" s="8"/>
      <c r="G150" s="8"/>
      <c r="H150" s="6"/>
      <c r="I150" s="11"/>
      <c r="J150" s="11"/>
      <c r="K150" s="11"/>
      <c r="L150" s="11"/>
      <c r="M150" s="11"/>
      <c r="N150" s="12"/>
      <c r="O150" s="11"/>
      <c r="P150" s="77"/>
      <c r="Q150" s="78"/>
      <c r="R150" s="15"/>
      <c r="S150" s="15"/>
      <c r="T150" s="15"/>
      <c r="U150" s="16"/>
      <c r="V150" s="17"/>
      <c r="W150" s="18"/>
      <c r="X150" s="18"/>
    </row>
    <row r="151" customFormat="false" ht="12.75" hidden="false" customHeight="false" outlineLevel="0" collapsed="false">
      <c r="A151" s="2"/>
      <c r="B151" s="6"/>
      <c r="C151" s="6"/>
      <c r="D151" s="7"/>
      <c r="E151" s="7"/>
      <c r="F151" s="8"/>
      <c r="G151" s="8"/>
      <c r="H151" s="6"/>
      <c r="I151" s="11"/>
      <c r="J151" s="11"/>
      <c r="K151" s="11"/>
      <c r="L151" s="11"/>
      <c r="M151" s="11"/>
      <c r="N151" s="12"/>
      <c r="O151" s="11"/>
      <c r="P151" s="77"/>
      <c r="Q151" s="78"/>
      <c r="R151" s="15"/>
      <c r="S151" s="15"/>
      <c r="T151" s="15"/>
      <c r="U151" s="16"/>
      <c r="V151" s="17"/>
      <c r="W151" s="79"/>
      <c r="X151" s="18"/>
    </row>
    <row r="152" customFormat="false" ht="12.75" hidden="false" customHeight="false" outlineLevel="0" collapsed="false">
      <c r="A152" s="2"/>
      <c r="B152" s="6"/>
      <c r="C152" s="6"/>
      <c r="D152" s="7"/>
      <c r="E152" s="7"/>
      <c r="F152" s="8"/>
      <c r="G152" s="8"/>
      <c r="H152" s="6"/>
      <c r="I152" s="11"/>
      <c r="J152" s="11"/>
      <c r="K152" s="11"/>
      <c r="L152" s="11"/>
      <c r="M152" s="11"/>
      <c r="N152" s="12"/>
      <c r="O152" s="11"/>
      <c r="P152" s="77"/>
      <c r="Q152" s="78"/>
      <c r="R152" s="15"/>
      <c r="S152" s="15"/>
      <c r="T152" s="15"/>
      <c r="U152" s="16"/>
      <c r="V152" s="17"/>
      <c r="W152" s="18"/>
      <c r="X152" s="18"/>
    </row>
    <row r="153" customFormat="false" ht="12.75" hidden="false" customHeight="false" outlineLevel="0" collapsed="false">
      <c r="A153" s="2"/>
      <c r="B153" s="6"/>
      <c r="C153" s="6"/>
      <c r="D153" s="7"/>
      <c r="E153" s="7"/>
      <c r="F153" s="8"/>
      <c r="G153" s="8"/>
      <c r="H153" s="6"/>
      <c r="I153" s="11"/>
      <c r="J153" s="11"/>
      <c r="K153" s="11"/>
      <c r="L153" s="11"/>
      <c r="M153" s="11"/>
      <c r="N153" s="12"/>
      <c r="O153" s="11"/>
      <c r="P153" s="77"/>
      <c r="Q153" s="78"/>
      <c r="R153" s="15"/>
      <c r="S153" s="15"/>
      <c r="T153" s="15"/>
      <c r="U153" s="16"/>
      <c r="V153" s="17"/>
      <c r="W153" s="18"/>
      <c r="X153" s="18"/>
    </row>
    <row r="154" customFormat="false" ht="12.75" hidden="false" customHeight="false" outlineLevel="0" collapsed="false">
      <c r="A154" s="2"/>
      <c r="B154" s="6"/>
      <c r="C154" s="6"/>
      <c r="D154" s="7"/>
      <c r="E154" s="7"/>
      <c r="F154" s="8"/>
      <c r="G154" s="8"/>
      <c r="H154" s="6"/>
      <c r="I154" s="22"/>
      <c r="J154" s="11"/>
      <c r="K154" s="11"/>
      <c r="L154" s="11"/>
      <c r="M154" s="11"/>
      <c r="N154" s="12"/>
      <c r="O154" s="11"/>
      <c r="P154" s="77"/>
      <c r="Q154" s="78"/>
      <c r="R154" s="79"/>
      <c r="S154" s="15"/>
      <c r="T154" s="15"/>
      <c r="U154" s="16"/>
      <c r="V154" s="17"/>
      <c r="W154" s="18"/>
      <c r="X154" s="18"/>
    </row>
    <row r="155" customFormat="false" ht="12.75" hidden="false" customHeight="false" outlineLevel="0" collapsed="false">
      <c r="A155" s="2"/>
      <c r="B155" s="6"/>
      <c r="C155" s="6"/>
      <c r="D155" s="7"/>
      <c r="E155" s="7"/>
      <c r="F155" s="8"/>
      <c r="G155" s="8"/>
      <c r="H155" s="6"/>
      <c r="I155" s="22"/>
      <c r="J155" s="11"/>
      <c r="K155" s="11"/>
      <c r="L155" s="11"/>
      <c r="M155" s="11"/>
      <c r="N155" s="12"/>
      <c r="O155" s="11"/>
      <c r="P155" s="77"/>
      <c r="Q155" s="78"/>
      <c r="R155" s="79"/>
      <c r="S155" s="15"/>
      <c r="T155" s="15"/>
      <c r="U155" s="16"/>
      <c r="V155" s="17"/>
      <c r="W155" s="18"/>
      <c r="X155" s="18"/>
    </row>
    <row r="156" customFormat="false" ht="12.75" hidden="false" customHeight="false" outlineLevel="0" collapsed="false">
      <c r="P156" s="81"/>
      <c r="Q156" s="81"/>
      <c r="R156" s="81"/>
      <c r="S156" s="81"/>
      <c r="T156" s="81"/>
      <c r="U156" s="82"/>
      <c r="V156" s="83"/>
      <c r="W156" s="82"/>
    </row>
    <row r="157" customFormat="false" ht="12.75" hidden="false" customHeight="false" outlineLevel="0" collapsed="false">
      <c r="P157" s="81"/>
      <c r="Q157" s="81"/>
      <c r="R157" s="81"/>
      <c r="S157" s="81"/>
      <c r="T157" s="81"/>
      <c r="U157" s="82"/>
      <c r="V157" s="83"/>
      <c r="W157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C4" colorId="64" zoomScale="115" zoomScaleNormal="115" zoomScalePageLayoutView="100" workbookViewId="0">
      <selection pane="topLeft" activeCell="Q16" activeCellId="1" sqref="Q14 Q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5" min="4" style="1" width="7.7"/>
    <col collapsed="false" customWidth="true" hidden="false" outlineLevel="0" max="6" min="6" style="2" width="12.42"/>
    <col collapsed="false" customWidth="true" hidden="false" outlineLevel="0" max="7" min="7" style="2" width="7.99"/>
    <col collapsed="false" customWidth="true" hidden="false" outlineLevel="0" max="8" min="8" style="1" width="6.41"/>
    <col collapsed="false" customWidth="true" hidden="false" outlineLevel="0" max="9" min="9" style="1" width="8.85"/>
    <col collapsed="false" customWidth="true" hidden="true" outlineLevel="0" max="13" min="10" style="1" width="9.06"/>
    <col collapsed="false" customWidth="true" hidden="true" outlineLevel="0" max="14" min="14" style="3" width="9.06"/>
    <col collapsed="false" customWidth="true" hidden="true" outlineLevel="0" max="15" min="15" style="1" width="9.06"/>
    <col collapsed="false" customWidth="true" hidden="false" outlineLevel="0" max="16" min="16" style="1" width="12.28"/>
    <col collapsed="false" customWidth="false" hidden="false" outlineLevel="0" max="17" min="17" style="1" width="9.14"/>
    <col collapsed="false" customWidth="true" hidden="false" outlineLevel="0" max="18" min="18" style="1" width="13.7"/>
    <col collapsed="false" customWidth="false" hidden="false" outlineLevel="0" max="20" min="19" style="1" width="9.14"/>
    <col collapsed="false" customWidth="true" hidden="false" outlineLevel="0" max="21" min="21" style="4" width="13.56"/>
    <col collapsed="false" customWidth="true" hidden="false" outlineLevel="0" max="22" min="22" style="1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245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5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5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5"/>
      <c r="W3" s="18"/>
      <c r="X3" s="18"/>
    </row>
    <row r="4" customFormat="false" ht="12.75" hidden="false" customHeight="false" outlineLevel="0" collapsed="false">
      <c r="A4" s="24" t="s">
        <v>246</v>
      </c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5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84" t="s">
        <v>247</v>
      </c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5"/>
      <c r="W5" s="18"/>
      <c r="X5" s="18"/>
    </row>
    <row r="6" customFormat="false" ht="12.75" hidden="false" customHeight="false" outlineLevel="0" collapsed="false">
      <c r="A6" s="8"/>
      <c r="B6" s="6"/>
      <c r="C6" s="84" t="s">
        <v>248</v>
      </c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5"/>
      <c r="W6" s="18"/>
      <c r="X6" s="18"/>
    </row>
    <row r="7" customFormat="false" ht="12.75" hidden="false" customHeight="false" outlineLevel="0" collapsed="false">
      <c r="A7" s="8"/>
      <c r="B7" s="6"/>
      <c r="C7" s="84" t="s">
        <v>249</v>
      </c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5"/>
      <c r="W7" s="18"/>
      <c r="X7" s="18"/>
    </row>
    <row r="8" customFormat="false" ht="12.75" hidden="false" customHeight="false" outlineLevel="0" collapsed="false">
      <c r="A8" s="8"/>
      <c r="B8" s="6"/>
      <c r="C8" s="84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5"/>
      <c r="W8" s="18"/>
      <c r="X8" s="18"/>
    </row>
    <row r="9" customFormat="false" ht="12.75" hidden="false" customHeight="false" outlineLevel="0" collapsed="false">
      <c r="A9" s="8"/>
      <c r="B9" s="6"/>
      <c r="C9" s="84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5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5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77</v>
      </c>
      <c r="D11" s="31" t="s">
        <v>11</v>
      </c>
      <c r="E11" s="31"/>
      <c r="F11" s="29" t="s">
        <v>12</v>
      </c>
      <c r="G11" s="29" t="s">
        <v>13</v>
      </c>
      <c r="H11" s="30" t="s">
        <v>250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5" t="s">
        <v>28</v>
      </c>
      <c r="W11" s="38"/>
      <c r="X11" s="38"/>
    </row>
    <row r="12" customFormat="false" ht="12.75" hidden="false" customHeight="false" outlineLevel="0" collapsed="false">
      <c r="A12" s="19" t="s">
        <v>78</v>
      </c>
      <c r="B12" s="39" t="s">
        <v>141</v>
      </c>
      <c r="C12" s="39" t="s">
        <v>251</v>
      </c>
      <c r="D12" s="40" t="n">
        <v>36526</v>
      </c>
      <c r="E12" s="40" t="n">
        <v>36830</v>
      </c>
      <c r="F12" s="24" t="s">
        <v>252</v>
      </c>
      <c r="G12" s="24" t="s">
        <v>143</v>
      </c>
      <c r="H12" s="39"/>
      <c r="I12" s="85" t="n">
        <f aca="false">1.0603/I$1</f>
        <v>0.0342032258064516</v>
      </c>
      <c r="J12" s="42" t="n">
        <v>0.0017</v>
      </c>
      <c r="K12" s="42" t="n">
        <v>0.0022</v>
      </c>
      <c r="L12" s="42" t="n">
        <v>0</v>
      </c>
      <c r="M12" s="42" t="n">
        <v>0</v>
      </c>
      <c r="N12" s="43" t="n">
        <v>0.00593</v>
      </c>
      <c r="O12" s="42" t="n">
        <f aca="false">SUM(I12:M12)</f>
        <v>0.0381032258064516</v>
      </c>
      <c r="P12" s="44" t="n">
        <v>42789</v>
      </c>
      <c r="Q12" s="39" t="n">
        <v>30000</v>
      </c>
      <c r="R12" s="19" t="s">
        <v>253</v>
      </c>
      <c r="S12" s="45" t="n">
        <f aca="false">I12*I$1*Q12</f>
        <v>31809</v>
      </c>
      <c r="T12" s="45"/>
      <c r="U12" s="46" t="n">
        <v>140447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78</v>
      </c>
      <c r="B13" s="39" t="s">
        <v>141</v>
      </c>
      <c r="C13" s="39" t="s">
        <v>251</v>
      </c>
      <c r="D13" s="40" t="n">
        <v>36526</v>
      </c>
      <c r="E13" s="40" t="n">
        <v>36830</v>
      </c>
      <c r="F13" s="24" t="s">
        <v>254</v>
      </c>
      <c r="G13" s="24" t="s">
        <v>143</v>
      </c>
      <c r="H13" s="39"/>
      <c r="I13" s="85" t="n">
        <f aca="false">1.0603/I$1</f>
        <v>0.0342032258064516</v>
      </c>
      <c r="J13" s="42" t="n">
        <v>0.0017</v>
      </c>
      <c r="K13" s="42" t="n">
        <v>0.0022</v>
      </c>
      <c r="L13" s="42" t="n">
        <v>0</v>
      </c>
      <c r="M13" s="42" t="n">
        <v>0</v>
      </c>
      <c r="N13" s="43" t="n">
        <v>0.00593</v>
      </c>
      <c r="O13" s="42" t="n">
        <f aca="false">SUM(I13:M13)</f>
        <v>0.0381032258064516</v>
      </c>
      <c r="P13" s="44" t="n">
        <v>50250</v>
      </c>
      <c r="Q13" s="39" t="n">
        <v>20000</v>
      </c>
      <c r="R13" s="19" t="s">
        <v>255</v>
      </c>
      <c r="S13" s="45" t="n">
        <f aca="false">I13*I$1*Q13</f>
        <v>21206</v>
      </c>
      <c r="T13" s="45"/>
      <c r="U13" s="46" t="n">
        <v>140448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78</v>
      </c>
      <c r="B14" s="39" t="s">
        <v>141</v>
      </c>
      <c r="C14" s="39" t="s">
        <v>251</v>
      </c>
      <c r="D14" s="40" t="n">
        <v>36526</v>
      </c>
      <c r="E14" s="40" t="n">
        <v>38442</v>
      </c>
      <c r="F14" s="24" t="s">
        <v>143</v>
      </c>
      <c r="G14" s="24" t="s">
        <v>144</v>
      </c>
      <c r="H14" s="39"/>
      <c r="I14" s="85" t="n">
        <f aca="false">3.145/I$1</f>
        <v>0.101451612903226</v>
      </c>
      <c r="J14" s="42" t="n">
        <v>0.017</v>
      </c>
      <c r="K14" s="42" t="n">
        <v>0.0022</v>
      </c>
      <c r="L14" s="42" t="n">
        <v>0</v>
      </c>
      <c r="M14" s="42" t="n">
        <v>0</v>
      </c>
      <c r="N14" s="43" t="n">
        <v>0.02988</v>
      </c>
      <c r="O14" s="42" t="n">
        <f aca="false">SUM(I14:M14)</f>
        <v>0.120651612903226</v>
      </c>
      <c r="P14" s="44" t="n">
        <v>58654</v>
      </c>
      <c r="Q14" s="39" t="n">
        <v>15000</v>
      </c>
      <c r="R14" s="19" t="s">
        <v>256</v>
      </c>
      <c r="S14" s="45" t="n">
        <f aca="false">I14*I$1*Q14</f>
        <v>47175</v>
      </c>
      <c r="T14" s="45"/>
      <c r="U14" s="46" t="n">
        <v>140445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 t="s">
        <v>78</v>
      </c>
      <c r="B15" s="39" t="s">
        <v>141</v>
      </c>
      <c r="C15" s="39" t="s">
        <v>251</v>
      </c>
      <c r="D15" s="40" t="n">
        <v>36526</v>
      </c>
      <c r="E15" s="40" t="n">
        <v>37955</v>
      </c>
      <c r="F15" s="24" t="s">
        <v>257</v>
      </c>
      <c r="G15" s="24" t="s">
        <v>258</v>
      </c>
      <c r="H15" s="39"/>
      <c r="I15" s="85" t="n">
        <f aca="false">1.0603/I$1</f>
        <v>0.0342032258064516</v>
      </c>
      <c r="J15" s="42" t="n">
        <v>0.0017</v>
      </c>
      <c r="K15" s="42" t="n">
        <v>0.0022</v>
      </c>
      <c r="L15" s="42" t="n">
        <v>0</v>
      </c>
      <c r="M15" s="42" t="n">
        <v>0</v>
      </c>
      <c r="N15" s="43" t="n">
        <v>0.00593</v>
      </c>
      <c r="O15" s="42" t="n">
        <f aca="false">SUM(I15:M15)</f>
        <v>0.0381032258064516</v>
      </c>
      <c r="P15" s="44" t="n">
        <v>62408</v>
      </c>
      <c r="Q15" s="39" t="n">
        <v>40000</v>
      </c>
      <c r="R15" s="19" t="s">
        <v>259</v>
      </c>
      <c r="S15" s="45" t="n">
        <f aca="false">I15*I$1*Q15</f>
        <v>42412</v>
      </c>
      <c r="T15" s="45"/>
      <c r="U15" s="46" t="n">
        <v>140443</v>
      </c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78</v>
      </c>
      <c r="B16" s="39" t="s">
        <v>141</v>
      </c>
      <c r="C16" s="39" t="s">
        <v>251</v>
      </c>
      <c r="D16" s="40" t="n">
        <v>36526</v>
      </c>
      <c r="E16" s="40" t="n">
        <v>37346</v>
      </c>
      <c r="F16" s="24" t="s">
        <v>143</v>
      </c>
      <c r="G16" s="24" t="s">
        <v>144</v>
      </c>
      <c r="H16" s="39"/>
      <c r="I16" s="85" t="n">
        <v>0.088</v>
      </c>
      <c r="J16" s="42" t="n">
        <v>0.017</v>
      </c>
      <c r="K16" s="42" t="n">
        <v>0.0022</v>
      </c>
      <c r="L16" s="42" t="n">
        <v>0</v>
      </c>
      <c r="M16" s="42" t="n">
        <v>0</v>
      </c>
      <c r="N16" s="43" t="n">
        <v>0.02988</v>
      </c>
      <c r="O16" s="42" t="n">
        <f aca="false">SUM(I16:M16)</f>
        <v>0.1072</v>
      </c>
      <c r="P16" s="44" t="n">
        <v>63115</v>
      </c>
      <c r="Q16" s="39" t="n">
        <v>30000</v>
      </c>
      <c r="R16" s="19" t="s">
        <v>256</v>
      </c>
      <c r="S16" s="45" t="n">
        <f aca="false">I16*I$1*Q16</f>
        <v>81840</v>
      </c>
      <c r="T16" s="45"/>
      <c r="U16" s="46" t="n">
        <v>140442</v>
      </c>
      <c r="V16" s="19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78</v>
      </c>
      <c r="B17" s="39" t="s">
        <v>141</v>
      </c>
      <c r="C17" s="39" t="s">
        <v>251</v>
      </c>
      <c r="D17" s="40" t="n">
        <v>36526</v>
      </c>
      <c r="E17" s="40" t="n">
        <v>38291</v>
      </c>
      <c r="F17" s="24" t="s">
        <v>260</v>
      </c>
      <c r="G17" s="24" t="s">
        <v>143</v>
      </c>
      <c r="H17" s="39"/>
      <c r="I17" s="85" t="n">
        <f aca="false">1.0603/I$1</f>
        <v>0.0342032258064516</v>
      </c>
      <c r="J17" s="42" t="n">
        <v>0.0017</v>
      </c>
      <c r="K17" s="42" t="n">
        <v>0.0022</v>
      </c>
      <c r="L17" s="42" t="n">
        <v>0</v>
      </c>
      <c r="M17" s="42" t="n">
        <v>0</v>
      </c>
      <c r="N17" s="43" t="n">
        <v>0.00593</v>
      </c>
      <c r="O17" s="42" t="n">
        <f aca="false">SUM(I17:M17)</f>
        <v>0.0381032258064516</v>
      </c>
      <c r="P17" s="44" t="n">
        <v>63922</v>
      </c>
      <c r="Q17" s="39" t="n">
        <v>25654</v>
      </c>
      <c r="R17" s="19" t="s">
        <v>261</v>
      </c>
      <c r="S17" s="45" t="n">
        <f aca="false">I17*I$1*Q17</f>
        <v>27200.9362</v>
      </c>
      <c r="T17" s="45"/>
      <c r="U17" s="46" t="n">
        <v>140444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78</v>
      </c>
      <c r="B18" s="39" t="s">
        <v>141</v>
      </c>
      <c r="C18" s="39" t="s">
        <v>251</v>
      </c>
      <c r="D18" s="40" t="n">
        <v>36526</v>
      </c>
      <c r="E18" s="40" t="n">
        <v>36769</v>
      </c>
      <c r="F18" s="24" t="s">
        <v>262</v>
      </c>
      <c r="G18" s="24" t="s">
        <v>263</v>
      </c>
      <c r="H18" s="39"/>
      <c r="I18" s="85" t="n">
        <v>0.0648</v>
      </c>
      <c r="J18" s="42" t="n">
        <v>0</v>
      </c>
      <c r="K18" s="42" t="n">
        <v>0.0022</v>
      </c>
      <c r="L18" s="42" t="n">
        <v>0</v>
      </c>
      <c r="M18" s="42" t="n">
        <v>0</v>
      </c>
      <c r="N18" s="43" t="n">
        <v>0.00593</v>
      </c>
      <c r="O18" s="42" t="n">
        <f aca="false">SUM(I18:M18)</f>
        <v>0.067</v>
      </c>
      <c r="P18" s="44" t="n">
        <v>64502</v>
      </c>
      <c r="Q18" s="39" t="n">
        <v>29000</v>
      </c>
      <c r="R18" s="19" t="s">
        <v>264</v>
      </c>
      <c r="S18" s="45" t="n">
        <f aca="false">I18*I$1*Q18</f>
        <v>58255.2</v>
      </c>
      <c r="T18" s="45"/>
      <c r="U18" s="46" t="n">
        <v>140440</v>
      </c>
      <c r="V18" s="45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2.75" hidden="false" customHeight="false" outlineLevel="0" collapsed="false">
      <c r="A20" s="49" t="s">
        <v>6</v>
      </c>
      <c r="B20" s="50" t="s">
        <v>6</v>
      </c>
      <c r="C20" s="51" t="s">
        <v>6</v>
      </c>
      <c r="D20" s="52" t="s">
        <v>6</v>
      </c>
      <c r="E20" s="52"/>
      <c r="F20" s="49" t="s">
        <v>6</v>
      </c>
      <c r="G20" s="53" t="s">
        <v>6</v>
      </c>
      <c r="H20" s="50" t="s">
        <v>6</v>
      </c>
      <c r="I20" s="54"/>
      <c r="J20" s="55"/>
      <c r="K20" s="55"/>
      <c r="L20" s="55"/>
      <c r="M20" s="55"/>
      <c r="N20" s="56"/>
      <c r="O20" s="55"/>
      <c r="P20" s="57" t="s">
        <v>6</v>
      </c>
      <c r="Q20" s="50" t="n">
        <f aca="false">SUM(Q12:Q18)</f>
        <v>189654</v>
      </c>
      <c r="R20" s="49" t="s">
        <v>6</v>
      </c>
      <c r="S20" s="58" t="n">
        <f aca="false">SUM(S12:S18)</f>
        <v>309898.1362</v>
      </c>
      <c r="T20" s="58" t="n">
        <f aca="false">SUM(T12:T18)</f>
        <v>0</v>
      </c>
      <c r="U20" s="59"/>
      <c r="V20" s="86"/>
      <c r="W20" s="38"/>
      <c r="X20" s="38"/>
    </row>
    <row r="21" customFormat="false" ht="12.75" hidden="false" customHeight="false" outlineLevel="0" collapsed="false">
      <c r="A21" s="29" t="s">
        <v>8</v>
      </c>
      <c r="B21" s="30" t="s">
        <v>9</v>
      </c>
      <c r="C21" s="30" t="s">
        <v>77</v>
      </c>
      <c r="D21" s="31" t="s">
        <v>11</v>
      </c>
      <c r="E21" s="31"/>
      <c r="F21" s="29" t="s">
        <v>12</v>
      </c>
      <c r="G21" s="29" t="s">
        <v>13</v>
      </c>
      <c r="H21" s="30" t="s">
        <v>250</v>
      </c>
      <c r="I21" s="32" t="s">
        <v>15</v>
      </c>
      <c r="J21" s="30" t="s">
        <v>16</v>
      </c>
      <c r="K21" s="30" t="s">
        <v>17</v>
      </c>
      <c r="L21" s="30" t="s">
        <v>18</v>
      </c>
      <c r="M21" s="30" t="s">
        <v>19</v>
      </c>
      <c r="N21" s="33" t="s">
        <v>20</v>
      </c>
      <c r="O21" s="30" t="s">
        <v>21</v>
      </c>
      <c r="P21" s="34" t="s">
        <v>22</v>
      </c>
      <c r="Q21" s="30" t="s">
        <v>23</v>
      </c>
      <c r="R21" s="29" t="s">
        <v>24</v>
      </c>
      <c r="S21" s="35" t="s">
        <v>265</v>
      </c>
      <c r="T21" s="35" t="s">
        <v>265</v>
      </c>
      <c r="U21" s="36"/>
      <c r="V21" s="35" t="str">
        <f aca="false">+V11</f>
        <v>Questions</v>
      </c>
      <c r="W21" s="38"/>
      <c r="X21" s="38"/>
    </row>
    <row r="22" customFormat="false" ht="12.75" hidden="false" customHeight="false" outlineLevel="0" collapsed="false">
      <c r="A22" s="19" t="s">
        <v>29</v>
      </c>
      <c r="B22" s="39" t="s">
        <v>79</v>
      </c>
      <c r="C22" s="39" t="s">
        <v>251</v>
      </c>
      <c r="D22" s="40" t="n">
        <v>36526</v>
      </c>
      <c r="E22" s="40" t="n">
        <v>36646</v>
      </c>
      <c r="F22" s="24" t="s">
        <v>266</v>
      </c>
      <c r="G22" s="24" t="s">
        <v>267</v>
      </c>
      <c r="H22" s="39"/>
      <c r="I22" s="85" t="n">
        <f aca="false">6.53/I$1</f>
        <v>0.210645161290323</v>
      </c>
      <c r="J22" s="42" t="n">
        <v>0.0132</v>
      </c>
      <c r="K22" s="42" t="n">
        <v>0.0022</v>
      </c>
      <c r="L22" s="42" t="n">
        <v>0.0075</v>
      </c>
      <c r="M22" s="42" t="n">
        <v>0</v>
      </c>
      <c r="N22" s="43" t="n">
        <v>0.02116</v>
      </c>
      <c r="O22" s="42" t="n">
        <f aca="false">SUM(I22:M22)</f>
        <v>0.233545161290323</v>
      </c>
      <c r="P22" s="44" t="n">
        <v>37956</v>
      </c>
      <c r="Q22" s="39" t="n">
        <v>600</v>
      </c>
      <c r="R22" s="19" t="s">
        <v>268</v>
      </c>
      <c r="S22" s="45" t="n">
        <f aca="false">I22*I$1*Q22</f>
        <v>3918</v>
      </c>
      <c r="T22" s="45"/>
      <c r="U22" s="46" t="n">
        <v>140439</v>
      </c>
      <c r="V22" s="45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79</v>
      </c>
      <c r="C23" s="39" t="s">
        <v>251</v>
      </c>
      <c r="D23" s="40" t="n">
        <v>36526</v>
      </c>
      <c r="E23" s="40" t="n">
        <v>36830</v>
      </c>
      <c r="F23" s="24" t="s">
        <v>269</v>
      </c>
      <c r="G23" s="24" t="s">
        <v>267</v>
      </c>
      <c r="H23" s="39"/>
      <c r="I23" s="85" t="n">
        <v>0.15</v>
      </c>
      <c r="J23" s="42" t="n">
        <v>0.0132</v>
      </c>
      <c r="K23" s="42" t="n">
        <v>0.0022</v>
      </c>
      <c r="L23" s="42" t="n">
        <v>0.0075</v>
      </c>
      <c r="M23" s="42" t="n">
        <v>0</v>
      </c>
      <c r="N23" s="43" t="n">
        <v>0.02116</v>
      </c>
      <c r="O23" s="42" t="n">
        <f aca="false">SUM(I23:M23)</f>
        <v>0.1729</v>
      </c>
      <c r="P23" s="44" t="n">
        <v>61825</v>
      </c>
      <c r="Q23" s="39" t="n">
        <v>8000</v>
      </c>
      <c r="R23" s="19" t="s">
        <v>270</v>
      </c>
      <c r="S23" s="45" t="n">
        <f aca="false">I23*I$1*Q23</f>
        <v>37200</v>
      </c>
      <c r="T23" s="45"/>
      <c r="U23" s="46" t="n">
        <v>140437</v>
      </c>
      <c r="V23" s="45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79</v>
      </c>
      <c r="C24" s="39" t="s">
        <v>251</v>
      </c>
      <c r="D24" s="40" t="n">
        <v>36526</v>
      </c>
      <c r="E24" s="40" t="n">
        <v>36830</v>
      </c>
      <c r="F24" s="24" t="s">
        <v>271</v>
      </c>
      <c r="G24" s="24" t="s">
        <v>267</v>
      </c>
      <c r="H24" s="39"/>
      <c r="I24" s="85" t="n">
        <v>0.15</v>
      </c>
      <c r="J24" s="42" t="n">
        <v>0.0132</v>
      </c>
      <c r="K24" s="42" t="n">
        <v>0.0022</v>
      </c>
      <c r="L24" s="42" t="n">
        <v>0.0075</v>
      </c>
      <c r="M24" s="42" t="n">
        <v>0</v>
      </c>
      <c r="N24" s="43" t="n">
        <v>0.02116</v>
      </c>
      <c r="O24" s="42" t="n">
        <f aca="false">SUM(I24:M24)</f>
        <v>0.1729</v>
      </c>
      <c r="P24" s="44" t="n">
        <v>61990</v>
      </c>
      <c r="Q24" s="39" t="n">
        <v>2000</v>
      </c>
      <c r="R24" s="19" t="s">
        <v>272</v>
      </c>
      <c r="S24" s="45" t="n">
        <f aca="false">I24*I$1*Q24</f>
        <v>9300</v>
      </c>
      <c r="T24" s="45"/>
      <c r="U24" s="46" t="n">
        <v>140438</v>
      </c>
      <c r="V24" s="45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61" t="s">
        <v>79</v>
      </c>
      <c r="C25" s="61" t="s">
        <v>251</v>
      </c>
      <c r="D25" s="62" t="n">
        <v>36526</v>
      </c>
      <c r="E25" s="62" t="n">
        <v>36616</v>
      </c>
      <c r="F25" s="20" t="s">
        <v>271</v>
      </c>
      <c r="G25" s="20" t="s">
        <v>267</v>
      </c>
      <c r="H25" s="61"/>
      <c r="I25" s="63" t="n">
        <v>0.15</v>
      </c>
      <c r="J25" s="64" t="n">
        <v>0.0132</v>
      </c>
      <c r="K25" s="64" t="n">
        <v>0.0022</v>
      </c>
      <c r="L25" s="64" t="n">
        <v>0.0075</v>
      </c>
      <c r="M25" s="64" t="n">
        <v>0</v>
      </c>
      <c r="N25" s="65" t="n">
        <v>0.02116</v>
      </c>
      <c r="O25" s="64" t="n">
        <f aca="false">SUM(I25:M25)</f>
        <v>0.1729</v>
      </c>
      <c r="P25" s="66" t="n">
        <v>62039</v>
      </c>
      <c r="Q25" s="61" t="n">
        <v>20000</v>
      </c>
      <c r="R25" s="20" t="s">
        <v>273</v>
      </c>
      <c r="S25" s="67" t="n">
        <f aca="false">I25*I$1*Q25</f>
        <v>93000</v>
      </c>
      <c r="T25" s="67"/>
      <c r="U25" s="68"/>
      <c r="V25" s="20" t="s">
        <v>274</v>
      </c>
      <c r="W25" s="69"/>
      <c r="X25" s="69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</row>
    <row r="26" customFormat="false" ht="12.75" hidden="false" customHeight="false" outlineLevel="0" collapsed="false">
      <c r="A26" s="19" t="s">
        <v>29</v>
      </c>
      <c r="B26" s="39" t="s">
        <v>79</v>
      </c>
      <c r="C26" s="39" t="s">
        <v>251</v>
      </c>
      <c r="D26" s="40" t="n">
        <v>36526</v>
      </c>
      <c r="E26" s="40" t="n">
        <v>36616</v>
      </c>
      <c r="F26" s="24" t="s">
        <v>275</v>
      </c>
      <c r="G26" s="24" t="s">
        <v>276</v>
      </c>
      <c r="H26" s="39"/>
      <c r="I26" s="85" t="n">
        <v>0.05</v>
      </c>
      <c r="J26" s="42" t="n">
        <v>0.0132</v>
      </c>
      <c r="K26" s="42" t="n">
        <v>0.0022</v>
      </c>
      <c r="L26" s="42" t="n">
        <v>0.0075</v>
      </c>
      <c r="M26" s="42" t="n">
        <v>0</v>
      </c>
      <c r="N26" s="43" t="n">
        <v>0.02116</v>
      </c>
      <c r="O26" s="42" t="n">
        <f aca="false">SUM(I26:M26)</f>
        <v>0.0729</v>
      </c>
      <c r="P26" s="44" t="n">
        <v>62978</v>
      </c>
      <c r="Q26" s="39" t="n">
        <v>8000</v>
      </c>
      <c r="R26" s="19" t="s">
        <v>277</v>
      </c>
      <c r="S26" s="45" t="n">
        <f aca="false">I26*I$1*Q26</f>
        <v>12400</v>
      </c>
      <c r="T26" s="45"/>
      <c r="U26" s="46" t="n">
        <v>139318</v>
      </c>
      <c r="V26" s="45"/>
      <c r="W26" s="47"/>
      <c r="X26" s="47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</row>
    <row r="27" customFormat="false" ht="12.75" hidden="false" customHeight="false" outlineLevel="0" collapsed="false">
      <c r="A27" s="19" t="s">
        <v>29</v>
      </c>
      <c r="B27" s="39" t="s">
        <v>79</v>
      </c>
      <c r="C27" s="39" t="s">
        <v>251</v>
      </c>
      <c r="D27" s="40" t="n">
        <v>36526</v>
      </c>
      <c r="E27" s="40" t="n">
        <v>36616</v>
      </c>
      <c r="F27" s="24" t="s">
        <v>275</v>
      </c>
      <c r="G27" s="24" t="s">
        <v>276</v>
      </c>
      <c r="H27" s="39"/>
      <c r="I27" s="85" t="n">
        <v>0.045</v>
      </c>
      <c r="J27" s="42" t="n">
        <v>0.0132</v>
      </c>
      <c r="K27" s="42" t="n">
        <v>0.0022</v>
      </c>
      <c r="L27" s="42" t="n">
        <v>0.0075</v>
      </c>
      <c r="M27" s="42" t="n">
        <v>0</v>
      </c>
      <c r="N27" s="43" t="n">
        <v>0.02116</v>
      </c>
      <c r="O27" s="42" t="n">
        <f aca="false">SUM(I27:M27)</f>
        <v>0.0679</v>
      </c>
      <c r="P27" s="44" t="n">
        <v>63764</v>
      </c>
      <c r="Q27" s="39" t="n">
        <v>10000</v>
      </c>
      <c r="R27" s="19" t="s">
        <v>278</v>
      </c>
      <c r="S27" s="45" t="n">
        <f aca="false">I27*I$1*Q27</f>
        <v>13950</v>
      </c>
      <c r="T27" s="45"/>
      <c r="U27" s="46" t="n">
        <v>139469</v>
      </c>
      <c r="V27" s="45"/>
      <c r="W27" s="47"/>
      <c r="X27" s="47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75" hidden="false" customHeight="false" outlineLevel="0" collapsed="false">
      <c r="A28" s="19" t="s">
        <v>29</v>
      </c>
      <c r="B28" s="39" t="s">
        <v>79</v>
      </c>
      <c r="C28" s="39" t="s">
        <v>251</v>
      </c>
      <c r="D28" s="40" t="n">
        <v>36526</v>
      </c>
      <c r="E28" s="40" t="n">
        <v>36830</v>
      </c>
      <c r="F28" s="24" t="s">
        <v>144</v>
      </c>
      <c r="G28" s="24" t="s">
        <v>142</v>
      </c>
      <c r="H28" s="39"/>
      <c r="I28" s="85" t="n">
        <f aca="false">6.53/I$1</f>
        <v>0.210645161290323</v>
      </c>
      <c r="J28" s="42" t="n">
        <v>0.0132</v>
      </c>
      <c r="K28" s="42" t="n">
        <v>0.0022</v>
      </c>
      <c r="L28" s="42" t="n">
        <v>0.0075</v>
      </c>
      <c r="M28" s="42" t="n">
        <v>0</v>
      </c>
      <c r="N28" s="43" t="n">
        <v>0.02116</v>
      </c>
      <c r="O28" s="42" t="n">
        <f aca="false">SUM(I28:M28)</f>
        <v>0.233545161290323</v>
      </c>
      <c r="P28" s="44" t="n">
        <v>65026</v>
      </c>
      <c r="Q28" s="39" t="n">
        <v>128</v>
      </c>
      <c r="R28" s="19" t="s">
        <v>279</v>
      </c>
      <c r="S28" s="45" t="n">
        <f aca="false">I28*I$1*Q28</f>
        <v>835.84</v>
      </c>
      <c r="T28" s="45"/>
      <c r="U28" s="46" t="n">
        <v>140436</v>
      </c>
      <c r="V28" s="19" t="s">
        <v>280</v>
      </c>
      <c r="W28" s="47"/>
      <c r="X28" s="47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75" hidden="false" customHeight="false" outlineLevel="0" collapsed="false">
      <c r="A29" s="19" t="s">
        <v>29</v>
      </c>
      <c r="B29" s="39" t="s">
        <v>79</v>
      </c>
      <c r="C29" s="39" t="s">
        <v>251</v>
      </c>
      <c r="D29" s="40" t="n">
        <v>36526</v>
      </c>
      <c r="E29" s="40" t="n">
        <v>36830</v>
      </c>
      <c r="F29" s="24" t="s">
        <v>281</v>
      </c>
      <c r="G29" s="24" t="s">
        <v>276</v>
      </c>
      <c r="H29" s="39"/>
      <c r="I29" s="85" t="n">
        <f aca="false">6.53/I$1</f>
        <v>0.210645161290323</v>
      </c>
      <c r="J29" s="42" t="n">
        <v>0.0132</v>
      </c>
      <c r="K29" s="42" t="n">
        <v>0.0022</v>
      </c>
      <c r="L29" s="42" t="n">
        <v>0.0075</v>
      </c>
      <c r="M29" s="42" t="n">
        <v>0</v>
      </c>
      <c r="N29" s="43" t="n">
        <v>0.02116</v>
      </c>
      <c r="O29" s="42" t="n">
        <f aca="false">SUM(I29:M29)</f>
        <v>0.233545161290323</v>
      </c>
      <c r="P29" s="44" t="n">
        <v>65041</v>
      </c>
      <c r="Q29" s="39" t="n">
        <v>9619</v>
      </c>
      <c r="R29" s="19" t="s">
        <v>279</v>
      </c>
      <c r="S29" s="45" t="n">
        <f aca="false">I29*I$1*Q29</f>
        <v>62812.07</v>
      </c>
      <c r="T29" s="45"/>
      <c r="U29" s="46" t="n">
        <v>140435</v>
      </c>
      <c r="V29" s="19" t="s">
        <v>280</v>
      </c>
      <c r="W29" s="47"/>
      <c r="X29" s="47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75" hidden="false" customHeight="false" outlineLevel="0" collapsed="false">
      <c r="A30" s="19" t="s">
        <v>29</v>
      </c>
      <c r="B30" s="39" t="s">
        <v>79</v>
      </c>
      <c r="C30" s="39" t="s">
        <v>251</v>
      </c>
      <c r="D30" s="40" t="n">
        <v>36526</v>
      </c>
      <c r="E30" s="40" t="n">
        <v>36830</v>
      </c>
      <c r="F30" s="24" t="s">
        <v>266</v>
      </c>
      <c r="G30" s="24" t="s">
        <v>276</v>
      </c>
      <c r="H30" s="39"/>
      <c r="I30" s="85" t="n">
        <f aca="false">6.53/I$1</f>
        <v>0.210645161290323</v>
      </c>
      <c r="J30" s="42" t="n">
        <v>0.0132</v>
      </c>
      <c r="K30" s="42" t="n">
        <v>0.0022</v>
      </c>
      <c r="L30" s="42" t="n">
        <v>0.0075</v>
      </c>
      <c r="M30" s="42" t="n">
        <v>0</v>
      </c>
      <c r="N30" s="43" t="n">
        <v>0.02116</v>
      </c>
      <c r="O30" s="42" t="n">
        <f aca="false">SUM(I30:M30)</f>
        <v>0.233545161290323</v>
      </c>
      <c r="P30" s="44" t="n">
        <v>65042</v>
      </c>
      <c r="Q30" s="39" t="n">
        <v>4427</v>
      </c>
      <c r="R30" s="19" t="s">
        <v>279</v>
      </c>
      <c r="S30" s="45" t="n">
        <f aca="false">I30*I$1*Q30</f>
        <v>28908.31</v>
      </c>
      <c r="T30" s="45"/>
      <c r="U30" s="46" t="n">
        <v>140434</v>
      </c>
      <c r="V30" s="19" t="s">
        <v>280</v>
      </c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79</v>
      </c>
      <c r="C31" s="39" t="s">
        <v>251</v>
      </c>
      <c r="D31" s="40" t="n">
        <v>36526</v>
      </c>
      <c r="E31" s="40" t="n">
        <v>37011</v>
      </c>
      <c r="F31" s="24" t="s">
        <v>144</v>
      </c>
      <c r="G31" s="24" t="s">
        <v>282</v>
      </c>
      <c r="H31" s="39"/>
      <c r="I31" s="85" t="n">
        <v>0.206</v>
      </c>
      <c r="J31" s="42" t="n">
        <v>0.0132</v>
      </c>
      <c r="K31" s="42" t="n">
        <v>0.0022</v>
      </c>
      <c r="L31" s="42" t="n">
        <v>0.0075</v>
      </c>
      <c r="M31" s="42" t="n">
        <v>0</v>
      </c>
      <c r="N31" s="43" t="n">
        <v>0.02116</v>
      </c>
      <c r="O31" s="42" t="n">
        <f aca="false">SUM(I31:M31)</f>
        <v>0.2289</v>
      </c>
      <c r="P31" s="44" t="n">
        <v>65108</v>
      </c>
      <c r="Q31" s="39" t="n">
        <v>5000</v>
      </c>
      <c r="R31" s="19" t="s">
        <v>283</v>
      </c>
      <c r="S31" s="45" t="n">
        <f aca="false">I31*I$1*Q31</f>
        <v>31930</v>
      </c>
      <c r="T31" s="45"/>
      <c r="U31" s="46" t="n">
        <v>140433</v>
      </c>
      <c r="V31" s="19" t="s">
        <v>280</v>
      </c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25" t="s">
        <v>79</v>
      </c>
      <c r="C32" s="25" t="s">
        <v>284</v>
      </c>
      <c r="D32" s="87" t="n">
        <v>36434</v>
      </c>
      <c r="E32" s="87" t="n">
        <v>36714</v>
      </c>
      <c r="F32" s="24" t="s">
        <v>266</v>
      </c>
      <c r="G32" s="24" t="s">
        <v>285</v>
      </c>
      <c r="H32" s="25"/>
      <c r="I32" s="85" t="n">
        <v>0.085</v>
      </c>
      <c r="J32" s="88" t="n">
        <v>0.0132</v>
      </c>
      <c r="K32" s="88" t="n">
        <v>0.0022</v>
      </c>
      <c r="L32" s="88" t="n">
        <v>0.0075</v>
      </c>
      <c r="M32" s="88" t="n">
        <v>0</v>
      </c>
      <c r="N32" s="89" t="n">
        <v>0.02116</v>
      </c>
      <c r="O32" s="88" t="n">
        <f aca="false">SUM(I32:M32)</f>
        <v>0.1079</v>
      </c>
      <c r="P32" s="90"/>
      <c r="Q32" s="25" t="n">
        <v>40000</v>
      </c>
      <c r="R32" s="24" t="s">
        <v>268</v>
      </c>
      <c r="S32" s="91" t="n">
        <f aca="false">I32*I$1*Q32</f>
        <v>105400</v>
      </c>
      <c r="T32" s="91"/>
      <c r="U32" s="92"/>
      <c r="V32" s="91"/>
      <c r="W32" s="93"/>
      <c r="X32" s="93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</row>
    <row r="33" customFormat="false" ht="12.75" hidden="false" customHeight="false" outlineLevel="0" collapsed="false">
      <c r="A33" s="49" t="s">
        <v>6</v>
      </c>
      <c r="B33" s="50" t="s">
        <v>6</v>
      </c>
      <c r="C33" s="50" t="s">
        <v>6</v>
      </c>
      <c r="D33" s="52" t="s">
        <v>6</v>
      </c>
      <c r="E33" s="52" t="s">
        <v>6</v>
      </c>
      <c r="F33" s="49" t="s">
        <v>6</v>
      </c>
      <c r="G33" s="53" t="s">
        <v>6</v>
      </c>
      <c r="H33" s="50" t="s">
        <v>6</v>
      </c>
      <c r="I33" s="54"/>
      <c r="J33" s="55"/>
      <c r="K33" s="55"/>
      <c r="L33" s="55"/>
      <c r="M33" s="55"/>
      <c r="N33" s="56"/>
      <c r="O33" s="55"/>
      <c r="P33" s="57" t="s">
        <v>6</v>
      </c>
      <c r="Q33" s="50" t="n">
        <f aca="false">SUM(Q22:Q32)</f>
        <v>107774</v>
      </c>
      <c r="R33" s="49" t="s">
        <v>6</v>
      </c>
      <c r="S33" s="58" t="n">
        <f aca="false">SUM(S22:S32)</f>
        <v>399654.22</v>
      </c>
      <c r="T33" s="58" t="n">
        <f aca="false">SUM(T22:T32)</f>
        <v>0</v>
      </c>
      <c r="U33" s="59"/>
      <c r="V33" s="58"/>
      <c r="W33" s="38"/>
      <c r="X33" s="38"/>
    </row>
    <row r="34" customFormat="false" ht="12.75" hidden="false" customHeight="false" outlineLevel="0" collapsed="false">
      <c r="A34" s="29" t="s">
        <v>8</v>
      </c>
      <c r="B34" s="30" t="s">
        <v>9</v>
      </c>
      <c r="C34" s="30" t="s">
        <v>77</v>
      </c>
      <c r="D34" s="31" t="s">
        <v>11</v>
      </c>
      <c r="E34" s="31"/>
      <c r="F34" s="29" t="s">
        <v>12</v>
      </c>
      <c r="G34" s="29" t="s">
        <v>13</v>
      </c>
      <c r="H34" s="30" t="s">
        <v>14</v>
      </c>
      <c r="I34" s="32" t="s">
        <v>15</v>
      </c>
      <c r="J34" s="30" t="s">
        <v>16</v>
      </c>
      <c r="K34" s="30" t="s">
        <v>17</v>
      </c>
      <c r="L34" s="30" t="s">
        <v>18</v>
      </c>
      <c r="M34" s="30" t="s">
        <v>19</v>
      </c>
      <c r="N34" s="33" t="s">
        <v>20</v>
      </c>
      <c r="O34" s="30" t="s">
        <v>21</v>
      </c>
      <c r="P34" s="34" t="s">
        <v>22</v>
      </c>
      <c r="Q34" s="30" t="s">
        <v>23</v>
      </c>
      <c r="R34" s="29" t="s">
        <v>24</v>
      </c>
      <c r="S34" s="35" t="s">
        <v>25</v>
      </c>
      <c r="T34" s="35" t="s">
        <v>26</v>
      </c>
      <c r="U34" s="36" t="s">
        <v>27</v>
      </c>
      <c r="V34" s="37" t="n">
        <f aca="false">+V2</f>
        <v>0</v>
      </c>
      <c r="W34" s="38"/>
      <c r="X34" s="38"/>
    </row>
    <row r="35" customFormat="false" ht="12.75" hidden="false" customHeight="false" outlineLevel="0" collapsed="false">
      <c r="A35" s="19" t="s">
        <v>66</v>
      </c>
      <c r="B35" s="39" t="s">
        <v>188</v>
      </c>
      <c r="C35" s="39" t="s">
        <v>286</v>
      </c>
      <c r="D35" s="40" t="n">
        <v>36526</v>
      </c>
      <c r="E35" s="40" t="n">
        <v>36556</v>
      </c>
      <c r="F35" s="19" t="s">
        <v>287</v>
      </c>
      <c r="G35" s="19" t="s">
        <v>288</v>
      </c>
      <c r="H35" s="39" t="s">
        <v>191</v>
      </c>
      <c r="I35" s="41" t="n">
        <f aca="false">8.061/$I$1</f>
        <v>0.260032258064516</v>
      </c>
      <c r="J35" s="42" t="n">
        <v>0</v>
      </c>
      <c r="K35" s="42" t="n">
        <v>0.0022</v>
      </c>
      <c r="L35" s="42" t="n">
        <v>0.0072</v>
      </c>
      <c r="M35" s="42" t="n">
        <v>0.0131</v>
      </c>
      <c r="N35" s="43" t="n">
        <v>0</v>
      </c>
      <c r="O35" s="42" t="n">
        <f aca="false">SUM(I35:M35)</f>
        <v>0.282532258064516</v>
      </c>
      <c r="P35" s="44" t="s">
        <v>289</v>
      </c>
      <c r="Q35" s="39" t="n">
        <v>10000</v>
      </c>
      <c r="R35" s="19" t="s">
        <v>290</v>
      </c>
      <c r="S35" s="45" t="n">
        <f aca="false">I35*I$1*Q35</f>
        <v>80610</v>
      </c>
      <c r="T35" s="45"/>
      <c r="U35" s="46" t="s">
        <v>291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8"/>
      <c r="B36" s="6"/>
      <c r="C36" s="6"/>
      <c r="D36" s="7"/>
      <c r="E36" s="7"/>
      <c r="F36" s="8"/>
      <c r="G36" s="8"/>
      <c r="H36" s="6"/>
      <c r="I36" s="22"/>
      <c r="J36" s="11"/>
      <c r="K36" s="72"/>
      <c r="L36" s="11"/>
      <c r="M36" s="11"/>
      <c r="N36" s="12"/>
      <c r="O36" s="11"/>
      <c r="P36" s="13"/>
      <c r="Q36" s="14"/>
      <c r="R36" s="6"/>
      <c r="S36" s="73"/>
      <c r="T36" s="73"/>
      <c r="U36" s="74"/>
      <c r="V36" s="73"/>
      <c r="W36" s="38"/>
      <c r="X36" s="38"/>
    </row>
    <row r="37" customFormat="false" ht="12.75" hidden="false" customHeight="false" outlineLevel="0" collapsed="false">
      <c r="A37" s="8"/>
      <c r="B37" s="6"/>
      <c r="C37" s="6"/>
      <c r="D37" s="7"/>
      <c r="E37" s="7"/>
      <c r="F37" s="8"/>
      <c r="G37" s="8"/>
      <c r="H37" s="6"/>
      <c r="I37" s="22"/>
      <c r="J37" s="11"/>
      <c r="K37" s="72"/>
      <c r="L37" s="11"/>
      <c r="M37" s="11"/>
      <c r="N37" s="12"/>
      <c r="O37" s="11"/>
      <c r="P37" s="13"/>
      <c r="Q37" s="14"/>
      <c r="R37" s="6"/>
      <c r="S37" s="95"/>
      <c r="T37" s="73"/>
      <c r="U37" s="74"/>
      <c r="V37" s="73"/>
      <c r="W37" s="38"/>
      <c r="X37" s="38"/>
    </row>
    <row r="38" customFormat="false" ht="12.75" hidden="false" customHeight="false" outlineLevel="0" collapsed="false">
      <c r="A38" s="8"/>
      <c r="B38" s="6"/>
      <c r="C38" s="6"/>
      <c r="D38" s="7"/>
      <c r="E38" s="7"/>
      <c r="F38" s="8"/>
      <c r="G38" s="8"/>
      <c r="H38" s="6"/>
      <c r="I38" s="22"/>
      <c r="J38" s="11"/>
      <c r="K38" s="72"/>
      <c r="L38" s="11"/>
      <c r="M38" s="11"/>
      <c r="N38" s="75"/>
      <c r="O38" s="11"/>
      <c r="P38" s="13"/>
      <c r="Q38" s="6"/>
      <c r="R38" s="6"/>
      <c r="V38" s="8"/>
      <c r="W38" s="76"/>
      <c r="X38" s="76"/>
    </row>
    <row r="39" customFormat="false" ht="12.75" hidden="false" customHeight="false" outlineLevel="0" collapsed="false">
      <c r="A39" s="8"/>
      <c r="B39" s="6"/>
      <c r="C39" s="6"/>
      <c r="D39" s="7" t="s">
        <v>6</v>
      </c>
      <c r="E39" s="7"/>
      <c r="F39" s="8"/>
      <c r="G39" s="8"/>
      <c r="H39" s="6"/>
      <c r="I39" s="22"/>
      <c r="J39" s="11"/>
      <c r="K39" s="72"/>
      <c r="L39" s="11"/>
      <c r="M39" s="11"/>
      <c r="N39" s="12"/>
      <c r="O39" s="11"/>
      <c r="P39" s="77"/>
      <c r="Q39" s="27"/>
      <c r="R39" s="79"/>
      <c r="S39" s="96"/>
      <c r="T39" s="15"/>
      <c r="U39" s="16"/>
      <c r="V39" s="15"/>
      <c r="W39" s="18"/>
      <c r="X39" s="18"/>
    </row>
    <row r="40" customFormat="false" ht="12.75" hidden="false" customHeight="false" outlineLevel="0" collapsed="false">
      <c r="A40" s="2"/>
      <c r="B40" s="6"/>
      <c r="C40" s="6"/>
      <c r="D40" s="7"/>
      <c r="E40" s="7"/>
      <c r="F40" s="8"/>
      <c r="G40" s="8"/>
      <c r="H40" s="6"/>
      <c r="I40" s="22"/>
      <c r="J40" s="11"/>
      <c r="K40" s="11"/>
      <c r="L40" s="11"/>
      <c r="M40" s="11"/>
      <c r="N40" s="12"/>
      <c r="O40" s="11"/>
      <c r="P40" s="77"/>
      <c r="Q40" s="78"/>
      <c r="R40" s="79"/>
      <c r="S40" s="15"/>
      <c r="T40" s="15"/>
      <c r="U40" s="16"/>
      <c r="V40" s="15"/>
      <c r="W40" s="18"/>
      <c r="X40" s="18"/>
    </row>
    <row r="41" customFormat="false" ht="12.75" hidden="false" customHeight="false" outlineLevel="0" collapsed="false">
      <c r="A41" s="2"/>
      <c r="B41" s="6"/>
      <c r="C41" s="6"/>
      <c r="D41" s="7"/>
      <c r="E41" s="7"/>
      <c r="F41" s="8"/>
      <c r="G41" s="8"/>
      <c r="H41" s="6"/>
      <c r="I41" s="11"/>
      <c r="J41" s="11"/>
      <c r="K41" s="11"/>
      <c r="L41" s="11"/>
      <c r="M41" s="11"/>
      <c r="N41" s="12"/>
      <c r="O41" s="11"/>
      <c r="P41" s="77"/>
      <c r="Q41" s="78"/>
      <c r="R41" s="15"/>
      <c r="S41" s="15"/>
      <c r="T41" s="15"/>
      <c r="U41" s="16"/>
      <c r="V41" s="15"/>
      <c r="W41" s="18"/>
      <c r="X41" s="18"/>
    </row>
    <row r="42" customFormat="false" ht="12.75" hidden="false" customHeight="false" outlineLevel="0" collapsed="false">
      <c r="A42" s="2"/>
      <c r="B42" s="6"/>
      <c r="C42" s="6"/>
      <c r="D42" s="7"/>
      <c r="E42" s="7"/>
      <c r="F42" s="8"/>
      <c r="G42" s="8"/>
      <c r="H42" s="6"/>
      <c r="I42" s="22"/>
      <c r="J42" s="11"/>
      <c r="K42" s="11"/>
      <c r="L42" s="11"/>
      <c r="M42" s="11"/>
      <c r="N42" s="12"/>
      <c r="O42" s="11"/>
      <c r="P42" s="77"/>
      <c r="Q42" s="78"/>
      <c r="R42" s="15"/>
      <c r="S42" s="15"/>
      <c r="T42" s="15"/>
      <c r="U42" s="16"/>
      <c r="V42" s="15"/>
      <c r="W42" s="18"/>
      <c r="X42" s="18"/>
    </row>
    <row r="43" customFormat="false" ht="12.75" hidden="false" customHeight="false" outlineLevel="0" collapsed="false">
      <c r="A43" s="2"/>
      <c r="B43" s="6"/>
      <c r="C43" s="6"/>
      <c r="D43" s="7"/>
      <c r="E43" s="7"/>
      <c r="F43" s="8"/>
      <c r="G43" s="8"/>
      <c r="H43" s="6"/>
      <c r="I43" s="11"/>
      <c r="J43" s="11"/>
      <c r="K43" s="11"/>
      <c r="L43" s="11"/>
      <c r="M43" s="11"/>
      <c r="N43" s="12"/>
      <c r="O43" s="11"/>
      <c r="P43" s="77"/>
      <c r="Q43" s="78"/>
      <c r="R43" s="15"/>
      <c r="S43" s="15"/>
      <c r="T43" s="15"/>
      <c r="U43" s="16"/>
      <c r="V43" s="15"/>
      <c r="W43" s="18"/>
      <c r="X43" s="18"/>
    </row>
    <row r="44" customFormat="false" ht="12.75" hidden="false" customHeight="false" outlineLevel="0" collapsed="false">
      <c r="A44" s="2"/>
      <c r="B44" s="6"/>
      <c r="C44" s="6"/>
      <c r="D44" s="7"/>
      <c r="E44" s="7"/>
      <c r="F44" s="8"/>
      <c r="G44" s="8"/>
      <c r="H44" s="6"/>
      <c r="I44" s="22"/>
      <c r="J44" s="11"/>
      <c r="K44" s="11"/>
      <c r="L44" s="11"/>
      <c r="M44" s="11"/>
      <c r="N44" s="12"/>
      <c r="O44" s="11"/>
      <c r="P44" s="77"/>
      <c r="Q44" s="78"/>
      <c r="R44" s="15"/>
      <c r="S44" s="15"/>
      <c r="T44" s="15"/>
      <c r="U44" s="16"/>
      <c r="V44" s="15"/>
      <c r="W44" s="18"/>
      <c r="X44" s="18"/>
    </row>
    <row r="45" customFormat="false" ht="12.75" hidden="false" customHeight="false" outlineLevel="0" collapsed="false">
      <c r="A45" s="2"/>
      <c r="B45" s="6"/>
      <c r="C45" s="6"/>
      <c r="D45" s="7"/>
      <c r="E45" s="7"/>
      <c r="F45" s="8"/>
      <c r="G45" s="8"/>
      <c r="H45" s="6"/>
      <c r="I45" s="11"/>
      <c r="J45" s="11"/>
      <c r="K45" s="11"/>
      <c r="L45" s="11"/>
      <c r="M45" s="11"/>
      <c r="N45" s="12"/>
      <c r="O45" s="11"/>
      <c r="P45" s="77"/>
      <c r="Q45" s="78"/>
      <c r="R45" s="15"/>
      <c r="S45" s="15"/>
      <c r="T45" s="15"/>
      <c r="U45" s="16"/>
      <c r="V45" s="15"/>
      <c r="W45" s="18"/>
      <c r="X45" s="18"/>
    </row>
    <row r="46" customFormat="false" ht="12.75" hidden="false" customHeight="false" outlineLevel="0" collapsed="false">
      <c r="A46" s="2"/>
      <c r="B46" s="6"/>
      <c r="C46" s="6"/>
      <c r="D46" s="7"/>
      <c r="E46" s="7"/>
      <c r="F46" s="8"/>
      <c r="G46" s="8"/>
      <c r="H46" s="6"/>
      <c r="I46" s="11"/>
      <c r="J46" s="11"/>
      <c r="K46" s="11"/>
      <c r="L46" s="11"/>
      <c r="M46" s="11"/>
      <c r="N46" s="12"/>
      <c r="O46" s="11"/>
      <c r="P46" s="77"/>
      <c r="Q46" s="78"/>
      <c r="R46" s="15"/>
      <c r="S46" s="15"/>
      <c r="T46" s="15"/>
      <c r="U46" s="16"/>
      <c r="V46" s="15"/>
      <c r="W46" s="79"/>
      <c r="X46" s="18"/>
    </row>
    <row r="47" customFormat="false" ht="12.75" hidden="false" customHeight="false" outlineLevel="0" collapsed="false">
      <c r="A47" s="2"/>
      <c r="B47" s="6"/>
      <c r="C47" s="6"/>
      <c r="D47" s="7"/>
      <c r="E47" s="7"/>
      <c r="F47" s="8"/>
      <c r="G47" s="8"/>
      <c r="H47" s="6"/>
      <c r="I47" s="11"/>
      <c r="J47" s="11"/>
      <c r="K47" s="11"/>
      <c r="L47" s="11"/>
      <c r="M47" s="11"/>
      <c r="N47" s="12"/>
      <c r="O47" s="11"/>
      <c r="P47" s="77"/>
      <c r="Q47" s="78"/>
      <c r="R47" s="15"/>
      <c r="S47" s="15"/>
      <c r="T47" s="15"/>
      <c r="U47" s="16"/>
      <c r="V47" s="15"/>
      <c r="W47" s="18"/>
      <c r="X47" s="18"/>
    </row>
    <row r="48" customFormat="false" ht="12.75" hidden="false" customHeight="false" outlineLevel="0" collapsed="false">
      <c r="A48" s="2"/>
      <c r="B48" s="6"/>
      <c r="C48" s="6"/>
      <c r="D48" s="7"/>
      <c r="E48" s="7"/>
      <c r="F48" s="8"/>
      <c r="G48" s="8"/>
      <c r="H48" s="6"/>
      <c r="I48" s="11"/>
      <c r="J48" s="11"/>
      <c r="K48" s="11"/>
      <c r="L48" s="11"/>
      <c r="M48" s="11"/>
      <c r="N48" s="12"/>
      <c r="O48" s="11"/>
      <c r="P48" s="77"/>
      <c r="Q48" s="78"/>
      <c r="R48" s="15"/>
      <c r="S48" s="15"/>
      <c r="T48" s="15"/>
      <c r="U48" s="16"/>
      <c r="V48" s="15"/>
      <c r="W48" s="18"/>
      <c r="X48" s="18"/>
    </row>
    <row r="49" customFormat="false" ht="12.75" hidden="false" customHeight="false" outlineLevel="0" collapsed="false">
      <c r="A49" s="2"/>
      <c r="B49" s="6"/>
      <c r="C49" s="6"/>
      <c r="D49" s="7"/>
      <c r="E49" s="7"/>
      <c r="F49" s="8"/>
      <c r="G49" s="8"/>
      <c r="H49" s="6"/>
      <c r="I49" s="22"/>
      <c r="J49" s="11"/>
      <c r="K49" s="11"/>
      <c r="L49" s="11"/>
      <c r="M49" s="11"/>
      <c r="N49" s="12"/>
      <c r="O49" s="11"/>
      <c r="P49" s="77"/>
      <c r="Q49" s="78"/>
      <c r="R49" s="79"/>
      <c r="S49" s="15"/>
      <c r="T49" s="15"/>
      <c r="U49" s="16"/>
      <c r="V49" s="15"/>
      <c r="W49" s="18"/>
      <c r="X49" s="18"/>
    </row>
    <row r="50" customFormat="false" ht="12.75" hidden="false" customHeight="false" outlineLevel="0" collapsed="false">
      <c r="A50" s="2"/>
      <c r="B50" s="6"/>
      <c r="C50" s="6"/>
      <c r="D50" s="7"/>
      <c r="E50" s="7"/>
      <c r="F50" s="8"/>
      <c r="G50" s="8"/>
      <c r="H50" s="6"/>
      <c r="I50" s="22"/>
      <c r="J50" s="11"/>
      <c r="K50" s="11"/>
      <c r="L50" s="11"/>
      <c r="M50" s="11"/>
      <c r="N50" s="12"/>
      <c r="O50" s="11"/>
      <c r="P50" s="77"/>
      <c r="Q50" s="78"/>
      <c r="R50" s="79"/>
      <c r="S50" s="15"/>
      <c r="T50" s="15"/>
      <c r="U50" s="16"/>
      <c r="V50" s="15"/>
      <c r="W50" s="18"/>
      <c r="X50" s="18"/>
    </row>
    <row r="51" customFormat="false" ht="12.75" hidden="false" customHeight="false" outlineLevel="0" collapsed="false">
      <c r="P51" s="81"/>
      <c r="Q51" s="81"/>
      <c r="R51" s="81"/>
      <c r="S51" s="81"/>
      <c r="T51" s="81"/>
      <c r="U51" s="82"/>
      <c r="V51" s="81"/>
      <c r="W51" s="82"/>
    </row>
    <row r="52" customFormat="false" ht="12.75" hidden="false" customHeight="false" outlineLevel="0" collapsed="false">
      <c r="P52" s="81"/>
      <c r="Q52" s="81"/>
      <c r="R52" s="81"/>
      <c r="S52" s="81"/>
      <c r="T52" s="81"/>
      <c r="U52" s="82"/>
      <c r="V52" s="81"/>
      <c r="W52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1999-12-23T12:00:58Z</cp:lastPrinted>
  <cp:revision>0</cp:revision>
  <dc:subject/>
  <dc:title/>
</cp:coreProperties>
</file>