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s Retail" sheetId="1" state="visible" r:id="rId3"/>
    <sheet name="IT &amp; Pooling" sheetId="2" state="visible" r:id="rId4"/>
    <sheet name="Ces Wholesal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<sst xmlns="http://schemas.openxmlformats.org/spreadsheetml/2006/main" count="1615" uniqueCount="334">
  <si>
    <t xml:space="preserve">CES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</si>
  <si>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</si>
  <si>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</si>
  <si>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</si>
  <si>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</si>
  <si>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</si>
  <si>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</si>
  <si>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</si>
  <si>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</si>
  <si>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</si>
  <si>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</si>
  <si>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</si>
  <si>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</si>
  <si>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</si>
  <si>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</si>
  <si>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</si>
  <si>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</si>
  <si>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</si>
  <si>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</si>
  <si>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</si>
  <si>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</si>
  <si>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</si>
  <si>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</si>
  <si>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</si>
  <si>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</si>
  <si>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</si>
  <si>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</si>
  <si>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Sitara</t>
  </si>
  <si>
    <t xml:space="preserve">Questions</t>
  </si>
  <si>
    <t xml:space="preserve">CES/Agency</t>
  </si>
  <si>
    <t xml:space="preserve">Algonquin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</si>
  <si>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</si>
  <si>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</si>
  <si>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</si>
  <si>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</si>
  <si>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</si>
  <si>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</si>
  <si>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</si>
  <si>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</si>
  <si>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</si>
  <si>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</si>
  <si>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</si>
  <si>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</si>
  <si>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</si>
  <si>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</si>
  <si>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</si>
  <si>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</si>
  <si>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</si>
  <si>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CNG</t>
  </si>
  <si>
    <t xml:space="preserve">NIMO</t>
  </si>
  <si>
    <t xml:space="preserve">40208 Oakford</t>
  </si>
  <si>
    <t xml:space="preserve">20500 NIMO</t>
  </si>
  <si>
    <t xml:space="preserve">FTNN</t>
  </si>
  <si>
    <t xml:space="preserve">5A2181</t>
  </si>
  <si>
    <t xml:space="preserve">#12744, Nimo East</t>
  </si>
  <si>
    <t xml:space="preserve">5A2182</t>
  </si>
  <si>
    <t xml:space="preserve">#12743, Nimo West</t>
  </si>
  <si>
    <t xml:space="preserve">60003 Cornwell</t>
  </si>
  <si>
    <t xml:space="preserve">60002 Leidy</t>
  </si>
  <si>
    <t xml:space="preserve">5a1015</t>
  </si>
  <si>
    <t xml:space="preserve">#10403</t>
  </si>
  <si>
    <t xml:space="preserve">60001 Lebanon</t>
  </si>
  <si>
    <t xml:space="preserve">Storage Demand</t>
  </si>
  <si>
    <t xml:space="preserve">GSSTE</t>
  </si>
  <si>
    <t xml:space="preserve">#10410</t>
  </si>
  <si>
    <t xml:space="preserve">Storage Capacity</t>
  </si>
  <si>
    <t xml:space="preserve">CEM/Agency</t>
  </si>
  <si>
    <t xml:space="preserve">20700 NYSEG</t>
  </si>
  <si>
    <t xml:space="preserve">5A1982</t>
  </si>
  <si>
    <t xml:space="preserve">#12372</t>
  </si>
  <si>
    <t xml:space="preserve">5A2083</t>
  </si>
  <si>
    <t xml:space="preserve">#12599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</si>
  <si>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</si>
  <si>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</si>
  <si>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</si>
  <si>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</si>
  <si>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</si>
  <si>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FTS</t>
  </si>
  <si>
    <t xml:space="preserve">Primary delivery to constrained area on TCO 5-7.  For Retail needs.</t>
  </si>
  <si>
    <t xml:space="preserve">Agency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</si>
  <si>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</si>
  <si>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</si>
  <si>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</si>
  <si>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</si>
  <si>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</si>
  <si>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</si>
  <si>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</si>
  <si>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</si>
  <si>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Toledo Agg</t>
  </si>
  <si>
    <t xml:space="preserve">COH</t>
  </si>
  <si>
    <t xml:space="preserve">Primary to Op 5, ROFR</t>
  </si>
  <si>
    <t xml:space="preserve">A3 Maumee</t>
  </si>
  <si>
    <t xml:space="preserve">23-4 COH-07 Alliance</t>
  </si>
  <si>
    <t xml:space="preserve">#22422</t>
  </si>
  <si>
    <t xml:space="preserve">Maumee</t>
  </si>
  <si>
    <t xml:space="preserve">Primary to contrained Op 7, ROFR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</si>
  <si>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</si>
  <si>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</si>
  <si>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</si>
  <si>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</si>
  <si>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McClelland Aggregate</t>
  </si>
  <si>
    <t xml:space="preserve">CPA</t>
  </si>
  <si>
    <t xml:space="preserve">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</si>
  <si>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</si>
  <si>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</si>
  <si>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</si>
  <si>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</si>
  <si>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</si>
  <si>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</si>
  <si>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</si>
  <si>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</si>
  <si>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</si>
  <si>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</si>
  <si>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</si>
  <si>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</si>
  <si>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</si>
  <si>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</si>
  <si>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</si>
  <si>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</si>
  <si>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</si>
  <si>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</si>
  <si>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</si>
  <si>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</si>
  <si>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</si>
  <si>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</si>
  <si>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</si>
  <si>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</si>
  <si>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</si>
  <si>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</si>
  <si>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</si>
  <si>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</si>
  <si>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</si>
  <si>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</si>
  <si>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</si>
  <si>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</si>
  <si>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</si>
  <si>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</si>
  <si>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</si>
  <si>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Primary receipt Toledo agg., ROFR, total MDQ is 20,000 day, contract will be split between retail and wholesale with 15,000/day going to Retail-Mass Markets.  Old contract was 62039.</t>
  </si>
  <si>
    <t xml:space="preserve">COH-07</t>
  </si>
  <si>
    <t xml:space="preserve">#26694</t>
  </si>
  <si>
    <t xml:space="preserve">C-16 Delmont</t>
  </si>
  <si>
    <t xml:space="preserve">21 NYSEG-02</t>
  </si>
  <si>
    <t xml:space="preserve">#26995</t>
  </si>
  <si>
    <t xml:space="preserve">F4 Monclova</t>
  </si>
  <si>
    <t xml:space="preserve">#26722</t>
  </si>
  <si>
    <t xml:space="preserve">COH-03</t>
  </si>
  <si>
    <t xml:space="preserve">#26984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</si>
  <si>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</si>
  <si>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</si>
  <si>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</si>
  <si>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</si>
  <si>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</si>
  <si>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</si>
  <si>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</si>
  <si>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</si>
  <si>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</si>
  <si>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</si>
  <si>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CVA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</si>
  <si>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</si>
  <si>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</si>
  <si>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O&amp;R</t>
  </si>
  <si>
    <t xml:space="preserve">FTS-2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</si>
  <si>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</si>
  <si>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</si>
  <si>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</si>
  <si>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</si>
  <si>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</si>
  <si>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</si>
  <si>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</si>
  <si>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Atlanta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</si>
  <si>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</si>
  <si>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</si>
  <si>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</si>
  <si>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</si>
  <si>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</si>
  <si>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???</t>
  </si>
  <si>
    <t xml:space="preserve">East Tenn</t>
  </si>
  <si>
    <t xml:space="preserve">Lobelville</t>
  </si>
  <si>
    <t xml:space="preserve">Nipsco</t>
  </si>
  <si>
    <t xml:space="preserve">Portland</t>
  </si>
  <si>
    <t xml:space="preserve">Nipcso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</si>
  <si>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</si>
  <si>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</si>
  <si>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</si>
  <si>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</si>
  <si>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</si>
  <si>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Bechtelsville</t>
  </si>
  <si>
    <t xml:space="preserve">Access</t>
  </si>
  <si>
    <t xml:space="preserve">M3</t>
  </si>
  <si>
    <t xml:space="preserve">M2</t>
  </si>
  <si>
    <t xml:space="preserve">CDS</t>
  </si>
  <si>
    <t xml:space="preserve">SS-1</t>
  </si>
  <si>
    <t xml:space="preserve">Demand</t>
  </si>
  <si>
    <t xml:space="preserve">MDIQ=63, MDWQ=170</t>
  </si>
  <si>
    <t xml:space="preserve">Capacity</t>
  </si>
  <si>
    <t xml:space="preserve">BUG</t>
  </si>
  <si>
    <t xml:space="preserve">Texas Gas</t>
  </si>
  <si>
    <t xml:space="preserve">Zone SL</t>
  </si>
  <si>
    <t xml:space="preserve">1247 Lebanon CNG</t>
  </si>
  <si>
    <t xml:space="preserve">FT </t>
  </si>
  <si>
    <t xml:space="preserve">T013445</t>
  </si>
  <si>
    <t xml:space="preserve">Zone 1</t>
  </si>
  <si>
    <t xml:space="preserve">FT</t>
  </si>
  <si>
    <t xml:space="preserve">T014311</t>
  </si>
  <si>
    <t xml:space="preserve">T014571</t>
  </si>
  <si>
    <t xml:space="preserve">T015904</t>
  </si>
  <si>
    <t xml:space="preserve">Transco</t>
  </si>
  <si>
    <t xml:space="preserve">Lilco</t>
  </si>
  <si>
    <t xml:space="preserve">St 30</t>
  </si>
  <si>
    <t xml:space="preserve">FT -R</t>
  </si>
  <si>
    <t xml:space="preserve">3.3014 / 1.1703</t>
  </si>
  <si>
    <t xml:space="preserve">#17800; Lilco bills CES the demand charge</t>
  </si>
  <si>
    <t xml:space="preserve">143914 / 143913</t>
  </si>
  <si>
    <t xml:space="preserve">St 45</t>
  </si>
  <si>
    <t xml:space="preserve">Z3</t>
  </si>
  <si>
    <t xml:space="preserve">6484 Atlanta</t>
  </si>
  <si>
    <t xml:space="preserve">3.3053 / 1.1703</t>
  </si>
  <si>
    <t xml:space="preserve">#17815</t>
  </si>
  <si>
    <t xml:space="preserve">143915 / 143913</t>
  </si>
  <si>
    <t xml:space="preserve">3.3096 / 1.1703</t>
  </si>
  <si>
    <t xml:space="preserve">#17860</t>
  </si>
  <si>
    <t xml:space="preserve">143916 / 143913</t>
  </si>
  <si>
    <t xml:space="preserve">3.3039 / 1.1703</t>
  </si>
  <si>
    <t xml:space="preserve">#17829</t>
  </si>
  <si>
    <t xml:space="preserve">143917 / 143913</t>
  </si>
  <si>
    <t xml:space="preserve">6971 St 85</t>
  </si>
  <si>
    <t xml:space="preserve">FTSR</t>
  </si>
  <si>
    <t xml:space="preserve">3.3109 / 2.7425</t>
  </si>
  <si>
    <t xml:space="preserve">#17847, Sheet no 37F, Southern Expansion 7C converted to 284 FT.</t>
  </si>
  <si>
    <t xml:space="preserve">143918 / 143919</t>
  </si>
  <si>
    <t xml:space="preserve">FTCHR</t>
  </si>
  <si>
    <t xml:space="preserve">3.3085 / 2.7423</t>
  </si>
  <si>
    <t xml:space="preserve">#17871, Sheet no 37M - Cherokee Expansion</t>
  </si>
  <si>
    <t xml:space="preserve">143921 / 143920</t>
  </si>
  <si>
    <t xml:space="preserve">WSR Capacity</t>
  </si>
  <si>
    <t xml:space="preserve">WSR</t>
  </si>
  <si>
    <t xml:space="preserve">3.3115 / 2.7479</t>
  </si>
  <si>
    <t xml:space="preserve">#17886, sheet 27A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</si>
  <si>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</si>
  <si>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</si>
  <si>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</si>
  <si>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</si>
  <si>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3.3114 / 2.7502</t>
  </si>
  <si>
    <t xml:space="preserve">#17885, sheet 27A</t>
  </si>
  <si>
    <t xml:space="preserve">143926 / 143927</t>
  </si>
  <si>
    <t xml:space="preserve">ESR Demand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</si>
  <si>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</si>
  <si>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</si>
  <si>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</si>
  <si>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</si>
  <si>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</si>
  <si>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</si>
  <si>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</si>
  <si>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</si>
  <si>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</si>
  <si>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</si>
  <si>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</si>
  <si>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</si>
  <si>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</si>
  <si>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</si>
  <si>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</si>
  <si>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</si>
  <si>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volumetric</t>
  </si>
  <si>
    <t xml:space="preserve">CES Wholesale East Desk Transportation Capacity for Jan, 2000</t>
  </si>
  <si>
    <t xml:space="preserve">Entered from Structuring's Worksheet.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</si>
  <si>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</si>
  <si>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</si>
  <si>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</si>
  <si>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recall</t>
  </si>
  <si>
    <t xml:space="preserve">12,000 - Erath, 12,000 - Henry, 6,000 - Venice</t>
  </si>
  <si>
    <t xml:space="preserve">Onshore capacity - 6,000 day Venice receipt, CES has exclusive right of termination.</t>
  </si>
  <si>
    <t xml:space="preserve">demand</t>
  </si>
  <si>
    <t xml:space="preserve">Evergreen</t>
  </si>
  <si>
    <t xml:space="preserve">P10</t>
  </si>
  <si>
    <t xml:space="preserve">Similar to ENA's k#37147</t>
  </si>
  <si>
    <t xml:space="preserve">CEM</t>
  </si>
  <si>
    <t xml:space="preserve">Similar to ENA's k#39149</t>
  </si>
  <si>
    <t xml:space="preserve">Equitrans</t>
  </si>
  <si>
    <t xml:space="preserve">all</t>
  </si>
  <si>
    <t xml:space="preserve">IT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</si>
  <si>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</si>
  <si>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</si>
  <si>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</si>
  <si>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</si>
  <si>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</si>
  <si>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50004 Finnefrock</t>
  </si>
  <si>
    <t xml:space="preserve">5A1866</t>
  </si>
  <si>
    <t xml:space="preserve">#12154</t>
  </si>
  <si>
    <t xml:space="preserve">60004 Finnefrock</t>
  </si>
  <si>
    <t xml:space="preserve">MARQ</t>
  </si>
  <si>
    <t xml:space="preserve">Venice</t>
  </si>
  <si>
    <t xml:space="preserve">Onshore capacity - 20,000 day Venice receipt, CES has exclusive right of termination.</t>
  </si>
  <si>
    <t xml:space="preserve">Mainline capacity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</si>
  <si>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</si>
  <si>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</si>
  <si>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</si>
  <si>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</si>
  <si>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Onshore capacity - 5,395 venice capacity.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</si>
  <si>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</si>
  <si>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</si>
  <si>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</si>
  <si>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Penn Fuel</t>
  </si>
  <si>
    <t xml:space="preserve">270010 Rayne</t>
  </si>
  <si>
    <t xml:space="preserve">801 Leach</t>
  </si>
  <si>
    <t xml:space="preserve">#26785, Penn Fuel</t>
  </si>
  <si>
    <t xml:space="preserve">Release to Delmarva</t>
  </si>
  <si>
    <t xml:space="preserve">Release to NUI Energy Brokers</t>
  </si>
  <si>
    <t xml:space="preserve">Release to UGI Energy Services</t>
  </si>
  <si>
    <t xml:space="preserve">56-25 PFG-04 Lancaster</t>
  </si>
  <si>
    <t xml:space="preserve">#26782, Penn Fuel asset management capacity</t>
  </si>
  <si>
    <t xml:space="preserve">56-29 PFG-04 Downington</t>
  </si>
  <si>
    <t xml:space="preserve">56W PFG-08 Olean</t>
  </si>
  <si>
    <t xml:space="preserve">Delmarva</t>
  </si>
  <si>
    <t xml:space="preserve">NUI Energy Brokers</t>
  </si>
  <si>
    <t xml:space="preserve">UGI Energy Services</t>
  </si>
  <si>
    <t xml:space="preserve">CES/CALP</t>
  </si>
  <si>
    <t xml:space="preserve">Broad run</t>
  </si>
  <si>
    <t xml:space="preserve">CALP</t>
  </si>
  <si>
    <t xml:space="preserve">??</t>
  </si>
  <si>
    <t xml:space="preserve">Environgas</t>
  </si>
  <si>
    <t xml:space="preserve">Wholesale</t>
  </si>
  <si>
    <t xml:space="preserve">Tetco</t>
  </si>
  <si>
    <t xml:space="preserve">S Jersey</t>
  </si>
  <si>
    <t xml:space="preserve">St 65</t>
  </si>
  <si>
    <t xml:space="preserve">6583 S Jersey</t>
  </si>
  <si>
    <t xml:space="preserve">3.3022 / 2.1432</t>
  </si>
  <si>
    <t xml:space="preserve">#17792</t>
  </si>
  <si>
    <t xml:space="preserve">143933 / 143932</t>
  </si>
  <si>
    <t xml:space="preserve">1.1501</t>
  </si>
  <si>
    <t xml:space="preserve">CES IT Contract</t>
  </si>
  <si>
    <t xml:space="preserve">Total Demand</t>
  </si>
  <si>
    <t xml:space="preserve">Penn Fuel Reimbursements</t>
  </si>
  <si>
    <t xml:space="preserve">Net East Desk Demand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</si>
</sst>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%"/>
    <numFmt numFmtId="166" formatCode="[$-409]#,##0_);[RED]\(#,##0\)"/>
    <numFmt numFmtId="167" formatCode="[$-409]m/d/yyyy"/>
    <numFmt numFmtId="168" formatCode="#,##0"/>
    <numFmt numFmtId="169" formatCode="\$#,##0.0000_);[RED]&quot;($&quot;#,##0.0000\)"/>
    <numFmt numFmtId="170" formatCode="0"/>
    <numFmt numFmtId="171" formatCode="#,##0.00000"/>
    <numFmt numFmtId="172" formatCode="@"/>
    <numFmt numFmtId="173" formatCode="[$-409]d\-mmm"/>
    <numFmt numFmtId="174" formatCode="[$-409]#,##0.00_);[RED]\(#,##0.00\)"/>
    <numFmt numFmtId="175" formatCode="_(\$* #,##0.00_);_(\$* \(#,##0.00\);_(\$* \-??_);_(@_)"/>
    <numFmt numFmtId="176" formatCode="_(\$* #,##0.000_);_(\$* \(#,##0.000\);_(\$* \-??_);_(@_)"/>
    <numFmt numFmtId="177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FF00FF"/>
        <bgColor rgb="FFFF00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99"/>
    <col collapsed="false" customWidth="false" hidden="false" outlineLevel="0" max="2" min="2" style="1" width="9.14"/>
    <col collapsed="false" customWidth="true" hidden="false" outlineLevel="0" max="3" min="3" style="1" width="10.56"/>
    <col collapsed="false" customWidth="true" hidden="false" outlineLevel="0" max="4" min="4" style="1" width="7.7"/>
    <col collapsed="false" customWidth="true" hidden="false" outlineLevel="0" max="5" min="5" style="1" width="9.56"/>
    <col collapsed="false" customWidth="true" hidden="false" outlineLevel="0" max="6" min="6" style="2" width="12.42"/>
    <col collapsed="false" customWidth="true" hidden="false" outlineLevel="0" max="7" min="7" style="2" width="10.71"/>
    <col collapsed="false" customWidth="true" hidden="false" outlineLevel="0" max="8" min="8" style="1" width="12.99"/>
    <col collapsed="false" customWidth="true" hidden="false" outlineLevel="0" max="9" min="9" style="1" width="7.7"/>
    <col collapsed="false" customWidth="false" hidden="false" outlineLevel="0" max="13" min="10" style="1" width="9.14"/>
    <col collapsed="false" customWidth="false" hidden="false" outlineLevel="0" max="14" min="14" style="3" width="9.14"/>
    <col collapsed="false" customWidth="false" hidden="false" outlineLevel="0" max="15" min="15" style="1" width="9.14"/>
    <col collapsed="false" customWidth="true" hidden="false" outlineLevel="0" max="16" min="16" style="1" width="12.7"/>
    <col collapsed="false" customWidth="true" hidden="false" outlineLevel="0" max="17" min="17" style="1" width="10.85"/>
    <col collapsed="false" customWidth="true" hidden="false" outlineLevel="0" max="18" min="18" style="1" width="10.13"/>
    <col collapsed="false" customWidth="false" hidden="false" outlineLevel="0" max="20" min="19" style="1" width="9.14"/>
    <col collapsed="false" customWidth="true" hidden="false" outlineLevel="0" max="21" min="21" style="4" width="15.28"/>
    <col collapsed="false" customWidth="true" hidden="false" outlineLevel="0" max="22" min="22" style="2" width="42.28"/>
    <col collapsed="false" customWidth="false" hidden="false" outlineLevel="0" max="24" min="23" style="4" width="9.14"/>
    <col collapsed="false" customWidth="true" hidden="false" outlineLevel="0" max="25" min="25" style="1" width="12.42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5" t="s">
        <v>0</v>
      </c>
      <c r="B1" s="6"/>
      <c r="C1" s="6"/>
      <c r="D1" s="7"/>
      <c r="E1" s="7"/>
      <c r="F1" s="8"/>
      <c r="G1" s="8"/>
      <c r="H1" s="6" t="s">
        <v>1</v>
      </c>
      <c r="I1" s="9" t="n">
        <v>31</v>
      </c>
      <c r="J1" s="10" t="s">
        <v>2</v>
      </c>
      <c r="K1" s="11"/>
      <c r="L1" s="11"/>
      <c r="M1" s="11"/>
      <c r="N1" s="12"/>
      <c r="O1" s="11"/>
      <c r="P1" s="13"/>
      <c r="Q1" s="14"/>
      <c r="R1" s="15"/>
      <c r="S1" s="15"/>
      <c r="T1" s="15"/>
      <c r="U1" s="16"/>
      <c r="V1" s="17"/>
      <c r="W1" s="18"/>
      <c r="X1" s="18"/>
    </row>
    <row r="2" customFormat="false" ht="12.75" hidden="false" customHeight="false" outlineLevel="0" collapsed="false">
      <c r="A2" s="19" t="s">
        <v>3</v>
      </c>
      <c r="B2" s="19"/>
      <c r="C2" s="19"/>
      <c r="D2" s="7"/>
      <c r="E2" s="7"/>
      <c r="F2" s="8"/>
      <c r="G2" s="8"/>
      <c r="H2" s="6"/>
      <c r="I2" s="9"/>
      <c r="J2" s="10" t="s">
        <v>4</v>
      </c>
      <c r="K2" s="11"/>
      <c r="L2" s="11"/>
      <c r="M2" s="11"/>
      <c r="N2" s="12"/>
      <c r="O2" s="11"/>
      <c r="P2" s="13"/>
      <c r="Q2" s="14"/>
      <c r="R2" s="15"/>
      <c r="S2" s="15"/>
      <c r="T2" s="15"/>
      <c r="U2" s="16"/>
      <c r="V2" s="17"/>
      <c r="W2" s="18"/>
      <c r="X2" s="18"/>
    </row>
    <row r="3" customFormat="false" ht="12.75" hidden="false" customHeight="false" outlineLevel="0" collapsed="false">
      <c r="A3" s="20" t="s">
        <v>5</v>
      </c>
      <c r="B3" s="20"/>
      <c r="C3" s="20"/>
      <c r="D3" s="7"/>
      <c r="E3" s="7"/>
      <c r="F3" s="21" t="s">
        <v>6</v>
      </c>
      <c r="G3" s="8" t="s">
        <v>6</v>
      </c>
      <c r="H3" s="14" t="s">
        <v>6</v>
      </c>
      <c r="I3" s="22"/>
      <c r="J3" s="23" t="s">
        <v>6</v>
      </c>
      <c r="K3" s="11"/>
      <c r="L3" s="23" t="s">
        <v>6</v>
      </c>
      <c r="M3" s="11"/>
      <c r="N3" s="12"/>
      <c r="O3" s="23" t="s">
        <v>6</v>
      </c>
      <c r="P3" s="13"/>
      <c r="Q3" s="14"/>
      <c r="R3" s="15"/>
      <c r="S3" s="15"/>
      <c r="T3" s="15"/>
      <c r="U3" s="16"/>
      <c r="V3" s="17"/>
      <c r="W3" s="18"/>
      <c r="X3" s="18"/>
    </row>
    <row r="4" customFormat="false" ht="12.75" hidden="false" customHeight="false" outlineLevel="0" collapsed="false">
      <c r="A4" s="24"/>
      <c r="B4" s="25"/>
      <c r="C4" s="25"/>
      <c r="D4" s="7"/>
      <c r="E4" s="7"/>
      <c r="F4" s="26"/>
      <c r="G4" s="8"/>
      <c r="H4" s="26"/>
      <c r="I4" s="22"/>
      <c r="J4" s="26"/>
      <c r="K4" s="11"/>
      <c r="L4" s="26"/>
      <c r="M4" s="14"/>
      <c r="N4" s="12"/>
      <c r="O4" s="14"/>
      <c r="P4" s="13"/>
      <c r="Q4" s="14"/>
      <c r="R4" s="15"/>
      <c r="S4" s="27"/>
      <c r="T4" s="27"/>
      <c r="U4" s="28"/>
      <c r="V4" s="17"/>
      <c r="W4" s="18"/>
      <c r="X4" s="18"/>
    </row>
    <row r="5" customFormat="false" ht="12.75" hidden="false" customHeight="false" outlineLevel="0" collapsed="false">
      <c r="A5" s="8" t="s">
        <v>7</v>
      </c>
      <c r="B5" s="6"/>
      <c r="C5" s="8"/>
      <c r="D5" s="7"/>
      <c r="E5" s="7"/>
      <c r="F5" s="26"/>
      <c r="G5" s="8"/>
      <c r="H5" s="26"/>
      <c r="I5" s="22"/>
      <c r="J5" s="26"/>
      <c r="K5" s="11"/>
      <c r="L5" s="26"/>
      <c r="M5" s="14"/>
      <c r="N5" s="12"/>
      <c r="O5" s="14"/>
      <c r="P5" s="13"/>
      <c r="Q5" s="14"/>
      <c r="R5" s="15"/>
      <c r="S5" s="27"/>
      <c r="T5" s="27"/>
      <c r="U5" s="28"/>
      <c r="V5" s="17"/>
      <c r="W5" s="18"/>
      <c r="X5" s="18"/>
    </row>
    <row r="6" customFormat="false" ht="12.75" hidden="false" customHeight="false" outlineLevel="0" collapsed="false">
      <c r="A6" s="8"/>
      <c r="B6" s="6"/>
      <c r="C6" s="6"/>
      <c r="D6" s="7"/>
      <c r="E6" s="7"/>
      <c r="F6" s="26"/>
      <c r="G6" s="8"/>
      <c r="H6" s="26"/>
      <c r="I6" s="22"/>
      <c r="J6" s="26"/>
      <c r="K6" s="11"/>
      <c r="L6" s="26"/>
      <c r="M6" s="14"/>
      <c r="N6" s="12"/>
      <c r="O6" s="14"/>
      <c r="P6" s="13"/>
      <c r="Q6" s="14"/>
      <c r="R6" s="15"/>
      <c r="S6" s="27"/>
      <c r="T6" s="27"/>
      <c r="U6" s="28"/>
      <c r="V6" s="17"/>
      <c r="W6" s="18"/>
      <c r="X6" s="18"/>
    </row>
    <row r="7" customFormat="false" ht="12.75" hidden="false" customHeight="false" outlineLevel="0" collapsed="false">
      <c r="A7" s="8"/>
      <c r="B7" s="6"/>
      <c r="C7" s="6"/>
      <c r="D7" s="7"/>
      <c r="E7" s="7"/>
      <c r="F7" s="26"/>
      <c r="G7" s="8"/>
      <c r="H7" s="26"/>
      <c r="I7" s="22"/>
      <c r="J7" s="26"/>
      <c r="K7" s="11"/>
      <c r="L7" s="26"/>
      <c r="M7" s="14"/>
      <c r="N7" s="12"/>
      <c r="O7" s="14"/>
      <c r="P7" s="13"/>
      <c r="Q7" s="14"/>
      <c r="R7" s="15"/>
      <c r="S7" s="27"/>
      <c r="T7" s="27"/>
      <c r="U7" s="28"/>
      <c r="V7" s="17"/>
      <c r="W7" s="18"/>
      <c r="X7" s="18"/>
    </row>
    <row r="8" customFormat="false" ht="12.75" hidden="false" customHeight="false" outlineLevel="0" collapsed="false">
      <c r="A8" s="8"/>
      <c r="B8" s="6"/>
      <c r="C8" s="6"/>
      <c r="D8" s="7"/>
      <c r="E8" s="7"/>
      <c r="F8" s="26"/>
      <c r="G8" s="8"/>
      <c r="H8" s="26"/>
      <c r="I8" s="22"/>
      <c r="J8" s="26"/>
      <c r="K8" s="11"/>
      <c r="L8" s="26"/>
      <c r="M8" s="14"/>
      <c r="N8" s="12"/>
      <c r="O8" s="14"/>
      <c r="P8" s="13"/>
      <c r="Q8" s="14"/>
      <c r="R8" s="15"/>
      <c r="S8" s="27"/>
      <c r="T8" s="27"/>
      <c r="U8" s="28"/>
      <c r="V8" s="17"/>
      <c r="W8" s="18"/>
      <c r="X8" s="18"/>
    </row>
    <row r="9" customFormat="false" ht="12.75" hidden="false" customHeight="false" outlineLevel="0" collapsed="false">
      <c r="A9" s="8"/>
      <c r="B9" s="6"/>
      <c r="C9" s="6"/>
      <c r="D9" s="7"/>
      <c r="E9" s="7"/>
      <c r="F9" s="26"/>
      <c r="G9" s="8"/>
      <c r="H9" s="26"/>
      <c r="I9" s="22"/>
      <c r="J9" s="26"/>
      <c r="K9" s="11"/>
      <c r="L9" s="26"/>
      <c r="M9" s="14"/>
      <c r="N9" s="12"/>
      <c r="O9" s="14"/>
      <c r="P9" s="13"/>
      <c r="Q9" s="14"/>
      <c r="R9" s="15"/>
      <c r="S9" s="27"/>
      <c r="T9" s="27"/>
      <c r="U9" s="28"/>
      <c r="V9" s="17"/>
      <c r="W9" s="18"/>
      <c r="X9" s="18"/>
    </row>
    <row r="10" customFormat="false" ht="12.75" hidden="false" customHeight="false" outlineLevel="0" collapsed="false">
      <c r="A10" s="8"/>
      <c r="B10" s="6"/>
      <c r="C10" s="6"/>
      <c r="D10" s="7"/>
      <c r="E10" s="7"/>
      <c r="F10" s="26"/>
      <c r="G10" s="8"/>
      <c r="H10" s="26"/>
      <c r="I10" s="22"/>
      <c r="J10" s="26"/>
      <c r="K10" s="11"/>
      <c r="L10" s="26"/>
      <c r="M10" s="14"/>
      <c r="N10" s="12"/>
      <c r="O10" s="14"/>
      <c r="P10" s="13"/>
      <c r="Q10" s="14"/>
      <c r="R10" s="15"/>
      <c r="S10" s="27"/>
      <c r="T10" s="27"/>
      <c r="U10" s="28"/>
      <c r="V10" s="17"/>
      <c r="W10" s="18"/>
      <c r="X10" s="18"/>
    </row>
    <row r="11" customFormat="false" ht="12.75" hidden="false" customHeight="false" outlineLevel="0" collapsed="false">
      <c r="A11" s="29" t="s">
        <v>8</v>
      </c>
      <c r="B11" s="30" t="s">
        <v>9</v>
      </c>
      <c r="C11" s="30" t="s">
        <v>10</v>
      </c>
      <c r="D11" s="31" t="s">
        <v>11</v>
      </c>
      <c r="E11" s="31"/>
      <c r="F11" s="29" t="s">
        <v>12</v>
      </c>
      <c r="G11" s="29" t="s">
        <v>13</v>
      </c>
      <c r="H11" s="30" t="s">
        <v>14</v>
      </c>
      <c r="I11" s="32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3" t="s">
        <v>20</v>
      </c>
      <c r="O11" s="30" t="s">
        <v>21</v>
      </c>
      <c r="P11" s="34" t="s">
        <v>22</v>
      </c>
      <c r="Q11" s="30" t="s">
        <v>23</v>
      </c>
      <c r="R11" s="29" t="s">
        <v>24</v>
      </c>
      <c r="S11" s="35" t="s">
        <v>25</v>
      </c>
      <c r="T11" s="35" t="s">
        <v>26</v>
      </c>
      <c r="U11" s="36" t="s">
        <v>27</v>
      </c>
      <c r="V11" s="37" t="s">
        <v>28</v>
      </c>
      <c r="W11" s="38"/>
      <c r="X11" s="38"/>
    </row>
    <row r="12" customFormat="false" ht="12.75" hidden="false" customHeight="false" outlineLevel="0" collapsed="false">
      <c r="A12" s="19" t="s">
        <v>29</v>
      </c>
      <c r="B12" s="39" t="s">
        <v>30</v>
      </c>
      <c r="C12" s="39" t="s">
        <v>31</v>
      </c>
      <c r="D12" s="40" t="n">
        <v>35977</v>
      </c>
      <c r="E12" s="40" t="n">
        <v>36830</v>
      </c>
      <c r="F12" s="19" t="s">
        <v>32</v>
      </c>
      <c r="G12" s="19" t="s">
        <v>33</v>
      </c>
      <c r="H12" s="39" t="s">
        <v>34</v>
      </c>
      <c r="I12" s="41" t="n">
        <f aca="false">6.7854/I$1</f>
        <v>0.218883870967742</v>
      </c>
      <c r="J12" s="42" t="n">
        <v>0.0112</v>
      </c>
      <c r="K12" s="42" t="n">
        <v>0.0022</v>
      </c>
      <c r="L12" s="42" t="n">
        <v>0.0072</v>
      </c>
      <c r="M12" s="42" t="n">
        <v>0</v>
      </c>
      <c r="N12" s="43" t="n">
        <v>0.0111</v>
      </c>
      <c r="O12" s="42" t="n">
        <f aca="false">SUM(I12:M12)</f>
        <v>0.239483870967742</v>
      </c>
      <c r="P12" s="44" t="n">
        <v>770407</v>
      </c>
      <c r="Q12" s="39" t="n">
        <v>69</v>
      </c>
      <c r="R12" s="19"/>
      <c r="S12" s="45" t="n">
        <f aca="false">I12*I$1*Q12</f>
        <v>468.1926</v>
      </c>
      <c r="T12" s="45"/>
      <c r="U12" s="46" t="n">
        <v>142005</v>
      </c>
      <c r="V12" s="19"/>
      <c r="W12" s="47"/>
      <c r="X12" s="47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2.75" hidden="false" customHeight="false" outlineLevel="0" collapsed="false">
      <c r="A13" s="19" t="s">
        <v>29</v>
      </c>
      <c r="B13" s="39" t="s">
        <v>30</v>
      </c>
      <c r="C13" s="39" t="s">
        <v>31</v>
      </c>
      <c r="D13" s="40" t="n">
        <v>35977</v>
      </c>
      <c r="E13" s="40" t="n">
        <v>40117</v>
      </c>
      <c r="F13" s="19" t="s">
        <v>32</v>
      </c>
      <c r="G13" s="19" t="s">
        <v>35</v>
      </c>
      <c r="H13" s="39" t="s">
        <v>36</v>
      </c>
      <c r="I13" s="41" t="n">
        <f aca="false">6.7854/I$1</f>
        <v>0.218883870967742</v>
      </c>
      <c r="J13" s="42" t="n">
        <v>0.0112</v>
      </c>
      <c r="K13" s="42" t="n">
        <v>0.0022</v>
      </c>
      <c r="L13" s="42" t="n">
        <v>0.0072</v>
      </c>
      <c r="M13" s="42" t="n">
        <v>0</v>
      </c>
      <c r="N13" s="43" t="n">
        <v>0.0111</v>
      </c>
      <c r="O13" s="42" t="n">
        <f aca="false">SUM(I13:M13)</f>
        <v>0.239483870967742</v>
      </c>
      <c r="P13" s="44" t="n">
        <v>770409</v>
      </c>
      <c r="Q13" s="39" t="n">
        <v>64</v>
      </c>
      <c r="R13" s="19"/>
      <c r="S13" s="45" t="n">
        <f aca="false">I13*I$1*Q13</f>
        <v>434.2656</v>
      </c>
      <c r="T13" s="45"/>
      <c r="U13" s="46" t="n">
        <v>142007</v>
      </c>
      <c r="V13" s="19"/>
      <c r="W13" s="47"/>
      <c r="X13" s="47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2.75" hidden="false" customHeight="false" outlineLevel="0" collapsed="false">
      <c r="A14" s="19" t="s">
        <v>29</v>
      </c>
      <c r="B14" s="39" t="s">
        <v>30</v>
      </c>
      <c r="C14" s="39" t="s">
        <v>31</v>
      </c>
      <c r="D14" s="40" t="n">
        <v>35977</v>
      </c>
      <c r="E14" s="40" t="n">
        <v>41213</v>
      </c>
      <c r="F14" s="19" t="s">
        <v>37</v>
      </c>
      <c r="G14" s="19" t="s">
        <v>35</v>
      </c>
      <c r="H14" s="39" t="s">
        <v>38</v>
      </c>
      <c r="I14" s="41" t="n">
        <f aca="false">6.7854/I$1</f>
        <v>0.218883870967742</v>
      </c>
      <c r="J14" s="42" t="n">
        <v>0.0112</v>
      </c>
      <c r="K14" s="42" t="n">
        <v>0.0022</v>
      </c>
      <c r="L14" s="42" t="n">
        <v>0.0072</v>
      </c>
      <c r="M14" s="42" t="n">
        <v>0</v>
      </c>
      <c r="N14" s="43" t="n">
        <v>0.0111</v>
      </c>
      <c r="O14" s="42" t="n">
        <f aca="false">SUM(I14:M14)</f>
        <v>0.239483870967742</v>
      </c>
      <c r="P14" s="44" t="n">
        <v>770412</v>
      </c>
      <c r="Q14" s="39" t="n">
        <v>46</v>
      </c>
      <c r="R14" s="19"/>
      <c r="S14" s="45" t="n">
        <f aca="false">I14*I$1*Q14</f>
        <v>312.1284</v>
      </c>
      <c r="T14" s="45"/>
      <c r="U14" s="46" t="n">
        <v>142009</v>
      </c>
      <c r="V14" s="19"/>
      <c r="W14" s="47"/>
      <c r="X14" s="47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2.75" hidden="false" customHeight="false" outlineLevel="0" collapsed="false">
      <c r="A15" s="19" t="s">
        <v>29</v>
      </c>
      <c r="B15" s="39" t="s">
        <v>30</v>
      </c>
      <c r="C15" s="39" t="s">
        <v>31</v>
      </c>
      <c r="D15" s="40" t="n">
        <v>36130</v>
      </c>
      <c r="E15" s="40" t="n">
        <v>36830</v>
      </c>
      <c r="F15" s="19" t="s">
        <v>32</v>
      </c>
      <c r="G15" s="19" t="s">
        <v>39</v>
      </c>
      <c r="H15" s="39" t="s">
        <v>34</v>
      </c>
      <c r="I15" s="41" t="n">
        <f aca="false">6.7854/I$1</f>
        <v>0.218883870967742</v>
      </c>
      <c r="J15" s="42" t="n">
        <v>0.0112</v>
      </c>
      <c r="K15" s="42" t="n">
        <v>0.0022</v>
      </c>
      <c r="L15" s="42" t="n">
        <v>0.0072</v>
      </c>
      <c r="M15" s="42" t="n">
        <v>0</v>
      </c>
      <c r="N15" s="43" t="n">
        <v>0.0111</v>
      </c>
      <c r="O15" s="42" t="n">
        <f aca="false">SUM(I15:M15)</f>
        <v>0.239483870967742</v>
      </c>
      <c r="P15" s="44" t="n">
        <v>770612</v>
      </c>
      <c r="Q15" s="39" t="n">
        <v>12</v>
      </c>
      <c r="R15" s="19"/>
      <c r="S15" s="45" t="n">
        <f aca="false">I15*I$1*Q15</f>
        <v>81.4248</v>
      </c>
      <c r="T15" s="45"/>
      <c r="U15" s="46" t="n">
        <v>142010</v>
      </c>
      <c r="V15" s="19"/>
      <c r="W15" s="47"/>
      <c r="X15" s="47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2.75" hidden="false" customHeight="false" outlineLevel="0" collapsed="false">
      <c r="A16" s="19" t="s">
        <v>29</v>
      </c>
      <c r="B16" s="39" t="s">
        <v>30</v>
      </c>
      <c r="C16" s="39" t="s">
        <v>31</v>
      </c>
      <c r="D16" s="40" t="n">
        <v>36130</v>
      </c>
      <c r="E16" s="40" t="n">
        <v>40117</v>
      </c>
      <c r="F16" s="19" t="s">
        <v>32</v>
      </c>
      <c r="G16" s="19" t="s">
        <v>35</v>
      </c>
      <c r="H16" s="39" t="s">
        <v>36</v>
      </c>
      <c r="I16" s="41" t="n">
        <f aca="false">6.7854/I$1</f>
        <v>0.218883870967742</v>
      </c>
      <c r="J16" s="42" t="n">
        <v>0.0112</v>
      </c>
      <c r="K16" s="42" t="n">
        <v>0.0022</v>
      </c>
      <c r="L16" s="42" t="n">
        <v>0.0072</v>
      </c>
      <c r="M16" s="42" t="n">
        <v>0</v>
      </c>
      <c r="N16" s="43" t="n">
        <v>0.0111</v>
      </c>
      <c r="O16" s="42" t="n">
        <f aca="false">SUM(I16:M16)</f>
        <v>0.239483870967742</v>
      </c>
      <c r="P16" s="44" t="n">
        <v>770614</v>
      </c>
      <c r="Q16" s="39" t="n">
        <v>11</v>
      </c>
      <c r="R16" s="19"/>
      <c r="S16" s="45" t="n">
        <f aca="false">I16*I$1*Q16</f>
        <v>74.6394</v>
      </c>
      <c r="T16" s="45"/>
      <c r="U16" s="46" t="n">
        <v>142012</v>
      </c>
      <c r="V16" s="19"/>
      <c r="W16" s="47"/>
      <c r="X16" s="4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</row>
    <row r="17" customFormat="false" ht="12.75" hidden="false" customHeight="false" outlineLevel="0" collapsed="false">
      <c r="A17" s="19" t="s">
        <v>29</v>
      </c>
      <c r="B17" s="39" t="s">
        <v>30</v>
      </c>
      <c r="C17" s="39" t="s">
        <v>31</v>
      </c>
      <c r="D17" s="40" t="n">
        <v>36130</v>
      </c>
      <c r="E17" s="40" t="n">
        <v>41213</v>
      </c>
      <c r="F17" s="19" t="s">
        <v>37</v>
      </c>
      <c r="G17" s="19" t="s">
        <v>35</v>
      </c>
      <c r="H17" s="39" t="s">
        <v>38</v>
      </c>
      <c r="I17" s="41" t="n">
        <f aca="false">6.7854/I$1</f>
        <v>0.218883870967742</v>
      </c>
      <c r="J17" s="42" t="n">
        <v>0.0112</v>
      </c>
      <c r="K17" s="42" t="n">
        <v>0.0022</v>
      </c>
      <c r="L17" s="42" t="n">
        <v>0.0072</v>
      </c>
      <c r="M17" s="42" t="n">
        <v>0</v>
      </c>
      <c r="N17" s="43" t="n">
        <v>0.0111</v>
      </c>
      <c r="O17" s="42" t="n">
        <f aca="false">SUM(I17:M17)</f>
        <v>0.239483870967742</v>
      </c>
      <c r="P17" s="44" t="n">
        <v>770617</v>
      </c>
      <c r="Q17" s="39" t="n">
        <v>8</v>
      </c>
      <c r="R17" s="19"/>
      <c r="S17" s="45" t="n">
        <f aca="false">I17*I$1*Q17</f>
        <v>54.2832</v>
      </c>
      <c r="T17" s="45"/>
      <c r="U17" s="46" t="n">
        <v>142013</v>
      </c>
      <c r="V17" s="19"/>
      <c r="W17" s="47"/>
      <c r="X17" s="4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.75" hidden="false" customHeight="false" outlineLevel="0" collapsed="false">
      <c r="A18" s="19" t="s">
        <v>29</v>
      </c>
      <c r="B18" s="39" t="s">
        <v>30</v>
      </c>
      <c r="C18" s="39" t="s">
        <v>31</v>
      </c>
      <c r="D18" s="40" t="n">
        <v>35855</v>
      </c>
      <c r="E18" s="40" t="n">
        <v>41213</v>
      </c>
      <c r="F18" s="19" t="s">
        <v>37</v>
      </c>
      <c r="G18" s="19" t="s">
        <v>35</v>
      </c>
      <c r="H18" s="39" t="s">
        <v>38</v>
      </c>
      <c r="I18" s="41" t="n">
        <f aca="false">6.7854/I$1</f>
        <v>0.218883870967742</v>
      </c>
      <c r="J18" s="42" t="n">
        <v>0.0112</v>
      </c>
      <c r="K18" s="42" t="n">
        <v>0.0022</v>
      </c>
      <c r="L18" s="42" t="n">
        <v>0.0072</v>
      </c>
      <c r="M18" s="42" t="n">
        <v>0</v>
      </c>
      <c r="N18" s="43" t="n">
        <v>0.0111</v>
      </c>
      <c r="O18" s="42" t="n">
        <f aca="false">SUM(I18:M18)</f>
        <v>0.239483870967742</v>
      </c>
      <c r="P18" s="44" t="n">
        <v>770729</v>
      </c>
      <c r="Q18" s="39" t="n">
        <v>15</v>
      </c>
      <c r="R18" s="19"/>
      <c r="S18" s="45" t="n">
        <f aca="false">I18*I$1*Q18</f>
        <v>101.781</v>
      </c>
      <c r="T18" s="45"/>
      <c r="U18" s="46" t="n">
        <v>142015</v>
      </c>
      <c r="V18" s="19"/>
      <c r="W18" s="47"/>
      <c r="X18" s="4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19" customFormat="false" ht="12.75" hidden="false" customHeight="false" outlineLevel="0" collapsed="false">
      <c r="A19" s="19" t="s">
        <v>29</v>
      </c>
      <c r="B19" s="39" t="s">
        <v>30</v>
      </c>
      <c r="C19" s="39" t="s">
        <v>31</v>
      </c>
      <c r="D19" s="40" t="n">
        <v>35855</v>
      </c>
      <c r="E19" s="40" t="n">
        <v>40117</v>
      </c>
      <c r="F19" s="19" t="s">
        <v>32</v>
      </c>
      <c r="G19" s="19" t="s">
        <v>35</v>
      </c>
      <c r="H19" s="39" t="s">
        <v>36</v>
      </c>
      <c r="I19" s="41" t="n">
        <f aca="false">6.7854/I$1</f>
        <v>0.218883870967742</v>
      </c>
      <c r="J19" s="42" t="n">
        <v>0.0112</v>
      </c>
      <c r="K19" s="42" t="n">
        <v>0.0022</v>
      </c>
      <c r="L19" s="42" t="n">
        <v>0.0072</v>
      </c>
      <c r="M19" s="42" t="n">
        <v>0</v>
      </c>
      <c r="N19" s="43" t="n">
        <v>0.0111</v>
      </c>
      <c r="O19" s="42" t="n">
        <f aca="false">SUM(I19:M19)</f>
        <v>0.239483870967742</v>
      </c>
      <c r="P19" s="44" t="n">
        <v>770732</v>
      </c>
      <c r="Q19" s="39" t="n">
        <v>21</v>
      </c>
      <c r="R19" s="19"/>
      <c r="S19" s="45" t="n">
        <f aca="false">I19*I$1*Q19</f>
        <v>142.4934</v>
      </c>
      <c r="T19" s="45"/>
      <c r="U19" s="46" t="n">
        <v>142016</v>
      </c>
      <c r="V19" s="19"/>
      <c r="W19" s="47"/>
      <c r="X19" s="47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  <c r="IW19" s="48"/>
    </row>
    <row r="20" customFormat="false" ht="12.75" hidden="false" customHeight="false" outlineLevel="0" collapsed="false">
      <c r="A20" s="19" t="s">
        <v>29</v>
      </c>
      <c r="B20" s="39" t="s">
        <v>30</v>
      </c>
      <c r="C20" s="39" t="s">
        <v>31</v>
      </c>
      <c r="D20" s="40" t="n">
        <v>35855</v>
      </c>
      <c r="E20" s="40" t="n">
        <v>36830</v>
      </c>
      <c r="F20" s="19" t="s">
        <v>32</v>
      </c>
      <c r="G20" s="19" t="s">
        <v>33</v>
      </c>
      <c r="H20" s="39" t="s">
        <v>34</v>
      </c>
      <c r="I20" s="41" t="n">
        <f aca="false">6.7854/I$1</f>
        <v>0.218883870967742</v>
      </c>
      <c r="J20" s="42" t="n">
        <v>0.0112</v>
      </c>
      <c r="K20" s="42" t="n">
        <v>0.0022</v>
      </c>
      <c r="L20" s="42" t="n">
        <v>0.0072</v>
      </c>
      <c r="M20" s="42" t="n">
        <v>0</v>
      </c>
      <c r="N20" s="43" t="n">
        <v>0.0111</v>
      </c>
      <c r="O20" s="42" t="n">
        <f aca="false">SUM(I20:M20)</f>
        <v>0.239483870967742</v>
      </c>
      <c r="P20" s="44" t="n">
        <v>770734</v>
      </c>
      <c r="Q20" s="39" t="n">
        <v>23</v>
      </c>
      <c r="R20" s="19"/>
      <c r="S20" s="45" t="n">
        <f aca="false">I20*I$1*Q20</f>
        <v>156.0642</v>
      </c>
      <c r="T20" s="45"/>
      <c r="U20" s="46" t="n">
        <v>142018</v>
      </c>
      <c r="V20" s="19"/>
      <c r="W20" s="47"/>
      <c r="X20" s="47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12.75" hidden="false" customHeight="false" outlineLevel="0" collapsed="false">
      <c r="A21" s="19" t="s">
        <v>29</v>
      </c>
      <c r="B21" s="39" t="s">
        <v>30</v>
      </c>
      <c r="C21" s="39" t="s">
        <v>31</v>
      </c>
      <c r="D21" s="40" t="n">
        <v>36465</v>
      </c>
      <c r="E21" s="40" t="n">
        <v>36830</v>
      </c>
      <c r="F21" s="19" t="s">
        <v>32</v>
      </c>
      <c r="G21" s="19" t="s">
        <v>40</v>
      </c>
      <c r="H21" s="39" t="s">
        <v>41</v>
      </c>
      <c r="I21" s="41" t="n">
        <f aca="false">6.7854/I$1</f>
        <v>0.218883870967742</v>
      </c>
      <c r="J21" s="42" t="n">
        <v>0.0112</v>
      </c>
      <c r="K21" s="42" t="n">
        <v>0.0022</v>
      </c>
      <c r="L21" s="42" t="n">
        <v>0.0072</v>
      </c>
      <c r="M21" s="42" t="n">
        <v>0</v>
      </c>
      <c r="N21" s="43" t="n">
        <v>0.0111</v>
      </c>
      <c r="O21" s="42" t="n">
        <f aca="false">SUM(I21:M21)</f>
        <v>0.239483870967742</v>
      </c>
      <c r="P21" s="44" t="n">
        <v>770990</v>
      </c>
      <c r="Q21" s="39" t="n">
        <v>11</v>
      </c>
      <c r="R21" s="19"/>
      <c r="S21" s="45" t="n">
        <f aca="false">I21*I$1*Q21</f>
        <v>74.6394</v>
      </c>
      <c r="T21" s="45"/>
      <c r="U21" s="46" t="n">
        <v>142020</v>
      </c>
      <c r="V21" s="19"/>
      <c r="W21" s="47"/>
      <c r="X21" s="47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</row>
    <row r="22" customFormat="false" ht="12.75" hidden="false" customHeight="false" outlineLevel="0" collapsed="false">
      <c r="A22" s="19" t="s">
        <v>29</v>
      </c>
      <c r="B22" s="39" t="s">
        <v>30</v>
      </c>
      <c r="C22" s="39" t="s">
        <v>31</v>
      </c>
      <c r="D22" s="40" t="n">
        <v>36465</v>
      </c>
      <c r="E22" s="40" t="n">
        <v>39021</v>
      </c>
      <c r="F22" s="19" t="s">
        <v>32</v>
      </c>
      <c r="G22" s="19" t="s">
        <v>42</v>
      </c>
      <c r="H22" s="39" t="s">
        <v>41</v>
      </c>
      <c r="I22" s="41" t="n">
        <f aca="false">6.7854/I$1</f>
        <v>0.218883870967742</v>
      </c>
      <c r="J22" s="42" t="n">
        <v>0.0112</v>
      </c>
      <c r="K22" s="42" t="n">
        <v>0.0022</v>
      </c>
      <c r="L22" s="42" t="n">
        <v>0.0072</v>
      </c>
      <c r="M22" s="42" t="n">
        <v>0</v>
      </c>
      <c r="N22" s="43" t="n">
        <v>0.0111</v>
      </c>
      <c r="O22" s="42" t="n">
        <f aca="false">SUM(I22:M22)</f>
        <v>0.239483870967742</v>
      </c>
      <c r="P22" s="44" t="n">
        <v>770991</v>
      </c>
      <c r="Q22" s="39" t="n">
        <v>73</v>
      </c>
      <c r="R22" s="19"/>
      <c r="S22" s="45" t="n">
        <f aca="false">I22*I$1*Q22</f>
        <v>495.3342</v>
      </c>
      <c r="T22" s="45"/>
      <c r="U22" s="46" t="n">
        <v>142022</v>
      </c>
      <c r="V22" s="19"/>
      <c r="W22" s="47"/>
      <c r="X22" s="47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19" t="s">
        <v>29</v>
      </c>
      <c r="B23" s="39" t="s">
        <v>30</v>
      </c>
      <c r="C23" s="39" t="s">
        <v>31</v>
      </c>
      <c r="D23" s="40" t="n">
        <v>36465</v>
      </c>
      <c r="E23" s="40" t="n">
        <v>38656</v>
      </c>
      <c r="F23" s="19" t="s">
        <v>43</v>
      </c>
      <c r="G23" s="19" t="s">
        <v>44</v>
      </c>
      <c r="H23" s="39" t="s">
        <v>41</v>
      </c>
      <c r="I23" s="41" t="n">
        <f aca="false">6.7854/I$1</f>
        <v>0.218883870967742</v>
      </c>
      <c r="J23" s="42" t="n">
        <v>0.0112</v>
      </c>
      <c r="K23" s="42" t="n">
        <v>0.0022</v>
      </c>
      <c r="L23" s="42" t="n">
        <v>0.0072</v>
      </c>
      <c r="M23" s="42" t="n">
        <v>0</v>
      </c>
      <c r="N23" s="43" t="n">
        <v>0.0111</v>
      </c>
      <c r="O23" s="42" t="n">
        <f aca="false">SUM(I23:M23)</f>
        <v>0.239483870967742</v>
      </c>
      <c r="P23" s="44" t="n">
        <v>770992</v>
      </c>
      <c r="Q23" s="39" t="n">
        <v>158</v>
      </c>
      <c r="R23" s="19"/>
      <c r="S23" s="45" t="n">
        <f aca="false">I23*I$1*Q23</f>
        <v>1072.0932</v>
      </c>
      <c r="T23" s="45"/>
      <c r="U23" s="46" t="n">
        <v>142024</v>
      </c>
      <c r="V23" s="19"/>
      <c r="W23" s="47"/>
      <c r="X23" s="47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12.75" hidden="false" customHeight="false" outlineLevel="0" collapsed="false">
      <c r="A24" s="19" t="s">
        <v>29</v>
      </c>
      <c r="B24" s="39" t="s">
        <v>30</v>
      </c>
      <c r="C24" s="39" t="s">
        <v>31</v>
      </c>
      <c r="D24" s="40" t="n">
        <v>36465</v>
      </c>
      <c r="E24" s="40" t="n">
        <v>38656</v>
      </c>
      <c r="F24" s="19" t="s">
        <v>32</v>
      </c>
      <c r="G24" s="19" t="s">
        <v>33</v>
      </c>
      <c r="H24" s="39" t="s">
        <v>41</v>
      </c>
      <c r="I24" s="41" t="n">
        <f aca="false">6.7854/I$1</f>
        <v>0.218883870967742</v>
      </c>
      <c r="J24" s="42" t="n">
        <v>0.0112</v>
      </c>
      <c r="K24" s="42" t="n">
        <v>0.0022</v>
      </c>
      <c r="L24" s="42" t="n">
        <v>0.0072</v>
      </c>
      <c r="M24" s="42" t="n">
        <v>0</v>
      </c>
      <c r="N24" s="43" t="n">
        <v>0.0111</v>
      </c>
      <c r="O24" s="42" t="n">
        <f aca="false">SUM(I24:M24)</f>
        <v>0.239483870967742</v>
      </c>
      <c r="P24" s="44" t="n">
        <v>770993</v>
      </c>
      <c r="Q24" s="39" t="n">
        <v>264</v>
      </c>
      <c r="R24" s="19"/>
      <c r="S24" s="45" t="n">
        <f aca="false">I24*I$1*Q24</f>
        <v>1791.3456</v>
      </c>
      <c r="T24" s="45"/>
      <c r="U24" s="46" t="n">
        <v>142025</v>
      </c>
      <c r="V24" s="19"/>
      <c r="W24" s="47"/>
      <c r="X24" s="47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.75" hidden="false" customHeight="false" outlineLevel="0" collapsed="false">
      <c r="A25" s="19" t="s">
        <v>29</v>
      </c>
      <c r="B25" s="39" t="s">
        <v>30</v>
      </c>
      <c r="C25" s="39" t="s">
        <v>45</v>
      </c>
      <c r="D25" s="40" t="n">
        <v>36479</v>
      </c>
      <c r="E25" s="40" t="n">
        <v>36676</v>
      </c>
      <c r="F25" s="19" t="s">
        <v>46</v>
      </c>
      <c r="G25" s="19" t="s">
        <v>47</v>
      </c>
      <c r="H25" s="39" t="s">
        <v>38</v>
      </c>
      <c r="I25" s="41" t="n">
        <f aca="false">6.7854/I$1</f>
        <v>0.218883870967742</v>
      </c>
      <c r="J25" s="42" t="n">
        <v>0.0112</v>
      </c>
      <c r="K25" s="42" t="n">
        <v>0.0022</v>
      </c>
      <c r="L25" s="42" t="n">
        <v>0.0072</v>
      </c>
      <c r="M25" s="42" t="n">
        <v>0</v>
      </c>
      <c r="N25" s="43" t="n">
        <v>0.0111</v>
      </c>
      <c r="O25" s="42" t="n">
        <f aca="false">SUM(I25:M25)</f>
        <v>0.239483870967742</v>
      </c>
      <c r="P25" s="44" t="n">
        <v>771013</v>
      </c>
      <c r="Q25" s="39" t="n">
        <v>69</v>
      </c>
      <c r="R25" s="19"/>
      <c r="S25" s="45" t="n">
        <f aca="false">I25*I$1*Q25</f>
        <v>468.1926</v>
      </c>
      <c r="T25" s="45"/>
      <c r="U25" s="46" t="n">
        <v>142030</v>
      </c>
      <c r="V25" s="19"/>
      <c r="W25" s="47"/>
      <c r="X25" s="47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  <c r="IW25" s="48"/>
    </row>
    <row r="26" customFormat="false" ht="12.75" hidden="false" customHeight="false" outlineLevel="0" collapsed="false">
      <c r="A26" s="49" t="s">
        <v>6</v>
      </c>
      <c r="B26" s="50" t="s">
        <v>6</v>
      </c>
      <c r="C26" s="51" t="s">
        <v>6</v>
      </c>
      <c r="D26" s="52" t="s">
        <v>6</v>
      </c>
      <c r="E26" s="52"/>
      <c r="F26" s="49" t="s">
        <v>6</v>
      </c>
      <c r="G26" s="53" t="s">
        <v>6</v>
      </c>
      <c r="H26" s="50" t="s">
        <v>6</v>
      </c>
      <c r="I26" s="54"/>
      <c r="J26" s="55"/>
      <c r="K26" s="55"/>
      <c r="L26" s="55"/>
      <c r="M26" s="55"/>
      <c r="N26" s="56"/>
      <c r="O26" s="55"/>
      <c r="P26" s="57" t="s">
        <v>6</v>
      </c>
      <c r="Q26" s="50" t="n">
        <f aca="false">SUM(Q12:Q25)</f>
        <v>844</v>
      </c>
      <c r="R26" s="49" t="s">
        <v>6</v>
      </c>
      <c r="S26" s="58" t="n">
        <f aca="false">SUM(S12:S25)</f>
        <v>5726.8776</v>
      </c>
      <c r="T26" s="58" t="n">
        <f aca="false">SUM(T12:T25)</f>
        <v>0</v>
      </c>
      <c r="U26" s="59"/>
      <c r="V26" s="49"/>
      <c r="W26" s="38"/>
      <c r="X26" s="38"/>
    </row>
    <row r="27" customFormat="false" ht="12.75" hidden="false" customHeight="false" outlineLevel="0" collapsed="false">
      <c r="A27" s="29" t="s">
        <v>8</v>
      </c>
      <c r="B27" s="30" t="s">
        <v>9</v>
      </c>
      <c r="C27" s="30" t="s">
        <v>10</v>
      </c>
      <c r="D27" s="31" t="s">
        <v>11</v>
      </c>
      <c r="E27" s="31"/>
      <c r="F27" s="29" t="s">
        <v>12</v>
      </c>
      <c r="G27" s="29" t="s">
        <v>13</v>
      </c>
      <c r="H27" s="30" t="s">
        <v>14</v>
      </c>
      <c r="I27" s="32" t="s">
        <v>15</v>
      </c>
      <c r="J27" s="30" t="s">
        <v>16</v>
      </c>
      <c r="K27" s="30" t="s">
        <v>17</v>
      </c>
      <c r="L27" s="30" t="s">
        <v>18</v>
      </c>
      <c r="M27" s="30" t="s">
        <v>19</v>
      </c>
      <c r="N27" s="33" t="s">
        <v>20</v>
      </c>
      <c r="O27" s="30" t="s">
        <v>21</v>
      </c>
      <c r="P27" s="34" t="s">
        <v>22</v>
      </c>
      <c r="Q27" s="30" t="s">
        <v>23</v>
      </c>
      <c r="R27" s="29" t="s">
        <v>24</v>
      </c>
      <c r="S27" s="35" t="s">
        <v>25</v>
      </c>
      <c r="T27" s="35" t="s">
        <v>26</v>
      </c>
      <c r="U27" s="36" t="s">
        <v>27</v>
      </c>
      <c r="V27" s="37" t="s">
        <v>28</v>
      </c>
      <c r="W27" s="38"/>
      <c r="X27" s="38"/>
    </row>
    <row r="28" customFormat="false" ht="12.75" hidden="false" customHeight="false" outlineLevel="0" collapsed="false">
      <c r="A28" s="19" t="s">
        <v>29</v>
      </c>
      <c r="B28" s="39" t="s">
        <v>48</v>
      </c>
      <c r="C28" s="39" t="s">
        <v>49</v>
      </c>
      <c r="D28" s="40" t="n">
        <v>36526</v>
      </c>
      <c r="E28" s="40" t="n">
        <v>36556</v>
      </c>
      <c r="F28" s="19" t="s">
        <v>50</v>
      </c>
      <c r="G28" s="19" t="s">
        <v>51</v>
      </c>
      <c r="H28" s="39" t="s">
        <v>52</v>
      </c>
      <c r="I28" s="41" t="n">
        <f aca="false">5.769/I$1</f>
        <v>0.186096774193548</v>
      </c>
      <c r="J28" s="42" t="n">
        <v>0.0434</v>
      </c>
      <c r="K28" s="42" t="n">
        <v>0.0022</v>
      </c>
      <c r="L28" s="42" t="n">
        <v>0</v>
      </c>
      <c r="M28" s="42" t="n">
        <v>0</v>
      </c>
      <c r="N28" s="43" t="n">
        <v>0.0228</v>
      </c>
      <c r="O28" s="42" t="n">
        <f aca="false">SUM(I28:M28)</f>
        <v>0.231696774193548</v>
      </c>
      <c r="P28" s="44" t="s">
        <v>53</v>
      </c>
      <c r="Q28" s="39" t="n">
        <v>420</v>
      </c>
      <c r="R28" s="19" t="s">
        <v>54</v>
      </c>
      <c r="S28" s="45" t="n">
        <f aca="false">I28*I$1*Q28</f>
        <v>2422.98</v>
      </c>
      <c r="T28" s="45"/>
      <c r="U28" s="46" t="n">
        <v>144296</v>
      </c>
      <c r="V28" s="19"/>
      <c r="W28" s="47"/>
      <c r="X28" s="47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</row>
    <row r="29" customFormat="false" ht="12.75" hidden="false" customHeight="false" outlineLevel="0" collapsed="false">
      <c r="A29" s="19" t="s">
        <v>29</v>
      </c>
      <c r="B29" s="39" t="s">
        <v>48</v>
      </c>
      <c r="C29" s="39" t="s">
        <v>49</v>
      </c>
      <c r="D29" s="40" t="n">
        <v>36526</v>
      </c>
      <c r="E29" s="40" t="n">
        <v>36556</v>
      </c>
      <c r="F29" s="19" t="s">
        <v>50</v>
      </c>
      <c r="G29" s="19" t="s">
        <v>51</v>
      </c>
      <c r="H29" s="39" t="s">
        <v>52</v>
      </c>
      <c r="I29" s="41" t="n">
        <f aca="false">5.769/I$1</f>
        <v>0.186096774193548</v>
      </c>
      <c r="J29" s="42" t="n">
        <v>0.0434</v>
      </c>
      <c r="K29" s="42" t="n">
        <v>0.0022</v>
      </c>
      <c r="L29" s="42" t="n">
        <v>0</v>
      </c>
      <c r="M29" s="42" t="n">
        <v>0</v>
      </c>
      <c r="N29" s="43" t="n">
        <v>0.0228</v>
      </c>
      <c r="O29" s="42" t="n">
        <f aca="false">SUM(I29:M29)</f>
        <v>0.231696774193548</v>
      </c>
      <c r="P29" s="44" t="s">
        <v>55</v>
      </c>
      <c r="Q29" s="39" t="n">
        <v>476</v>
      </c>
      <c r="R29" s="19" t="s">
        <v>56</v>
      </c>
      <c r="S29" s="45" t="n">
        <f aca="false">I29*I$1*Q29</f>
        <v>2746.044</v>
      </c>
      <c r="T29" s="45"/>
      <c r="U29" s="46" t="n">
        <v>144297</v>
      </c>
      <c r="V29" s="19"/>
      <c r="W29" s="47"/>
      <c r="X29" s="47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.75" hidden="false" customHeight="false" outlineLevel="0" collapsed="false">
      <c r="A30" s="19" t="s">
        <v>29</v>
      </c>
      <c r="B30" s="39" t="s">
        <v>48</v>
      </c>
      <c r="C30" s="39" t="s">
        <v>31</v>
      </c>
      <c r="D30" s="40" t="n">
        <v>36220</v>
      </c>
      <c r="E30" s="40" t="n">
        <v>37711</v>
      </c>
      <c r="F30" s="19" t="s">
        <v>57</v>
      </c>
      <c r="G30" s="19" t="s">
        <v>58</v>
      </c>
      <c r="H30" s="39" t="s">
        <v>52</v>
      </c>
      <c r="I30" s="41" t="n">
        <f aca="false">5.627/I$1</f>
        <v>0.181516129032258</v>
      </c>
      <c r="J30" s="42" t="n">
        <v>0.0434</v>
      </c>
      <c r="K30" s="42" t="n">
        <v>0.0022</v>
      </c>
      <c r="L30" s="42" t="n">
        <v>0</v>
      </c>
      <c r="M30" s="42" t="n">
        <v>0</v>
      </c>
      <c r="N30" s="43" t="n">
        <v>0.0228</v>
      </c>
      <c r="O30" s="42" t="n">
        <f aca="false">SUM(I30:M30)</f>
        <v>0.227116129032258</v>
      </c>
      <c r="P30" s="44" t="s">
        <v>59</v>
      </c>
      <c r="Q30" s="39" t="n">
        <v>12</v>
      </c>
      <c r="R30" s="19" t="s">
        <v>60</v>
      </c>
      <c r="S30" s="45" t="n">
        <f aca="false">I30*I$1*Q30</f>
        <v>67.524</v>
      </c>
      <c r="T30" s="45"/>
      <c r="U30" s="46" t="n">
        <v>142039</v>
      </c>
      <c r="V30" s="19"/>
      <c r="W30" s="47"/>
      <c r="X30" s="47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75" hidden="false" customHeight="false" outlineLevel="0" collapsed="false">
      <c r="A31" s="19" t="s">
        <v>29</v>
      </c>
      <c r="B31" s="39" t="s">
        <v>48</v>
      </c>
      <c r="C31" s="39" t="s">
        <v>31</v>
      </c>
      <c r="D31" s="40" t="n">
        <v>36220</v>
      </c>
      <c r="E31" s="40" t="n">
        <v>37711</v>
      </c>
      <c r="F31" s="19" t="s">
        <v>61</v>
      </c>
      <c r="G31" s="19" t="s">
        <v>58</v>
      </c>
      <c r="H31" s="39" t="s">
        <v>52</v>
      </c>
      <c r="I31" s="41" t="n">
        <f aca="false">5.627/I$1</f>
        <v>0.181516129032258</v>
      </c>
      <c r="J31" s="42" t="n">
        <v>0.0434</v>
      </c>
      <c r="K31" s="42" t="n">
        <v>0.0022</v>
      </c>
      <c r="L31" s="42" t="n">
        <v>0</v>
      </c>
      <c r="M31" s="42" t="n">
        <v>0</v>
      </c>
      <c r="N31" s="43" t="n">
        <v>0.0228</v>
      </c>
      <c r="O31" s="42" t="n">
        <f aca="false">SUM(I31:M31)</f>
        <v>0.227116129032258</v>
      </c>
      <c r="P31" s="44" t="s">
        <v>59</v>
      </c>
      <c r="Q31" s="39" t="n">
        <v>16</v>
      </c>
      <c r="R31" s="19" t="s">
        <v>60</v>
      </c>
      <c r="S31" s="45" t="n">
        <f aca="false">I31*I$1*Q31</f>
        <v>90.032</v>
      </c>
      <c r="T31" s="45"/>
      <c r="U31" s="46" t="n">
        <v>142039</v>
      </c>
      <c r="V31" s="19"/>
      <c r="W31" s="47"/>
      <c r="X31" s="47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75" hidden="false" customHeight="false" outlineLevel="0" collapsed="false">
      <c r="A32" s="19" t="s">
        <v>29</v>
      </c>
      <c r="B32" s="39" t="s">
        <v>48</v>
      </c>
      <c r="C32" s="39" t="s">
        <v>31</v>
      </c>
      <c r="D32" s="40" t="n">
        <v>36220</v>
      </c>
      <c r="E32" s="40" t="n">
        <v>37711</v>
      </c>
      <c r="F32" s="19" t="s">
        <v>50</v>
      </c>
      <c r="G32" s="19" t="s">
        <v>58</v>
      </c>
      <c r="H32" s="39" t="s">
        <v>52</v>
      </c>
      <c r="I32" s="41" t="n">
        <f aca="false">5.627/I$1</f>
        <v>0.181516129032258</v>
      </c>
      <c r="J32" s="42" t="n">
        <v>0.0434</v>
      </c>
      <c r="K32" s="42" t="n">
        <v>0.0022</v>
      </c>
      <c r="L32" s="42" t="n">
        <v>0</v>
      </c>
      <c r="M32" s="42" t="n">
        <v>0</v>
      </c>
      <c r="N32" s="43" t="n">
        <v>0.0228</v>
      </c>
      <c r="O32" s="42" t="n">
        <f aca="false">SUM(I32:M32)</f>
        <v>0.227116129032258</v>
      </c>
      <c r="P32" s="44" t="s">
        <v>59</v>
      </c>
      <c r="Q32" s="39" t="n">
        <v>46</v>
      </c>
      <c r="R32" s="19" t="s">
        <v>60</v>
      </c>
      <c r="S32" s="45" t="n">
        <f aca="false">I32*I$1*Q32</f>
        <v>258.842</v>
      </c>
      <c r="T32" s="45"/>
      <c r="U32" s="46" t="n">
        <v>142039</v>
      </c>
      <c r="V32" s="19"/>
      <c r="W32" s="47"/>
      <c r="X32" s="47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2.75" hidden="false" customHeight="false" outlineLevel="0" collapsed="false">
      <c r="A33" s="19" t="s">
        <v>29</v>
      </c>
      <c r="B33" s="39" t="s">
        <v>48</v>
      </c>
      <c r="C33" s="39" t="s">
        <v>31</v>
      </c>
      <c r="D33" s="40" t="n">
        <v>36220</v>
      </c>
      <c r="E33" s="40" t="n">
        <v>38807</v>
      </c>
      <c r="F33" s="19" t="s">
        <v>62</v>
      </c>
      <c r="G33" s="19"/>
      <c r="H33" s="39" t="s">
        <v>63</v>
      </c>
      <c r="I33" s="41" t="n">
        <f aca="false">1.8533/I$1</f>
        <v>0.0597838709677419</v>
      </c>
      <c r="J33" s="42" t="n">
        <v>0</v>
      </c>
      <c r="K33" s="42" t="n">
        <v>0</v>
      </c>
      <c r="L33" s="42" t="n">
        <v>0</v>
      </c>
      <c r="M33" s="42" t="n">
        <v>0</v>
      </c>
      <c r="N33" s="43" t="n">
        <v>0</v>
      </c>
      <c r="O33" s="42" t="n">
        <f aca="false">SUM(I33:M33)</f>
        <v>0.0597838709677419</v>
      </c>
      <c r="P33" s="44" t="n">
        <v>560042</v>
      </c>
      <c r="Q33" s="39" t="n">
        <v>147</v>
      </c>
      <c r="R33" s="19" t="s">
        <v>64</v>
      </c>
      <c r="S33" s="60" t="n">
        <f aca="false">I33*I$1*Q33</f>
        <v>272.4351</v>
      </c>
      <c r="T33" s="45"/>
      <c r="U33" s="46" t="n">
        <v>142434</v>
      </c>
      <c r="V33" s="19"/>
      <c r="W33" s="47"/>
      <c r="X33" s="47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75" hidden="false" customHeight="false" outlineLevel="0" collapsed="false">
      <c r="A34" s="19" t="s">
        <v>29</v>
      </c>
      <c r="B34" s="39" t="s">
        <v>48</v>
      </c>
      <c r="C34" s="39" t="s">
        <v>31</v>
      </c>
      <c r="D34" s="40" t="n">
        <v>36220</v>
      </c>
      <c r="E34" s="40" t="n">
        <v>38807</v>
      </c>
      <c r="F34" s="19" t="s">
        <v>65</v>
      </c>
      <c r="G34" s="19"/>
      <c r="H34" s="39" t="s">
        <v>63</v>
      </c>
      <c r="I34" s="41" t="n">
        <v>0.0137</v>
      </c>
      <c r="J34" s="42" t="n">
        <v>0</v>
      </c>
      <c r="K34" s="42" t="n">
        <v>0</v>
      </c>
      <c r="L34" s="42" t="n">
        <v>0</v>
      </c>
      <c r="M34" s="42" t="n">
        <v>0</v>
      </c>
      <c r="N34" s="43" t="n">
        <v>0</v>
      </c>
      <c r="O34" s="42" t="n">
        <f aca="false">SUM(I34:M34)</f>
        <v>0.0137</v>
      </c>
      <c r="P34" s="44" t="n">
        <v>560042</v>
      </c>
      <c r="Q34" s="39" t="n">
        <v>16275</v>
      </c>
      <c r="R34" s="19" t="s">
        <v>64</v>
      </c>
      <c r="S34" s="60" t="n">
        <f aca="false">+Q34*I34</f>
        <v>222.9675</v>
      </c>
      <c r="T34" s="45"/>
      <c r="U34" s="46" t="n">
        <v>142434</v>
      </c>
      <c r="V34" s="19"/>
      <c r="W34" s="47"/>
      <c r="X34" s="47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.75" hidden="false" customHeight="false" outlineLevel="0" collapsed="false">
      <c r="A35" s="19" t="s">
        <v>66</v>
      </c>
      <c r="B35" s="39" t="s">
        <v>48</v>
      </c>
      <c r="C35" s="39" t="s">
        <v>45</v>
      </c>
      <c r="D35" s="40" t="n">
        <v>36465</v>
      </c>
      <c r="E35" s="40" t="n">
        <v>36677</v>
      </c>
      <c r="F35" s="19" t="s">
        <v>50</v>
      </c>
      <c r="G35" s="19" t="s">
        <v>67</v>
      </c>
      <c r="H35" s="39" t="s">
        <v>52</v>
      </c>
      <c r="I35" s="41" t="n">
        <f aca="false">5.75/I$1</f>
        <v>0.185483870967742</v>
      </c>
      <c r="J35" s="42" t="n">
        <v>0.0434</v>
      </c>
      <c r="K35" s="42" t="n">
        <v>0.0022</v>
      </c>
      <c r="L35" s="42" t="n">
        <v>0</v>
      </c>
      <c r="M35" s="42" t="n">
        <v>0</v>
      </c>
      <c r="N35" s="43" t="n">
        <v>0.0228</v>
      </c>
      <c r="O35" s="42" t="n">
        <f aca="false">SUM(I35:M35)</f>
        <v>0.231083870967742</v>
      </c>
      <c r="P35" s="44" t="s">
        <v>68</v>
      </c>
      <c r="Q35" s="39" t="n">
        <v>186</v>
      </c>
      <c r="R35" s="19" t="s">
        <v>69</v>
      </c>
      <c r="S35" s="45" t="n">
        <f aca="false">I35*I$1*Q35</f>
        <v>1069.5</v>
      </c>
      <c r="T35" s="45"/>
      <c r="U35" s="46" t="n">
        <v>142040</v>
      </c>
      <c r="V35" s="19"/>
      <c r="W35" s="47"/>
      <c r="X35" s="47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75" hidden="false" customHeight="false" outlineLevel="0" collapsed="false">
      <c r="A36" s="19" t="s">
        <v>66</v>
      </c>
      <c r="B36" s="39" t="s">
        <v>48</v>
      </c>
      <c r="C36" s="39" t="s">
        <v>45</v>
      </c>
      <c r="D36" s="40" t="n">
        <v>36495</v>
      </c>
      <c r="E36" s="40" t="n">
        <v>36616</v>
      </c>
      <c r="F36" s="19" t="s">
        <v>50</v>
      </c>
      <c r="G36" s="19" t="s">
        <v>67</v>
      </c>
      <c r="H36" s="39" t="s">
        <v>52</v>
      </c>
      <c r="I36" s="41" t="n">
        <f aca="false">5.75/I$1</f>
        <v>0.185483870967742</v>
      </c>
      <c r="J36" s="42" t="n">
        <v>0.0434</v>
      </c>
      <c r="K36" s="42" t="n">
        <v>0.0022</v>
      </c>
      <c r="L36" s="42" t="n">
        <v>0</v>
      </c>
      <c r="M36" s="42" t="n">
        <v>0</v>
      </c>
      <c r="N36" s="43" t="n">
        <v>0.0228</v>
      </c>
      <c r="O36" s="42" t="n">
        <f aca="false">SUM(I36:M36)</f>
        <v>0.231083870967742</v>
      </c>
      <c r="P36" s="44" t="s">
        <v>70</v>
      </c>
      <c r="Q36" s="39" t="n">
        <v>11</v>
      </c>
      <c r="R36" s="19" t="s">
        <v>71</v>
      </c>
      <c r="S36" s="45" t="n">
        <f aca="false">I36*I$1*Q36</f>
        <v>63.25</v>
      </c>
      <c r="T36" s="45"/>
      <c r="U36" s="46" t="n">
        <v>142041</v>
      </c>
      <c r="V36" s="19"/>
      <c r="W36" s="47"/>
      <c r="X36" s="47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</row>
    <row r="40" customFormat="false" ht="12.75" hidden="false" customHeight="false" outlineLevel="0" collapsed="false">
      <c r="A40" s="49" t="s">
        <v>6</v>
      </c>
      <c r="B40" s="50" t="s">
        <v>6</v>
      </c>
      <c r="C40" s="51" t="s">
        <v>6</v>
      </c>
      <c r="D40" s="52" t="s">
        <v>6</v>
      </c>
      <c r="E40" s="52"/>
      <c r="F40" s="49" t="s">
        <v>6</v>
      </c>
      <c r="G40" s="53" t="s">
        <v>6</v>
      </c>
      <c r="H40" s="50" t="s">
        <v>6</v>
      </c>
      <c r="I40" s="54"/>
      <c r="J40" s="55"/>
      <c r="K40" s="55"/>
      <c r="L40" s="55"/>
      <c r="M40" s="55"/>
      <c r="N40" s="56"/>
      <c r="O40" s="55"/>
      <c r="P40" s="57" t="s">
        <v>6</v>
      </c>
      <c r="Q40" s="50" t="n">
        <f aca="false">SUM(Q28:Q36)</f>
        <v>17589</v>
      </c>
      <c r="R40" s="49" t="s">
        <v>6</v>
      </c>
      <c r="S40" s="58" t="n">
        <f aca="false">SUM(S28:S36)</f>
        <v>7213.5746</v>
      </c>
      <c r="T40" s="58" t="n">
        <f aca="false">SUM(T28:T36)</f>
        <v>0</v>
      </c>
      <c r="U40" s="59"/>
      <c r="V40" s="49"/>
      <c r="W40" s="38"/>
      <c r="X40" s="38"/>
    </row>
    <row r="41" customFormat="false" ht="12.75" hidden="false" customHeight="false" outlineLevel="0" collapsed="false">
      <c r="A41" s="29" t="s">
        <v>8</v>
      </c>
      <c r="B41" s="30" t="s">
        <v>9</v>
      </c>
      <c r="C41" s="30" t="s">
        <v>72</v>
      </c>
      <c r="D41" s="31" t="s">
        <v>11</v>
      </c>
      <c r="E41" s="31"/>
      <c r="F41" s="29" t="s">
        <v>12</v>
      </c>
      <c r="G41" s="29" t="s">
        <v>13</v>
      </c>
      <c r="H41" s="30" t="s">
        <v>14</v>
      </c>
      <c r="I41" s="32" t="s">
        <v>15</v>
      </c>
      <c r="J41" s="30" t="s">
        <v>16</v>
      </c>
      <c r="K41" s="30" t="s">
        <v>17</v>
      </c>
      <c r="L41" s="30" t="s">
        <v>18</v>
      </c>
      <c r="M41" s="30" t="s">
        <v>19</v>
      </c>
      <c r="N41" s="33" t="s">
        <v>20</v>
      </c>
      <c r="O41" s="30" t="s">
        <v>21</v>
      </c>
      <c r="P41" s="34" t="s">
        <v>22</v>
      </c>
      <c r="Q41" s="30" t="s">
        <v>23</v>
      </c>
      <c r="R41" s="29" t="s">
        <v>24</v>
      </c>
      <c r="S41" s="35" t="s">
        <v>25</v>
      </c>
      <c r="T41" s="35" t="s">
        <v>26</v>
      </c>
      <c r="U41" s="36" t="s">
        <v>27</v>
      </c>
      <c r="V41" s="37" t="str">
        <f aca="false">+V27</f>
        <v>Questions</v>
      </c>
      <c r="W41" s="38"/>
      <c r="X41" s="38"/>
    </row>
    <row r="42" customFormat="false" ht="12.75" hidden="false" customHeight="false" outlineLevel="0" collapsed="false">
      <c r="A42" s="19" t="s">
        <v>29</v>
      </c>
      <c r="B42" s="39" t="s">
        <v>73</v>
      </c>
      <c r="C42" s="39" t="s">
        <v>74</v>
      </c>
      <c r="D42" s="40" t="n">
        <v>36526</v>
      </c>
      <c r="E42" s="40" t="n">
        <v>36646</v>
      </c>
      <c r="F42" s="24" t="s">
        <v>75</v>
      </c>
      <c r="G42" s="24" t="s">
        <v>76</v>
      </c>
      <c r="H42" s="39" t="s">
        <v>77</v>
      </c>
      <c r="I42" s="61" t="n">
        <f aca="false">6.53/'Ces Wholesale'!I$1</f>
        <v>0.210645161290323</v>
      </c>
      <c r="J42" s="42" t="n">
        <v>0.0132</v>
      </c>
      <c r="K42" s="42" t="n">
        <v>0.0022</v>
      </c>
      <c r="L42" s="42" t="n">
        <v>0.0075</v>
      </c>
      <c r="M42" s="42" t="n">
        <v>0</v>
      </c>
      <c r="N42" s="43" t="n">
        <v>0.02116</v>
      </c>
      <c r="O42" s="42" t="n">
        <f aca="false">SUM(I42:M42)</f>
        <v>0.233545161290323</v>
      </c>
      <c r="P42" s="44" t="n">
        <v>37956</v>
      </c>
      <c r="Q42" s="39" t="n">
        <v>600</v>
      </c>
      <c r="R42" s="19" t="s">
        <v>78</v>
      </c>
      <c r="S42" s="45" t="n">
        <f aca="false">I42*'Ces Wholesale'!I$1*Q42</f>
        <v>3918</v>
      </c>
      <c r="T42" s="45"/>
      <c r="U42" s="46" t="n">
        <v>140439</v>
      </c>
      <c r="V42" s="45"/>
      <c r="W42" s="47"/>
      <c r="X42" s="47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75" hidden="false" customHeight="false" outlineLevel="0" collapsed="false">
      <c r="A43" s="19" t="s">
        <v>79</v>
      </c>
      <c r="B43" s="39" t="s">
        <v>73</v>
      </c>
      <c r="C43" s="39" t="s">
        <v>80</v>
      </c>
      <c r="D43" s="40" t="n">
        <v>36251</v>
      </c>
      <c r="E43" s="40" t="n">
        <v>36616</v>
      </c>
      <c r="F43" s="19" t="s">
        <v>81</v>
      </c>
      <c r="G43" s="19" t="s">
        <v>82</v>
      </c>
      <c r="H43" s="39" t="s">
        <v>83</v>
      </c>
      <c r="I43" s="41" t="n">
        <v>0</v>
      </c>
      <c r="J43" s="42" t="n">
        <v>0</v>
      </c>
      <c r="K43" s="42" t="n">
        <v>0</v>
      </c>
      <c r="L43" s="42" t="n">
        <v>0</v>
      </c>
      <c r="M43" s="42" t="n">
        <v>0</v>
      </c>
      <c r="N43" s="43" t="n">
        <v>0</v>
      </c>
      <c r="O43" s="42" t="n">
        <f aca="false">SUM(I43:M43)</f>
        <v>0</v>
      </c>
      <c r="P43" s="44" t="n">
        <v>51407</v>
      </c>
      <c r="Q43" s="39" t="n">
        <v>0</v>
      </c>
      <c r="R43" s="19" t="s">
        <v>84</v>
      </c>
      <c r="S43" s="45" t="n">
        <f aca="false">I43*Q43</f>
        <v>0</v>
      </c>
      <c r="T43" s="45"/>
      <c r="U43" s="46" t="n">
        <v>151880</v>
      </c>
      <c r="V43" s="19"/>
      <c r="W43" s="47"/>
      <c r="X43" s="47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75" hidden="false" customHeight="false" outlineLevel="0" collapsed="false">
      <c r="A44" s="19" t="s">
        <v>79</v>
      </c>
      <c r="B44" s="39" t="s">
        <v>73</v>
      </c>
      <c r="C44" s="39" t="s">
        <v>80</v>
      </c>
      <c r="D44" s="40" t="n">
        <v>36251</v>
      </c>
      <c r="E44" s="40" t="n">
        <v>36616</v>
      </c>
      <c r="F44" s="19" t="s">
        <v>81</v>
      </c>
      <c r="G44" s="19" t="s">
        <v>85</v>
      </c>
      <c r="H44" s="39" t="s">
        <v>83</v>
      </c>
      <c r="I44" s="41" t="n">
        <v>0</v>
      </c>
      <c r="J44" s="42" t="n">
        <v>0</v>
      </c>
      <c r="K44" s="42" t="n">
        <v>0</v>
      </c>
      <c r="L44" s="42" t="n">
        <v>0</v>
      </c>
      <c r="M44" s="42" t="n">
        <v>0</v>
      </c>
      <c r="N44" s="43" t="n">
        <v>0</v>
      </c>
      <c r="O44" s="42" t="n">
        <f aca="false">SUM(I44:M44)</f>
        <v>0</v>
      </c>
      <c r="P44" s="44" t="n">
        <v>51407</v>
      </c>
      <c r="Q44" s="39" t="n">
        <v>0</v>
      </c>
      <c r="R44" s="19" t="s">
        <v>84</v>
      </c>
      <c r="S44" s="45" t="n">
        <f aca="false">I44*I$1*Q44</f>
        <v>0</v>
      </c>
      <c r="T44" s="45"/>
      <c r="U44" s="46" t="n">
        <v>151880</v>
      </c>
      <c r="V44" s="19"/>
      <c r="W44" s="47"/>
      <c r="X44" s="47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75" hidden="false" customHeight="false" outlineLevel="0" collapsed="false">
      <c r="A45" s="19" t="s">
        <v>79</v>
      </c>
      <c r="B45" s="39" t="s">
        <v>73</v>
      </c>
      <c r="C45" s="39"/>
      <c r="D45" s="40" t="n">
        <v>36100</v>
      </c>
      <c r="E45" s="40" t="n">
        <v>36830</v>
      </c>
      <c r="F45" s="19" t="s">
        <v>86</v>
      </c>
      <c r="G45" s="19" t="s">
        <v>76</v>
      </c>
      <c r="H45" s="39" t="s">
        <v>77</v>
      </c>
      <c r="I45" s="41" t="n">
        <f aca="false">4.56/I$1</f>
        <v>0.147096774193548</v>
      </c>
      <c r="J45" s="42" t="n">
        <v>0.0132</v>
      </c>
      <c r="K45" s="42" t="n">
        <v>0.0022</v>
      </c>
      <c r="L45" s="42" t="n">
        <v>0.0072</v>
      </c>
      <c r="M45" s="42" t="n">
        <v>0</v>
      </c>
      <c r="N45" s="43" t="n">
        <v>0.02116</v>
      </c>
      <c r="O45" s="42" t="n">
        <f aca="false">SUM(I45:M45)</f>
        <v>0.169696774193548</v>
      </c>
      <c r="P45" s="44" t="n">
        <v>61822</v>
      </c>
      <c r="Q45" s="39" t="n">
        <v>4000</v>
      </c>
      <c r="R45" s="19" t="s">
        <v>87</v>
      </c>
      <c r="S45" s="45" t="n">
        <f aca="false">I45*I$1*Q45</f>
        <v>18240</v>
      </c>
      <c r="T45" s="45"/>
      <c r="U45" s="46" t="n">
        <v>142757</v>
      </c>
      <c r="V45" s="19"/>
      <c r="W45" s="47"/>
      <c r="X45" s="47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.75" hidden="false" customHeight="false" outlineLevel="0" collapsed="false">
      <c r="A46" s="19" t="s">
        <v>29</v>
      </c>
      <c r="B46" s="39" t="s">
        <v>73</v>
      </c>
      <c r="C46" s="39" t="s">
        <v>74</v>
      </c>
      <c r="D46" s="40" t="n">
        <v>36526</v>
      </c>
      <c r="E46" s="40" t="n">
        <v>36830</v>
      </c>
      <c r="F46" s="24" t="s">
        <v>88</v>
      </c>
      <c r="G46" s="24" t="s">
        <v>89</v>
      </c>
      <c r="H46" s="39" t="s">
        <v>77</v>
      </c>
      <c r="I46" s="61" t="n">
        <v>0.15</v>
      </c>
      <c r="J46" s="42" t="n">
        <v>0.0132</v>
      </c>
      <c r="K46" s="42" t="n">
        <v>0.0022</v>
      </c>
      <c r="L46" s="42" t="n">
        <v>0.0075</v>
      </c>
      <c r="M46" s="42" t="n">
        <v>0</v>
      </c>
      <c r="N46" s="43" t="n">
        <v>0.02116</v>
      </c>
      <c r="O46" s="42" t="n">
        <f aca="false">SUM(I46:M46)</f>
        <v>0.1729</v>
      </c>
      <c r="P46" s="44" t="n">
        <v>61825</v>
      </c>
      <c r="Q46" s="39" t="n">
        <v>8000</v>
      </c>
      <c r="R46" s="19" t="s">
        <v>90</v>
      </c>
      <c r="S46" s="45" t="n">
        <f aca="false">I46*'Ces Wholesale'!I$1*Q46</f>
        <v>37200</v>
      </c>
      <c r="T46" s="45"/>
      <c r="U46" s="46" t="n">
        <v>140437</v>
      </c>
      <c r="V46" s="45"/>
      <c r="W46" s="47"/>
      <c r="X46" s="47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</row>
    <row r="47" customFormat="false" ht="12.75" hidden="false" customHeight="false" outlineLevel="0" collapsed="false">
      <c r="A47" s="19" t="s">
        <v>79</v>
      </c>
      <c r="B47" s="39" t="s">
        <v>73</v>
      </c>
      <c r="C47" s="39"/>
      <c r="D47" s="40" t="n">
        <v>36100</v>
      </c>
      <c r="E47" s="40" t="n">
        <v>36830</v>
      </c>
      <c r="F47" s="19" t="s">
        <v>91</v>
      </c>
      <c r="G47" s="19" t="s">
        <v>92</v>
      </c>
      <c r="H47" s="39" t="s">
        <v>77</v>
      </c>
      <c r="I47" s="41" t="n">
        <f aca="false">4.56/I$1</f>
        <v>0.147096774193548</v>
      </c>
      <c r="J47" s="42" t="n">
        <v>0.0132</v>
      </c>
      <c r="K47" s="42" t="n">
        <v>0.0022</v>
      </c>
      <c r="L47" s="42" t="n">
        <v>0.0072</v>
      </c>
      <c r="M47" s="42" t="n">
        <v>0</v>
      </c>
      <c r="N47" s="43" t="n">
        <v>0.02116</v>
      </c>
      <c r="O47" s="42" t="n">
        <f aca="false">SUM(I47:M47)</f>
        <v>0.169696774193548</v>
      </c>
      <c r="P47" s="44" t="n">
        <v>61838</v>
      </c>
      <c r="Q47" s="39" t="n">
        <v>1000</v>
      </c>
      <c r="R47" s="19" t="s">
        <v>93</v>
      </c>
      <c r="S47" s="45" t="n">
        <f aca="false">I47*I$1*Q47</f>
        <v>4560</v>
      </c>
      <c r="T47" s="45"/>
      <c r="U47" s="46" t="n">
        <v>142768</v>
      </c>
      <c r="V47" s="19"/>
      <c r="W47" s="47"/>
      <c r="X47" s="47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12.75" hidden="false" customHeight="false" outlineLevel="0" collapsed="false">
      <c r="A48" s="19" t="s">
        <v>29</v>
      </c>
      <c r="B48" s="39" t="s">
        <v>73</v>
      </c>
      <c r="C48" s="39" t="s">
        <v>74</v>
      </c>
      <c r="D48" s="40" t="n">
        <v>36526</v>
      </c>
      <c r="E48" s="40" t="n">
        <v>36830</v>
      </c>
      <c r="F48" s="24" t="s">
        <v>94</v>
      </c>
      <c r="G48" s="24" t="s">
        <v>89</v>
      </c>
      <c r="H48" s="39" t="s">
        <v>77</v>
      </c>
      <c r="I48" s="61" t="n">
        <v>0.15</v>
      </c>
      <c r="J48" s="42" t="n">
        <v>0.0132</v>
      </c>
      <c r="K48" s="42" t="n">
        <v>0.0022</v>
      </c>
      <c r="L48" s="42" t="n">
        <v>0.0075</v>
      </c>
      <c r="M48" s="42" t="n">
        <v>0</v>
      </c>
      <c r="N48" s="43" t="n">
        <v>0.02116</v>
      </c>
      <c r="O48" s="42" t="n">
        <f aca="false">SUM(I48:M48)</f>
        <v>0.1729</v>
      </c>
      <c r="P48" s="44" t="n">
        <v>61990</v>
      </c>
      <c r="Q48" s="39" t="n">
        <v>2000</v>
      </c>
      <c r="R48" s="19" t="s">
        <v>95</v>
      </c>
      <c r="S48" s="45" t="n">
        <f aca="false">I48*'Ces Wholesale'!I$1*Q48</f>
        <v>9300</v>
      </c>
      <c r="T48" s="45"/>
      <c r="U48" s="46" t="n">
        <v>140438</v>
      </c>
      <c r="V48" s="45"/>
      <c r="W48" s="47"/>
      <c r="X48" s="47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</row>
    <row r="49" customFormat="false" ht="12.75" hidden="false" customHeight="false" outlineLevel="0" collapsed="false">
      <c r="A49" s="19" t="s">
        <v>79</v>
      </c>
      <c r="B49" s="39" t="s">
        <v>73</v>
      </c>
      <c r="C49" s="39" t="s">
        <v>96</v>
      </c>
      <c r="D49" s="40" t="n">
        <v>36192</v>
      </c>
      <c r="E49" s="40" t="n">
        <v>36556</v>
      </c>
      <c r="F49" s="19" t="s">
        <v>97</v>
      </c>
      <c r="G49" s="19" t="s">
        <v>98</v>
      </c>
      <c r="H49" s="39" t="s">
        <v>77</v>
      </c>
      <c r="I49" s="41" t="n">
        <f aca="false">6.53/I$1</f>
        <v>0.210645161290323</v>
      </c>
      <c r="J49" s="42" t="n">
        <v>0.0132</v>
      </c>
      <c r="K49" s="42" t="n">
        <v>0.0022</v>
      </c>
      <c r="L49" s="42" t="n">
        <v>0.0072</v>
      </c>
      <c r="M49" s="42" t="n">
        <v>0</v>
      </c>
      <c r="N49" s="43" t="n">
        <v>0.02116</v>
      </c>
      <c r="O49" s="42" t="n">
        <f aca="false">SUM(I49:M49)</f>
        <v>0.233245161290323</v>
      </c>
      <c r="P49" s="44" t="n">
        <v>62740</v>
      </c>
      <c r="Q49" s="39" t="n">
        <v>2</v>
      </c>
      <c r="R49" s="19" t="s">
        <v>99</v>
      </c>
      <c r="S49" s="45" t="n">
        <f aca="false">I49*I$1*Q49</f>
        <v>13.06</v>
      </c>
      <c r="T49" s="45"/>
      <c r="U49" s="46" t="n">
        <v>140484</v>
      </c>
      <c r="V49" s="19"/>
      <c r="W49" s="47"/>
      <c r="X49" s="47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  <c r="IW49" s="48"/>
    </row>
    <row r="50" customFormat="false" ht="12.75" hidden="false" customHeight="false" outlineLevel="0" collapsed="false">
      <c r="A50" s="19" t="s">
        <v>29</v>
      </c>
      <c r="B50" s="39" t="s">
        <v>73</v>
      </c>
      <c r="C50" s="39" t="s">
        <v>74</v>
      </c>
      <c r="D50" s="40" t="n">
        <v>36526</v>
      </c>
      <c r="E50" s="40" t="n">
        <v>36616</v>
      </c>
      <c r="F50" s="24" t="s">
        <v>100</v>
      </c>
      <c r="G50" s="24" t="s">
        <v>101</v>
      </c>
      <c r="H50" s="39" t="s">
        <v>77</v>
      </c>
      <c r="I50" s="61" t="n">
        <v>0.05</v>
      </c>
      <c r="J50" s="42" t="n">
        <v>0.0132</v>
      </c>
      <c r="K50" s="42" t="n">
        <v>0.0022</v>
      </c>
      <c r="L50" s="42" t="n">
        <v>0.0075</v>
      </c>
      <c r="M50" s="42" t="n">
        <v>0</v>
      </c>
      <c r="N50" s="43" t="n">
        <v>0.02116</v>
      </c>
      <c r="O50" s="42" t="n">
        <f aca="false">SUM(I50:M50)</f>
        <v>0.0729</v>
      </c>
      <c r="P50" s="44" t="n">
        <v>62978</v>
      </c>
      <c r="Q50" s="39" t="n">
        <v>8000</v>
      </c>
      <c r="R50" s="19" t="s">
        <v>102</v>
      </c>
      <c r="S50" s="45" t="n">
        <f aca="false">I50*'Ces Wholesale'!I$1*Q50</f>
        <v>12400</v>
      </c>
      <c r="T50" s="45"/>
      <c r="U50" s="46" t="n">
        <v>139318</v>
      </c>
      <c r="V50" s="45"/>
      <c r="W50" s="47"/>
      <c r="X50" s="47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  <c r="IW50" s="48"/>
    </row>
    <row r="51" customFormat="false" ht="12.75" hidden="false" customHeight="false" outlineLevel="0" collapsed="false">
      <c r="A51" s="19" t="s">
        <v>79</v>
      </c>
      <c r="B51" s="39" t="s">
        <v>73</v>
      </c>
      <c r="C51" s="39" t="s">
        <v>103</v>
      </c>
      <c r="D51" s="40" t="n">
        <v>36220</v>
      </c>
      <c r="E51" s="40" t="n">
        <v>36585</v>
      </c>
      <c r="F51" s="19" t="s">
        <v>97</v>
      </c>
      <c r="G51" s="19" t="s">
        <v>104</v>
      </c>
      <c r="H51" s="39" t="s">
        <v>77</v>
      </c>
      <c r="I51" s="41" t="n">
        <f aca="false">6.53/I$1</f>
        <v>0.210645161290323</v>
      </c>
      <c r="J51" s="42" t="n">
        <v>0.0132</v>
      </c>
      <c r="K51" s="42" t="n">
        <v>0.0022</v>
      </c>
      <c r="L51" s="42" t="n">
        <v>0.0072</v>
      </c>
      <c r="M51" s="42" t="n">
        <v>0</v>
      </c>
      <c r="N51" s="43" t="n">
        <v>0.02116</v>
      </c>
      <c r="O51" s="42" t="n">
        <f aca="false">SUM(I51:M51)</f>
        <v>0.233245161290323</v>
      </c>
      <c r="P51" s="44" t="n">
        <v>62982</v>
      </c>
      <c r="Q51" s="39" t="n">
        <v>2</v>
      </c>
      <c r="R51" s="19" t="s">
        <v>105</v>
      </c>
      <c r="S51" s="45" t="n">
        <f aca="false">I51*I$1*Q51</f>
        <v>13.06</v>
      </c>
      <c r="T51" s="45"/>
      <c r="U51" s="46" t="n">
        <v>140914</v>
      </c>
      <c r="V51" s="19"/>
      <c r="W51" s="47"/>
      <c r="X51" s="47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  <c r="IW51" s="48"/>
    </row>
    <row r="52" customFormat="false" ht="12.75" hidden="false" customHeight="false" outlineLevel="0" collapsed="false">
      <c r="A52" s="19" t="s">
        <v>79</v>
      </c>
      <c r="B52" s="39" t="s">
        <v>73</v>
      </c>
      <c r="C52" s="39" t="s">
        <v>96</v>
      </c>
      <c r="D52" s="40" t="n">
        <v>36220</v>
      </c>
      <c r="E52" s="40" t="n">
        <v>36585</v>
      </c>
      <c r="F52" s="19" t="s">
        <v>97</v>
      </c>
      <c r="G52" s="19" t="s">
        <v>98</v>
      </c>
      <c r="H52" s="39" t="s">
        <v>77</v>
      </c>
      <c r="I52" s="41" t="n">
        <f aca="false">6.53/I$1</f>
        <v>0.210645161290323</v>
      </c>
      <c r="J52" s="42" t="n">
        <v>0.0132</v>
      </c>
      <c r="K52" s="42" t="n">
        <v>0.0022</v>
      </c>
      <c r="L52" s="42" t="n">
        <v>0.0072</v>
      </c>
      <c r="M52" s="42" t="n">
        <v>0</v>
      </c>
      <c r="N52" s="43" t="n">
        <v>0.02116</v>
      </c>
      <c r="O52" s="42" t="n">
        <f aca="false">SUM(I52:M52)</f>
        <v>0.233245161290323</v>
      </c>
      <c r="P52" s="44" t="n">
        <v>62983</v>
      </c>
      <c r="Q52" s="39" t="n">
        <v>2</v>
      </c>
      <c r="R52" s="19" t="s">
        <v>106</v>
      </c>
      <c r="S52" s="45" t="n">
        <f aca="false">I52*I$1*Q52</f>
        <v>13.06</v>
      </c>
      <c r="T52" s="45"/>
      <c r="U52" s="46" t="n">
        <v>140916</v>
      </c>
      <c r="V52" s="19"/>
      <c r="W52" s="47"/>
      <c r="X52" s="47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  <c r="IW52" s="48"/>
    </row>
    <row r="53" customFormat="false" ht="12.75" hidden="false" customHeight="false" outlineLevel="0" collapsed="false">
      <c r="A53" s="19" t="s">
        <v>79</v>
      </c>
      <c r="B53" s="39" t="s">
        <v>73</v>
      </c>
      <c r="C53" s="39" t="s">
        <v>80</v>
      </c>
      <c r="D53" s="40" t="n">
        <v>36434</v>
      </c>
      <c r="E53" s="40" t="n">
        <v>36616</v>
      </c>
      <c r="F53" s="19" t="s">
        <v>81</v>
      </c>
      <c r="G53" s="19" t="s">
        <v>107</v>
      </c>
      <c r="H53" s="39" t="s">
        <v>108</v>
      </c>
      <c r="I53" s="41" t="n">
        <f aca="false">6.359/I$1</f>
        <v>0.205129032258065</v>
      </c>
      <c r="J53" s="42" t="n">
        <v>0.013</v>
      </c>
      <c r="K53" s="42" t="n">
        <v>0.0022</v>
      </c>
      <c r="L53" s="42" t="n">
        <v>0.0072</v>
      </c>
      <c r="M53" s="42" t="n">
        <v>0</v>
      </c>
      <c r="N53" s="43" t="n">
        <v>0.02116</v>
      </c>
      <c r="O53" s="42" t="n">
        <f aca="false">SUM(I53:M53)</f>
        <v>0.227529032258065</v>
      </c>
      <c r="P53" s="44" t="n">
        <v>63281</v>
      </c>
      <c r="Q53" s="39" t="n">
        <v>134710</v>
      </c>
      <c r="R53" s="19" t="s">
        <v>109</v>
      </c>
      <c r="S53" s="45" t="n">
        <f aca="false">I53*I$1*Q53</f>
        <v>856620.89</v>
      </c>
      <c r="T53" s="45"/>
      <c r="U53" s="46" t="n">
        <v>141177</v>
      </c>
      <c r="V53" s="19"/>
      <c r="W53" s="47"/>
      <c r="X53" s="47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  <c r="IW53" s="48"/>
    </row>
    <row r="54" customFormat="false" ht="12.75" hidden="false" customHeight="false" outlineLevel="0" collapsed="false">
      <c r="A54" s="19" t="s">
        <v>79</v>
      </c>
      <c r="B54" s="39" t="s">
        <v>73</v>
      </c>
      <c r="C54" s="39" t="s">
        <v>103</v>
      </c>
      <c r="D54" s="40" t="n">
        <v>36251</v>
      </c>
      <c r="E54" s="40" t="n">
        <v>36616</v>
      </c>
      <c r="F54" s="19" t="s">
        <v>97</v>
      </c>
      <c r="G54" s="19" t="s">
        <v>104</v>
      </c>
      <c r="H54" s="39" t="s">
        <v>77</v>
      </c>
      <c r="I54" s="41" t="n">
        <f aca="false">6.53/I$1</f>
        <v>0.210645161290323</v>
      </c>
      <c r="J54" s="42" t="n">
        <v>0.0132</v>
      </c>
      <c r="K54" s="42" t="n">
        <v>0.0022</v>
      </c>
      <c r="L54" s="42" t="n">
        <v>0.0072</v>
      </c>
      <c r="M54" s="42" t="n">
        <v>0</v>
      </c>
      <c r="N54" s="43" t="n">
        <v>0.02116</v>
      </c>
      <c r="O54" s="42" t="n">
        <f aca="false">SUM(I54:M54)</f>
        <v>0.233245161290323</v>
      </c>
      <c r="P54" s="44" t="n">
        <v>63282</v>
      </c>
      <c r="Q54" s="39" t="n">
        <v>6</v>
      </c>
      <c r="R54" s="19" t="s">
        <v>110</v>
      </c>
      <c r="S54" s="45" t="n">
        <f aca="false">I54*I$1*Q54</f>
        <v>39.18</v>
      </c>
      <c r="T54" s="45"/>
      <c r="U54" s="46" t="n">
        <v>140965</v>
      </c>
      <c r="V54" s="19"/>
      <c r="W54" s="47"/>
      <c r="X54" s="47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  <c r="IW54" s="48"/>
    </row>
    <row r="55" customFormat="false" ht="12.75" hidden="false" customHeight="false" outlineLevel="0" collapsed="false">
      <c r="A55" s="19" t="s">
        <v>79</v>
      </c>
      <c r="B55" s="39" t="s">
        <v>73</v>
      </c>
      <c r="C55" s="39" t="s">
        <v>96</v>
      </c>
      <c r="D55" s="40" t="n">
        <v>36251</v>
      </c>
      <c r="E55" s="40" t="n">
        <v>36616</v>
      </c>
      <c r="F55" s="19" t="s">
        <v>97</v>
      </c>
      <c r="G55" s="19" t="s">
        <v>111</v>
      </c>
      <c r="H55" s="39" t="s">
        <v>77</v>
      </c>
      <c r="I55" s="41" t="n">
        <f aca="false">6.53/I$1</f>
        <v>0.210645161290323</v>
      </c>
      <c r="J55" s="42" t="n">
        <v>0.0132</v>
      </c>
      <c r="K55" s="42" t="n">
        <v>0.0022</v>
      </c>
      <c r="L55" s="42" t="n">
        <v>0.0072</v>
      </c>
      <c r="M55" s="42" t="n">
        <v>0</v>
      </c>
      <c r="N55" s="43" t="n">
        <v>0.02116</v>
      </c>
      <c r="O55" s="42" t="n">
        <f aca="false">SUM(I55:M55)</f>
        <v>0.233245161290323</v>
      </c>
      <c r="P55" s="44" t="n">
        <v>63283</v>
      </c>
      <c r="Q55" s="39" t="n">
        <v>46</v>
      </c>
      <c r="R55" s="19" t="s">
        <v>112</v>
      </c>
      <c r="S55" s="45" t="n">
        <f aca="false">I55*I$1*Q55</f>
        <v>300.38</v>
      </c>
      <c r="T55" s="45"/>
      <c r="U55" s="46" t="n">
        <v>140968</v>
      </c>
      <c r="V55" s="19"/>
      <c r="W55" s="47"/>
      <c r="X55" s="47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  <c r="IT55" s="48"/>
      <c r="IU55" s="48"/>
      <c r="IV55" s="48"/>
      <c r="IW55" s="48"/>
    </row>
    <row r="56" customFormat="false" ht="12.75" hidden="false" customHeight="false" outlineLevel="0" collapsed="false">
      <c r="A56" s="19" t="s">
        <v>79</v>
      </c>
      <c r="B56" s="39" t="s">
        <v>73</v>
      </c>
      <c r="C56" s="39" t="s">
        <v>80</v>
      </c>
      <c r="D56" s="40" t="n">
        <v>36251</v>
      </c>
      <c r="E56" s="40" t="n">
        <v>36616</v>
      </c>
      <c r="F56" s="19" t="s">
        <v>81</v>
      </c>
      <c r="G56" s="19" t="s">
        <v>82</v>
      </c>
      <c r="H56" s="39" t="s">
        <v>83</v>
      </c>
      <c r="I56" s="41" t="n">
        <v>0.0291</v>
      </c>
      <c r="J56" s="42" t="n">
        <v>0</v>
      </c>
      <c r="K56" s="42" t="n">
        <v>0</v>
      </c>
      <c r="L56" s="42" t="n">
        <v>0</v>
      </c>
      <c r="M56" s="42" t="n">
        <v>0</v>
      </c>
      <c r="N56" s="43" t="n">
        <v>0</v>
      </c>
      <c r="O56" s="42" t="n">
        <f aca="false">SUM(I56:M56)</f>
        <v>0.0291</v>
      </c>
      <c r="P56" s="44" t="n">
        <v>63304</v>
      </c>
      <c r="Q56" s="39" t="n">
        <v>7503838</v>
      </c>
      <c r="R56" s="19" t="s">
        <v>113</v>
      </c>
      <c r="S56" s="45" t="n">
        <f aca="false">I56*Q56</f>
        <v>218361.6858</v>
      </c>
      <c r="T56" s="45"/>
      <c r="U56" s="46" t="n">
        <v>151879</v>
      </c>
      <c r="V56" s="19"/>
      <c r="W56" s="47"/>
      <c r="X56" s="47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48"/>
      <c r="IQ56" s="48"/>
      <c r="IR56" s="48"/>
      <c r="IS56" s="48"/>
      <c r="IT56" s="48"/>
      <c r="IU56" s="48"/>
      <c r="IV56" s="48"/>
      <c r="IW56" s="48"/>
    </row>
    <row r="57" customFormat="false" ht="12.75" hidden="false" customHeight="false" outlineLevel="0" collapsed="false">
      <c r="A57" s="19" t="s">
        <v>79</v>
      </c>
      <c r="B57" s="39" t="s">
        <v>73</v>
      </c>
      <c r="C57" s="39" t="s">
        <v>80</v>
      </c>
      <c r="D57" s="40" t="n">
        <v>36251</v>
      </c>
      <c r="E57" s="40" t="n">
        <v>36616</v>
      </c>
      <c r="F57" s="19" t="s">
        <v>81</v>
      </c>
      <c r="G57" s="19" t="s">
        <v>85</v>
      </c>
      <c r="H57" s="39" t="s">
        <v>83</v>
      </c>
      <c r="I57" s="41" t="n">
        <v>1.512</v>
      </c>
      <c r="J57" s="42" t="n">
        <v>0</v>
      </c>
      <c r="K57" s="42" t="n">
        <v>0</v>
      </c>
      <c r="L57" s="42" t="n">
        <v>0</v>
      </c>
      <c r="M57" s="42" t="n">
        <v>0</v>
      </c>
      <c r="N57" s="43" t="n">
        <v>0</v>
      </c>
      <c r="O57" s="42" t="n">
        <f aca="false">SUM(I57:M57)</f>
        <v>1.512</v>
      </c>
      <c r="P57" s="44" t="n">
        <v>63304</v>
      </c>
      <c r="Q57" s="39" t="n">
        <v>134743</v>
      </c>
      <c r="R57" s="19" t="s">
        <v>113</v>
      </c>
      <c r="S57" s="45" t="n">
        <f aca="false">I57*Q57</f>
        <v>203731.416</v>
      </c>
      <c r="T57" s="45"/>
      <c r="U57" s="46" t="n">
        <v>151879</v>
      </c>
      <c r="V57" s="19"/>
      <c r="W57" s="47"/>
      <c r="X57" s="47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  <c r="IT57" s="48"/>
      <c r="IU57" s="48"/>
      <c r="IV57" s="48"/>
      <c r="IW57" s="48"/>
    </row>
    <row r="58" customFormat="false" ht="12.75" hidden="false" customHeight="false" outlineLevel="0" collapsed="false">
      <c r="A58" s="19" t="s">
        <v>79</v>
      </c>
      <c r="B58" s="39" t="s">
        <v>73</v>
      </c>
      <c r="C58" s="39" t="s">
        <v>103</v>
      </c>
      <c r="D58" s="40" t="n">
        <v>36281</v>
      </c>
      <c r="E58" s="40" t="n">
        <v>36646</v>
      </c>
      <c r="F58" s="19" t="s">
        <v>97</v>
      </c>
      <c r="G58" s="19" t="s">
        <v>104</v>
      </c>
      <c r="H58" s="39" t="s">
        <v>77</v>
      </c>
      <c r="I58" s="41" t="n">
        <f aca="false">6.53/I$1</f>
        <v>0.210645161290323</v>
      </c>
      <c r="J58" s="42" t="n">
        <v>0.0132</v>
      </c>
      <c r="K58" s="42" t="n">
        <v>0.0022</v>
      </c>
      <c r="L58" s="42" t="n">
        <v>0.0072</v>
      </c>
      <c r="M58" s="42" t="n">
        <v>0</v>
      </c>
      <c r="N58" s="43" t="n">
        <v>0.02116</v>
      </c>
      <c r="O58" s="42" t="n">
        <f aca="false">SUM(I58:M58)</f>
        <v>0.233245161290323</v>
      </c>
      <c r="P58" s="44" t="n">
        <v>63557</v>
      </c>
      <c r="Q58" s="39" t="n">
        <v>33</v>
      </c>
      <c r="R58" s="19" t="s">
        <v>114</v>
      </c>
      <c r="S58" s="45" t="n">
        <f aca="false">I58*I$1*Q58</f>
        <v>215.49</v>
      </c>
      <c r="T58" s="45"/>
      <c r="U58" s="46" t="n">
        <v>140974</v>
      </c>
      <c r="V58" s="19"/>
      <c r="W58" s="62"/>
      <c r="X58" s="62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  <c r="IW58" s="63"/>
    </row>
    <row r="59" customFormat="false" ht="12.75" hidden="false" customHeight="false" outlineLevel="0" collapsed="false">
      <c r="A59" s="19" t="s">
        <v>29</v>
      </c>
      <c r="B59" s="39" t="s">
        <v>73</v>
      </c>
      <c r="C59" s="39" t="s">
        <v>74</v>
      </c>
      <c r="D59" s="40" t="n">
        <v>36526</v>
      </c>
      <c r="E59" s="40" t="n">
        <v>36616</v>
      </c>
      <c r="F59" s="24" t="s">
        <v>100</v>
      </c>
      <c r="G59" s="24" t="s">
        <v>101</v>
      </c>
      <c r="H59" s="39" t="s">
        <v>77</v>
      </c>
      <c r="I59" s="61" t="n">
        <v>0.045</v>
      </c>
      <c r="J59" s="42" t="n">
        <v>0.0132</v>
      </c>
      <c r="K59" s="42" t="n">
        <v>0.0022</v>
      </c>
      <c r="L59" s="42" t="n">
        <v>0.0075</v>
      </c>
      <c r="M59" s="42" t="n">
        <v>0</v>
      </c>
      <c r="N59" s="43" t="n">
        <v>0.02116</v>
      </c>
      <c r="O59" s="42" t="n">
        <f aca="false">SUM(I59:M59)</f>
        <v>0.0679</v>
      </c>
      <c r="P59" s="44" t="n">
        <v>63764</v>
      </c>
      <c r="Q59" s="39" t="n">
        <v>10000</v>
      </c>
      <c r="R59" s="19" t="s">
        <v>115</v>
      </c>
      <c r="S59" s="45" t="n">
        <f aca="false">I59*'Ces Wholesale'!I$1*Q59</f>
        <v>13950</v>
      </c>
      <c r="T59" s="45"/>
      <c r="U59" s="46" t="n">
        <v>139469</v>
      </c>
      <c r="V59" s="45"/>
      <c r="W59" s="62"/>
      <c r="X59" s="62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  <c r="IW59" s="63"/>
    </row>
    <row r="60" customFormat="false" ht="12.75" hidden="false" customHeight="false" outlineLevel="0" collapsed="false">
      <c r="A60" s="19" t="s">
        <v>79</v>
      </c>
      <c r="B60" s="39" t="s">
        <v>73</v>
      </c>
      <c r="C60" s="39" t="s">
        <v>103</v>
      </c>
      <c r="D60" s="40" t="n">
        <v>36312</v>
      </c>
      <c r="E60" s="40" t="n">
        <v>36677</v>
      </c>
      <c r="F60" s="19" t="s">
        <v>97</v>
      </c>
      <c r="G60" s="19" t="s">
        <v>104</v>
      </c>
      <c r="H60" s="39" t="s">
        <v>77</v>
      </c>
      <c r="I60" s="41" t="n">
        <f aca="false">6.53/I$1</f>
        <v>0.210645161290323</v>
      </c>
      <c r="J60" s="42" t="n">
        <v>0.0132</v>
      </c>
      <c r="K60" s="42" t="n">
        <v>0.0022</v>
      </c>
      <c r="L60" s="42" t="n">
        <v>0.0072</v>
      </c>
      <c r="M60" s="42" t="n">
        <v>0</v>
      </c>
      <c r="N60" s="43" t="n">
        <v>0.02116</v>
      </c>
      <c r="O60" s="42" t="n">
        <f aca="false">SUM(I60:M60)</f>
        <v>0.233245161290323</v>
      </c>
      <c r="P60" s="44" t="n">
        <v>63822</v>
      </c>
      <c r="Q60" s="39" t="n">
        <v>303</v>
      </c>
      <c r="R60" s="19" t="s">
        <v>116</v>
      </c>
      <c r="S60" s="45" t="n">
        <f aca="false">I60*I$1*Q60</f>
        <v>1978.59</v>
      </c>
      <c r="T60" s="45"/>
      <c r="U60" s="46" t="n">
        <v>141146</v>
      </c>
      <c r="V60" s="19"/>
      <c r="W60" s="47"/>
      <c r="X60" s="47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  <c r="IW60" s="48"/>
    </row>
    <row r="61" customFormat="false" ht="12.75" hidden="false" customHeight="false" outlineLevel="0" collapsed="false">
      <c r="A61" s="19" t="s">
        <v>79</v>
      </c>
      <c r="B61" s="39" t="s">
        <v>73</v>
      </c>
      <c r="C61" s="39" t="s">
        <v>96</v>
      </c>
      <c r="D61" s="40" t="n">
        <v>36312</v>
      </c>
      <c r="E61" s="40" t="n">
        <v>36677</v>
      </c>
      <c r="F61" s="19" t="s">
        <v>97</v>
      </c>
      <c r="G61" s="19" t="s">
        <v>111</v>
      </c>
      <c r="H61" s="39" t="s">
        <v>77</v>
      </c>
      <c r="I61" s="41" t="n">
        <f aca="false">6.53/I$1</f>
        <v>0.210645161290323</v>
      </c>
      <c r="J61" s="42" t="n">
        <v>0.0132</v>
      </c>
      <c r="K61" s="42" t="n">
        <v>0.0022</v>
      </c>
      <c r="L61" s="42" t="n">
        <v>0.0072</v>
      </c>
      <c r="M61" s="42" t="n">
        <v>0</v>
      </c>
      <c r="N61" s="43" t="n">
        <v>0.02116</v>
      </c>
      <c r="O61" s="42" t="n">
        <f aca="false">SUM(I61:M61)</f>
        <v>0.233245161290323</v>
      </c>
      <c r="P61" s="44" t="n">
        <v>63825</v>
      </c>
      <c r="Q61" s="39" t="n">
        <v>213</v>
      </c>
      <c r="R61" s="19" t="s">
        <v>117</v>
      </c>
      <c r="S61" s="45" t="n">
        <f aca="false">I61*I$1*Q61</f>
        <v>1390.89</v>
      </c>
      <c r="T61" s="45"/>
      <c r="U61" s="46" t="n">
        <v>141148</v>
      </c>
      <c r="V61" s="19"/>
      <c r="W61" s="47"/>
      <c r="X61" s="47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  <c r="IU61" s="48"/>
      <c r="IV61" s="48"/>
      <c r="IW61" s="48"/>
    </row>
    <row r="62" customFormat="false" ht="12.75" hidden="false" customHeight="false" outlineLevel="0" collapsed="false">
      <c r="A62" s="19" t="s">
        <v>79</v>
      </c>
      <c r="B62" s="39" t="s">
        <v>73</v>
      </c>
      <c r="C62" s="39" t="s">
        <v>103</v>
      </c>
      <c r="D62" s="40" t="n">
        <v>36342</v>
      </c>
      <c r="E62" s="40" t="n">
        <v>36707</v>
      </c>
      <c r="F62" s="19" t="s">
        <v>97</v>
      </c>
      <c r="G62" s="19" t="s">
        <v>104</v>
      </c>
      <c r="H62" s="39" t="s">
        <v>77</v>
      </c>
      <c r="I62" s="41" t="n">
        <f aca="false">6.53/I$1</f>
        <v>0.210645161290323</v>
      </c>
      <c r="J62" s="42" t="n">
        <v>0.0132</v>
      </c>
      <c r="K62" s="42" t="n">
        <v>0.0022</v>
      </c>
      <c r="L62" s="42" t="n">
        <v>0.0072</v>
      </c>
      <c r="M62" s="42" t="n">
        <v>0</v>
      </c>
      <c r="N62" s="43" t="n">
        <v>0.02116</v>
      </c>
      <c r="O62" s="42" t="n">
        <f aca="false">SUM(I62:M62)</f>
        <v>0.233245161290323</v>
      </c>
      <c r="P62" s="44" t="n">
        <v>64034</v>
      </c>
      <c r="Q62" s="39" t="n">
        <v>911</v>
      </c>
      <c r="R62" s="19" t="s">
        <v>118</v>
      </c>
      <c r="S62" s="45" t="n">
        <f aca="false">I62*I$1*Q62</f>
        <v>5948.83</v>
      </c>
      <c r="T62" s="45"/>
      <c r="U62" s="46" t="n">
        <v>141150</v>
      </c>
      <c r="V62" s="19"/>
      <c r="W62" s="47"/>
      <c r="X62" s="47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  <c r="IU62" s="48"/>
      <c r="IV62" s="48"/>
      <c r="IW62" s="48"/>
    </row>
    <row r="63" customFormat="false" ht="12.75" hidden="false" customHeight="false" outlineLevel="0" collapsed="false">
      <c r="A63" s="19" t="s">
        <v>79</v>
      </c>
      <c r="B63" s="39" t="s">
        <v>73</v>
      </c>
      <c r="C63" s="39" t="s">
        <v>96</v>
      </c>
      <c r="D63" s="40" t="n">
        <v>36342</v>
      </c>
      <c r="E63" s="40" t="n">
        <v>36707</v>
      </c>
      <c r="F63" s="19" t="s">
        <v>97</v>
      </c>
      <c r="G63" s="19" t="s">
        <v>98</v>
      </c>
      <c r="H63" s="39" t="s">
        <v>77</v>
      </c>
      <c r="I63" s="41" t="n">
        <f aca="false">6.53/I$1</f>
        <v>0.210645161290323</v>
      </c>
      <c r="J63" s="42" t="n">
        <v>0.0132</v>
      </c>
      <c r="K63" s="42" t="n">
        <v>0.0022</v>
      </c>
      <c r="L63" s="42" t="n">
        <v>0.0072</v>
      </c>
      <c r="M63" s="42" t="n">
        <v>0</v>
      </c>
      <c r="N63" s="43" t="n">
        <v>0.02116</v>
      </c>
      <c r="O63" s="42" t="n">
        <f aca="false">SUM(I63:M63)</f>
        <v>0.233245161290323</v>
      </c>
      <c r="P63" s="44" t="n">
        <v>64036</v>
      </c>
      <c r="Q63" s="39" t="n">
        <v>1</v>
      </c>
      <c r="R63" s="19" t="s">
        <v>119</v>
      </c>
      <c r="S63" s="45" t="n">
        <f aca="false">I63*I$1*Q63</f>
        <v>6.53</v>
      </c>
      <c r="T63" s="45"/>
      <c r="U63" s="46" t="n">
        <v>141151</v>
      </c>
      <c r="V63" s="19"/>
      <c r="W63" s="47"/>
      <c r="X63" s="47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  <c r="IU63" s="48"/>
      <c r="IV63" s="48"/>
      <c r="IW63" s="48"/>
    </row>
    <row r="64" customFormat="false" ht="12.75" hidden="false" customHeight="false" outlineLevel="0" collapsed="false">
      <c r="A64" s="19" t="s">
        <v>79</v>
      </c>
      <c r="B64" s="39" t="s">
        <v>73</v>
      </c>
      <c r="C64" s="39" t="s">
        <v>103</v>
      </c>
      <c r="D64" s="40" t="n">
        <v>36373</v>
      </c>
      <c r="E64" s="40" t="n">
        <v>36738</v>
      </c>
      <c r="F64" s="19" t="s">
        <v>97</v>
      </c>
      <c r="G64" s="19" t="s">
        <v>104</v>
      </c>
      <c r="H64" s="39" t="s">
        <v>77</v>
      </c>
      <c r="I64" s="41" t="n">
        <f aca="false">6.53/I$1</f>
        <v>0.210645161290323</v>
      </c>
      <c r="J64" s="42" t="n">
        <v>0.0132</v>
      </c>
      <c r="K64" s="42" t="n">
        <v>0.0022</v>
      </c>
      <c r="L64" s="42" t="n">
        <v>0.0072</v>
      </c>
      <c r="M64" s="42" t="n">
        <v>0</v>
      </c>
      <c r="N64" s="43" t="n">
        <v>0.02116</v>
      </c>
      <c r="O64" s="42" t="n">
        <f aca="false">SUM(I64:M64)</f>
        <v>0.233245161290323</v>
      </c>
      <c r="P64" s="44" t="n">
        <v>64328</v>
      </c>
      <c r="Q64" s="39" t="n">
        <v>51</v>
      </c>
      <c r="R64" s="19" t="s">
        <v>120</v>
      </c>
      <c r="S64" s="45" t="n">
        <f aca="false">I64*I$1*Q64</f>
        <v>333.03</v>
      </c>
      <c r="T64" s="45"/>
      <c r="U64" s="46" t="n">
        <v>141152</v>
      </c>
      <c r="V64" s="19"/>
      <c r="W64" s="47"/>
      <c r="X64" s="47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8"/>
      <c r="IB64" s="48"/>
      <c r="IC64" s="48"/>
      <c r="ID64" s="48"/>
      <c r="IE64" s="48"/>
      <c r="IF64" s="48"/>
      <c r="IG64" s="48"/>
      <c r="IH64" s="48"/>
      <c r="II64" s="48"/>
      <c r="IJ64" s="48"/>
      <c r="IK64" s="48"/>
      <c r="IL64" s="48"/>
      <c r="IM64" s="48"/>
      <c r="IN64" s="48"/>
      <c r="IO64" s="48"/>
      <c r="IP64" s="48"/>
      <c r="IQ64" s="48"/>
      <c r="IR64" s="48"/>
      <c r="IS64" s="48"/>
      <c r="IT64" s="48"/>
      <c r="IU64" s="48"/>
      <c r="IV64" s="48"/>
      <c r="IW64" s="48"/>
    </row>
    <row r="65" customFormat="false" ht="12.75" hidden="false" customHeight="false" outlineLevel="0" collapsed="false">
      <c r="A65" s="19" t="s">
        <v>79</v>
      </c>
      <c r="B65" s="39" t="s">
        <v>73</v>
      </c>
      <c r="C65" s="39" t="s">
        <v>96</v>
      </c>
      <c r="D65" s="40" t="n">
        <v>36373</v>
      </c>
      <c r="E65" s="40" t="n">
        <v>36738</v>
      </c>
      <c r="F65" s="19" t="s">
        <v>97</v>
      </c>
      <c r="G65" s="19" t="s">
        <v>111</v>
      </c>
      <c r="H65" s="39" t="s">
        <v>77</v>
      </c>
      <c r="I65" s="41" t="n">
        <f aca="false">6.53/I$1</f>
        <v>0.210645161290323</v>
      </c>
      <c r="J65" s="42" t="n">
        <v>0.0132</v>
      </c>
      <c r="K65" s="42" t="n">
        <v>0.0022</v>
      </c>
      <c r="L65" s="42" t="n">
        <v>0.0072</v>
      </c>
      <c r="M65" s="42" t="n">
        <v>0</v>
      </c>
      <c r="N65" s="43" t="n">
        <v>0.02116</v>
      </c>
      <c r="O65" s="42" t="n">
        <f aca="false">SUM(I65:M65)</f>
        <v>0.233245161290323</v>
      </c>
      <c r="P65" s="44" t="n">
        <v>64329</v>
      </c>
      <c r="Q65" s="39" t="n">
        <v>12</v>
      </c>
      <c r="R65" s="19" t="s">
        <v>121</v>
      </c>
      <c r="S65" s="45" t="n">
        <f aca="false">I65*I$1*Q65</f>
        <v>78.36</v>
      </c>
      <c r="T65" s="45"/>
      <c r="U65" s="46" t="n">
        <v>141153</v>
      </c>
      <c r="V65" s="19"/>
      <c r="W65" s="47"/>
      <c r="X65" s="47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  <c r="IW65" s="48"/>
    </row>
    <row r="66" customFormat="false" ht="12.75" hidden="false" customHeight="false" outlineLevel="0" collapsed="false">
      <c r="A66" s="19" t="s">
        <v>79</v>
      </c>
      <c r="B66" s="39" t="s">
        <v>73</v>
      </c>
      <c r="C66" s="39" t="s">
        <v>96</v>
      </c>
      <c r="D66" s="40" t="n">
        <v>36404</v>
      </c>
      <c r="E66" s="40" t="n">
        <v>36769</v>
      </c>
      <c r="F66" s="19" t="s">
        <v>97</v>
      </c>
      <c r="G66" s="19" t="s">
        <v>111</v>
      </c>
      <c r="H66" s="39" t="s">
        <v>77</v>
      </c>
      <c r="I66" s="41" t="n">
        <f aca="false">6.53/I$1</f>
        <v>0.210645161290323</v>
      </c>
      <c r="J66" s="42" t="n">
        <v>0.0132</v>
      </c>
      <c r="K66" s="42" t="n">
        <v>0.0022</v>
      </c>
      <c r="L66" s="42" t="n">
        <v>0.0072</v>
      </c>
      <c r="M66" s="42" t="n">
        <v>0</v>
      </c>
      <c r="N66" s="43" t="n">
        <v>0.02116</v>
      </c>
      <c r="O66" s="42" t="n">
        <f aca="false">SUM(I66:M66)</f>
        <v>0.233245161290323</v>
      </c>
      <c r="P66" s="44" t="n">
        <v>64651</v>
      </c>
      <c r="Q66" s="39" t="n">
        <v>64</v>
      </c>
      <c r="R66" s="19" t="s">
        <v>122</v>
      </c>
      <c r="S66" s="45" t="n">
        <f aca="false">I66*I$1*Q66</f>
        <v>417.92</v>
      </c>
      <c r="T66" s="45"/>
      <c r="U66" s="46" t="n">
        <v>141155</v>
      </c>
      <c r="V66" s="19"/>
      <c r="W66" s="47"/>
      <c r="X66" s="47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48"/>
      <c r="IO66" s="48"/>
      <c r="IP66" s="48"/>
      <c r="IQ66" s="48"/>
      <c r="IR66" s="48"/>
      <c r="IS66" s="48"/>
      <c r="IT66" s="48"/>
      <c r="IU66" s="48"/>
      <c r="IV66" s="48"/>
      <c r="IW66" s="48"/>
    </row>
    <row r="67" customFormat="false" ht="12.75" hidden="false" customHeight="false" outlineLevel="0" collapsed="false">
      <c r="A67" s="19" t="s">
        <v>79</v>
      </c>
      <c r="B67" s="39" t="s">
        <v>73</v>
      </c>
      <c r="C67" s="39" t="s">
        <v>96</v>
      </c>
      <c r="D67" s="40" t="n">
        <v>36434</v>
      </c>
      <c r="E67" s="40" t="n">
        <v>36799</v>
      </c>
      <c r="F67" s="19" t="s">
        <v>97</v>
      </c>
      <c r="G67" s="19" t="s">
        <v>98</v>
      </c>
      <c r="H67" s="39" t="s">
        <v>77</v>
      </c>
      <c r="I67" s="41" t="n">
        <f aca="false">6.53/I$1</f>
        <v>0.210645161290323</v>
      </c>
      <c r="J67" s="42" t="n">
        <v>0.0132</v>
      </c>
      <c r="K67" s="42" t="n">
        <v>0.0022</v>
      </c>
      <c r="L67" s="42" t="n">
        <v>0.0072</v>
      </c>
      <c r="M67" s="42" t="n">
        <v>0</v>
      </c>
      <c r="N67" s="43" t="n">
        <v>0.02116</v>
      </c>
      <c r="O67" s="42" t="n">
        <f aca="false">SUM(I67:M67)</f>
        <v>0.233245161290323</v>
      </c>
      <c r="P67" s="44" t="n">
        <v>64862</v>
      </c>
      <c r="Q67" s="39" t="n">
        <v>13</v>
      </c>
      <c r="R67" s="19" t="s">
        <v>123</v>
      </c>
      <c r="S67" s="45" t="n">
        <f aca="false">I67*I$1*Q67</f>
        <v>84.89</v>
      </c>
      <c r="T67" s="45"/>
      <c r="U67" s="46" t="n">
        <v>141157</v>
      </c>
      <c r="V67" s="19"/>
      <c r="W67" s="47"/>
      <c r="X67" s="47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  <c r="IQ67" s="48"/>
      <c r="IR67" s="48"/>
      <c r="IS67" s="48"/>
      <c r="IT67" s="48"/>
      <c r="IU67" s="48"/>
      <c r="IV67" s="48"/>
      <c r="IW67" s="48"/>
    </row>
    <row r="68" customFormat="false" ht="12.75" hidden="false" customHeight="false" outlineLevel="0" collapsed="false">
      <c r="A68" s="19" t="s">
        <v>79</v>
      </c>
      <c r="B68" s="39" t="s">
        <v>73</v>
      </c>
      <c r="C68" s="39" t="s">
        <v>80</v>
      </c>
      <c r="D68" s="40" t="n">
        <v>36434</v>
      </c>
      <c r="E68" s="40" t="n">
        <v>36799</v>
      </c>
      <c r="F68" s="19" t="s">
        <v>97</v>
      </c>
      <c r="G68" s="19" t="s">
        <v>124</v>
      </c>
      <c r="H68" s="39" t="s">
        <v>77</v>
      </c>
      <c r="I68" s="41" t="n">
        <f aca="false">6.53/I$1</f>
        <v>0.210645161290323</v>
      </c>
      <c r="J68" s="42" t="n">
        <v>0.0132</v>
      </c>
      <c r="K68" s="42" t="n">
        <v>0.0022</v>
      </c>
      <c r="L68" s="42" t="n">
        <v>0.0072</v>
      </c>
      <c r="M68" s="42" t="n">
        <v>0</v>
      </c>
      <c r="N68" s="43" t="n">
        <v>0.02116</v>
      </c>
      <c r="O68" s="42" t="n">
        <f aca="false">SUM(I68:M68)</f>
        <v>0.233245161290323</v>
      </c>
      <c r="P68" s="44" t="n">
        <v>64939</v>
      </c>
      <c r="Q68" s="39" t="n">
        <v>2300</v>
      </c>
      <c r="R68" s="19" t="s">
        <v>125</v>
      </c>
      <c r="S68" s="45" t="n">
        <f aca="false">I68*I$1*Q68</f>
        <v>15019</v>
      </c>
      <c r="T68" s="45"/>
      <c r="U68" s="46" t="n">
        <v>141158</v>
      </c>
      <c r="V68" s="19"/>
      <c r="W68" s="47"/>
      <c r="X68" s="47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  <c r="IQ68" s="48"/>
      <c r="IR68" s="48"/>
      <c r="IS68" s="48"/>
      <c r="IT68" s="48"/>
      <c r="IU68" s="48"/>
      <c r="IV68" s="48"/>
      <c r="IW68" s="48"/>
    </row>
    <row r="69" customFormat="false" ht="12.75" hidden="false" customHeight="false" outlineLevel="0" collapsed="false">
      <c r="A69" s="19" t="s">
        <v>79</v>
      </c>
      <c r="B69" s="39" t="s">
        <v>73</v>
      </c>
      <c r="C69" s="39" t="s">
        <v>96</v>
      </c>
      <c r="D69" s="40" t="n">
        <v>36465</v>
      </c>
      <c r="E69" s="40" t="n">
        <v>36830</v>
      </c>
      <c r="F69" s="19" t="s">
        <v>97</v>
      </c>
      <c r="G69" s="19" t="s">
        <v>111</v>
      </c>
      <c r="H69" s="39" t="s">
        <v>77</v>
      </c>
      <c r="I69" s="41" t="n">
        <f aca="false">6.53/I$1</f>
        <v>0.210645161290323</v>
      </c>
      <c r="J69" s="42" t="n">
        <v>0.0132</v>
      </c>
      <c r="K69" s="42" t="n">
        <v>0.0022</v>
      </c>
      <c r="L69" s="42" t="n">
        <v>0.0072</v>
      </c>
      <c r="M69" s="42" t="n">
        <v>0</v>
      </c>
      <c r="N69" s="43" t="n">
        <v>0.02116</v>
      </c>
      <c r="O69" s="42" t="n">
        <f aca="false">SUM(I69:M69)</f>
        <v>0.233245161290323</v>
      </c>
      <c r="P69" s="44" t="n">
        <v>65026</v>
      </c>
      <c r="Q69" s="39" t="n">
        <v>128</v>
      </c>
      <c r="R69" s="19" t="s">
        <v>126</v>
      </c>
      <c r="S69" s="45" t="n">
        <f aca="false">I69*I$1*Q69</f>
        <v>835.84</v>
      </c>
      <c r="T69" s="45"/>
      <c r="U69" s="64" t="s">
        <v>127</v>
      </c>
      <c r="V69" s="19"/>
      <c r="W69" s="47"/>
      <c r="X69" s="47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  <c r="IW69" s="48"/>
    </row>
    <row r="70" customFormat="false" ht="12.75" hidden="false" customHeight="false" outlineLevel="0" collapsed="false">
      <c r="A70" s="19" t="s">
        <v>79</v>
      </c>
      <c r="B70" s="39" t="s">
        <v>73</v>
      </c>
      <c r="C70" s="39" t="s">
        <v>128</v>
      </c>
      <c r="D70" s="40" t="n">
        <v>36465</v>
      </c>
      <c r="E70" s="40" t="n">
        <v>36830</v>
      </c>
      <c r="F70" s="19" t="s">
        <v>97</v>
      </c>
      <c r="G70" s="19" t="s">
        <v>129</v>
      </c>
      <c r="H70" s="39" t="s">
        <v>77</v>
      </c>
      <c r="I70" s="41" t="n">
        <f aca="false">6.53/I$1</f>
        <v>0.210645161290323</v>
      </c>
      <c r="J70" s="42" t="n">
        <v>0.0132</v>
      </c>
      <c r="K70" s="42" t="n">
        <v>0.0022</v>
      </c>
      <c r="L70" s="42" t="n">
        <v>0.0072</v>
      </c>
      <c r="M70" s="42" t="n">
        <v>0</v>
      </c>
      <c r="N70" s="43" t="n">
        <v>0.02116</v>
      </c>
      <c r="O70" s="42" t="n">
        <f aca="false">SUM(I70:M70)</f>
        <v>0.233245161290323</v>
      </c>
      <c r="P70" s="44" t="n">
        <v>65041</v>
      </c>
      <c r="Q70" s="39" t="n">
        <v>9619</v>
      </c>
      <c r="R70" s="19" t="s">
        <v>130</v>
      </c>
      <c r="S70" s="45" t="n">
        <f aca="false">I70*I$1*Q70</f>
        <v>62812.07</v>
      </c>
      <c r="T70" s="45"/>
      <c r="U70" s="64" t="s">
        <v>131</v>
      </c>
      <c r="V70" s="19"/>
      <c r="W70" s="47"/>
      <c r="X70" s="47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  <c r="IW70" s="48"/>
    </row>
    <row r="71" customFormat="false" ht="12.75" hidden="false" customHeight="false" outlineLevel="0" collapsed="false">
      <c r="A71" s="19" t="s">
        <v>79</v>
      </c>
      <c r="B71" s="39" t="s">
        <v>73</v>
      </c>
      <c r="C71" s="39" t="s">
        <v>128</v>
      </c>
      <c r="D71" s="40" t="n">
        <v>36465</v>
      </c>
      <c r="E71" s="40" t="n">
        <v>36830</v>
      </c>
      <c r="F71" s="19" t="s">
        <v>97</v>
      </c>
      <c r="G71" s="19" t="s">
        <v>132</v>
      </c>
      <c r="H71" s="39" t="s">
        <v>77</v>
      </c>
      <c r="I71" s="41" t="n">
        <f aca="false">6.53/I$1</f>
        <v>0.210645161290323</v>
      </c>
      <c r="J71" s="42" t="n">
        <v>0.0132</v>
      </c>
      <c r="K71" s="42" t="n">
        <v>0.0022</v>
      </c>
      <c r="L71" s="42" t="n">
        <v>0.0072</v>
      </c>
      <c r="M71" s="42" t="n">
        <v>0</v>
      </c>
      <c r="N71" s="43" t="n">
        <v>0.02116</v>
      </c>
      <c r="O71" s="42" t="n">
        <f aca="false">SUM(I71:M71)</f>
        <v>0.233245161290323</v>
      </c>
      <c r="P71" s="44" t="n">
        <v>65042</v>
      </c>
      <c r="Q71" s="39" t="n">
        <v>4427</v>
      </c>
      <c r="R71" s="19" t="s">
        <v>133</v>
      </c>
      <c r="S71" s="45" t="n">
        <f aca="false">I71*I$1*Q71</f>
        <v>28908.31</v>
      </c>
      <c r="T71" s="45"/>
      <c r="U71" s="64" t="s">
        <v>134</v>
      </c>
      <c r="V71" s="19"/>
      <c r="W71" s="47"/>
      <c r="X71" s="47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  <c r="IW71" s="48"/>
    </row>
    <row r="72" customFormat="false" ht="12.75" hidden="false" customHeight="false" outlineLevel="0" collapsed="false">
      <c r="A72" s="24" t="s">
        <v>79</v>
      </c>
      <c r="B72" s="25" t="s">
        <v>73</v>
      </c>
      <c r="C72" s="25" t="s">
        <v>135</v>
      </c>
      <c r="D72" s="65" t="n">
        <v>36465</v>
      </c>
      <c r="E72" s="65" t="n">
        <v>37011</v>
      </c>
      <c r="F72" s="24" t="s">
        <v>97</v>
      </c>
      <c r="G72" s="24" t="s">
        <v>136</v>
      </c>
      <c r="H72" s="25" t="s">
        <v>77</v>
      </c>
      <c r="I72" s="61" t="n">
        <f aca="false">6.53/I$1</f>
        <v>0.210645161290323</v>
      </c>
      <c r="J72" s="66" t="n">
        <v>0.0132</v>
      </c>
      <c r="K72" s="66" t="n">
        <v>0.0022</v>
      </c>
      <c r="L72" s="66" t="n">
        <v>0.0072</v>
      </c>
      <c r="M72" s="66" t="n">
        <v>0</v>
      </c>
      <c r="N72" s="67" t="n">
        <v>0.02116</v>
      </c>
      <c r="O72" s="66" t="n">
        <f aca="false">SUM(I72:M72)</f>
        <v>0.233245161290323</v>
      </c>
      <c r="P72" s="68" t="n">
        <v>65108</v>
      </c>
      <c r="Q72" s="25" t="n">
        <v>5000</v>
      </c>
      <c r="R72" s="24"/>
      <c r="S72" s="69" t="n">
        <f aca="false">I72*I$1*Q72</f>
        <v>32650</v>
      </c>
      <c r="T72" s="69"/>
      <c r="U72" s="70" t="s">
        <v>137</v>
      </c>
      <c r="V72" s="24"/>
      <c r="W72" s="71"/>
      <c r="X72" s="71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  <c r="IT72" s="72"/>
      <c r="IU72" s="72"/>
      <c r="IV72" s="72"/>
      <c r="IW72" s="72"/>
    </row>
    <row r="73" customFormat="false" ht="12.75" hidden="false" customHeight="false" outlineLevel="0" collapsed="false">
      <c r="A73" s="19" t="s">
        <v>29</v>
      </c>
      <c r="B73" s="39" t="s">
        <v>73</v>
      </c>
      <c r="C73" s="39" t="s">
        <v>74</v>
      </c>
      <c r="D73" s="40" t="n">
        <v>36465</v>
      </c>
      <c r="E73" s="40" t="n">
        <v>36830</v>
      </c>
      <c r="F73" s="19" t="s">
        <v>94</v>
      </c>
      <c r="G73" s="19" t="s">
        <v>89</v>
      </c>
      <c r="H73" s="39" t="s">
        <v>77</v>
      </c>
      <c r="I73" s="41" t="n">
        <v>0.15</v>
      </c>
      <c r="J73" s="42" t="n">
        <v>0.0132</v>
      </c>
      <c r="K73" s="42" t="n">
        <v>0.0022</v>
      </c>
      <c r="L73" s="42" t="n">
        <v>0.0075</v>
      </c>
      <c r="M73" s="42" t="n">
        <v>0</v>
      </c>
      <c r="N73" s="43" t="n">
        <v>0.02116</v>
      </c>
      <c r="O73" s="42" t="n">
        <f aca="false">SUM(I73:M73)</f>
        <v>0.1729</v>
      </c>
      <c r="P73" s="44" t="n">
        <v>65402</v>
      </c>
      <c r="Q73" s="39" t="n">
        <v>20000</v>
      </c>
      <c r="R73" s="19" t="s">
        <v>138</v>
      </c>
      <c r="S73" s="45" t="n">
        <f aca="false">I73*'Ces Wholesale'!I$1*Q73</f>
        <v>93000</v>
      </c>
      <c r="T73" s="45"/>
      <c r="U73" s="46"/>
      <c r="V73" s="19"/>
      <c r="W73" s="71"/>
      <c r="X73" s="71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  <c r="IT73" s="72"/>
      <c r="IU73" s="72"/>
      <c r="IV73" s="72"/>
      <c r="IW73" s="72"/>
    </row>
    <row r="74" customFormat="false" ht="12.75" hidden="false" customHeight="false" outlineLevel="0" collapsed="false">
      <c r="A74" s="24" t="s">
        <v>79</v>
      </c>
      <c r="B74" s="25" t="s">
        <v>73</v>
      </c>
      <c r="C74" s="25" t="s">
        <v>80</v>
      </c>
      <c r="D74" s="65" t="n">
        <v>36465</v>
      </c>
      <c r="E74" s="65" t="n">
        <v>36830</v>
      </c>
      <c r="F74" s="24" t="s">
        <v>97</v>
      </c>
      <c r="G74" s="24" t="s">
        <v>139</v>
      </c>
      <c r="H74" s="25" t="s">
        <v>77</v>
      </c>
      <c r="I74" s="61" t="n">
        <f aca="false">6.53/I$1</f>
        <v>0.210645161290323</v>
      </c>
      <c r="J74" s="66" t="n">
        <v>0.0132</v>
      </c>
      <c r="K74" s="66" t="n">
        <v>0.0022</v>
      </c>
      <c r="L74" s="66" t="n">
        <v>0.0072</v>
      </c>
      <c r="M74" s="66" t="n">
        <v>0</v>
      </c>
      <c r="N74" s="67" t="n">
        <v>0.02116</v>
      </c>
      <c r="O74" s="66" t="n">
        <f aca="false">SUM(I74:M74)</f>
        <v>0.233245161290323</v>
      </c>
      <c r="P74" s="68" t="n">
        <v>65402</v>
      </c>
      <c r="Q74" s="25" t="n">
        <v>20000</v>
      </c>
      <c r="R74" s="24" t="s">
        <v>140</v>
      </c>
      <c r="S74" s="69" t="n">
        <f aca="false">I74*I$1*Q74</f>
        <v>130600</v>
      </c>
      <c r="T74" s="69"/>
      <c r="U74" s="73" t="n">
        <v>141174</v>
      </c>
      <c r="V74" s="24"/>
      <c r="W74" s="47"/>
      <c r="X74" s="47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  <c r="IW74" s="48"/>
    </row>
    <row r="75" customFormat="false" ht="12.75" hidden="false" customHeight="false" outlineLevel="0" collapsed="false">
      <c r="A75" s="19" t="s">
        <v>79</v>
      </c>
      <c r="B75" s="39" t="s">
        <v>73</v>
      </c>
      <c r="C75" s="39" t="s">
        <v>45</v>
      </c>
      <c r="D75" s="40" t="n">
        <v>36465</v>
      </c>
      <c r="E75" s="40" t="n">
        <v>36677</v>
      </c>
      <c r="F75" s="19" t="s">
        <v>141</v>
      </c>
      <c r="G75" s="19" t="s">
        <v>142</v>
      </c>
      <c r="H75" s="39" t="s">
        <v>77</v>
      </c>
      <c r="I75" s="41" t="n">
        <f aca="false">6.53/I$1</f>
        <v>0.210645161290323</v>
      </c>
      <c r="J75" s="42" t="n">
        <v>0.0132</v>
      </c>
      <c r="K75" s="42" t="n">
        <v>0.0022</v>
      </c>
      <c r="L75" s="42" t="n">
        <v>0.0072</v>
      </c>
      <c r="M75" s="42" t="n">
        <v>0</v>
      </c>
      <c r="N75" s="43" t="n">
        <v>0.02116</v>
      </c>
      <c r="O75" s="42" t="n">
        <f aca="false">SUM(I75:M75)</f>
        <v>0.233245161290323</v>
      </c>
      <c r="P75" s="44" t="n">
        <v>65404</v>
      </c>
      <c r="Q75" s="39" t="n">
        <v>34</v>
      </c>
      <c r="R75" s="19" t="s">
        <v>143</v>
      </c>
      <c r="S75" s="45" t="n">
        <f aca="false">I75*I$1*Q75</f>
        <v>222.02</v>
      </c>
      <c r="T75" s="45"/>
      <c r="U75" s="46" t="n">
        <v>142774</v>
      </c>
      <c r="V75" s="19"/>
      <c r="W75" s="47"/>
      <c r="X75" s="47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  <c r="IQ75" s="48"/>
      <c r="IR75" s="48"/>
      <c r="IS75" s="48"/>
      <c r="IT75" s="48"/>
      <c r="IU75" s="48"/>
      <c r="IV75" s="48"/>
      <c r="IW75" s="48"/>
    </row>
    <row r="76" customFormat="false" ht="12.75" hidden="false" customHeight="false" outlineLevel="0" collapsed="false">
      <c r="A76" s="19" t="s">
        <v>79</v>
      </c>
      <c r="B76" s="39" t="s">
        <v>73</v>
      </c>
      <c r="C76" s="39"/>
      <c r="D76" s="40" t="n">
        <v>36465</v>
      </c>
      <c r="E76" s="40" t="n">
        <v>36830</v>
      </c>
      <c r="F76" s="19" t="s">
        <v>144</v>
      </c>
      <c r="G76" s="19" t="s">
        <v>76</v>
      </c>
      <c r="H76" s="39" t="s">
        <v>77</v>
      </c>
      <c r="I76" s="41" t="n">
        <f aca="false">4.563/I$1</f>
        <v>0.147193548387097</v>
      </c>
      <c r="J76" s="42" t="n">
        <v>0.0132</v>
      </c>
      <c r="K76" s="42" t="n">
        <v>0.0022</v>
      </c>
      <c r="L76" s="42" t="n">
        <v>0.0072</v>
      </c>
      <c r="M76" s="42" t="n">
        <v>0</v>
      </c>
      <c r="N76" s="43" t="n">
        <v>0.02116</v>
      </c>
      <c r="O76" s="42" t="n">
        <f aca="false">SUM(I76:M76)</f>
        <v>0.169793548387097</v>
      </c>
      <c r="P76" s="44" t="n">
        <v>65418</v>
      </c>
      <c r="Q76" s="39" t="n">
        <v>500</v>
      </c>
      <c r="R76" s="19" t="s">
        <v>145</v>
      </c>
      <c r="S76" s="45" t="n">
        <f aca="false">I76*I$1*Q76</f>
        <v>2281.5</v>
      </c>
      <c r="T76" s="45"/>
      <c r="U76" s="46" t="n">
        <v>142790</v>
      </c>
      <c r="V76" s="19"/>
      <c r="W76" s="47"/>
      <c r="X76" s="47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  <c r="IQ76" s="48"/>
      <c r="IR76" s="48"/>
      <c r="IS76" s="48"/>
      <c r="IT76" s="48"/>
      <c r="IU76" s="48"/>
      <c r="IV76" s="48"/>
      <c r="IW76" s="48"/>
    </row>
    <row r="77" customFormat="false" ht="12.75" hidden="false" customHeight="false" outlineLevel="0" collapsed="false">
      <c r="A77" s="19" t="s">
        <v>79</v>
      </c>
      <c r="B77" s="39" t="s">
        <v>73</v>
      </c>
      <c r="C77" s="39" t="s">
        <v>80</v>
      </c>
      <c r="D77" s="40" t="n">
        <v>36465</v>
      </c>
      <c r="E77" s="40" t="n">
        <v>36616</v>
      </c>
      <c r="F77" s="19" t="s">
        <v>81</v>
      </c>
      <c r="G77" s="19" t="s">
        <v>146</v>
      </c>
      <c r="H77" s="39" t="s">
        <v>108</v>
      </c>
      <c r="I77" s="41" t="n">
        <f aca="false">6.359/I$1</f>
        <v>0.205129032258065</v>
      </c>
      <c r="J77" s="42" t="n">
        <v>0.013</v>
      </c>
      <c r="K77" s="42" t="n">
        <v>0.0022</v>
      </c>
      <c r="L77" s="42" t="n">
        <v>0.0072</v>
      </c>
      <c r="M77" s="42" t="n">
        <v>0</v>
      </c>
      <c r="N77" s="43" t="n">
        <v>0.02116</v>
      </c>
      <c r="O77" s="42" t="n">
        <f aca="false">SUM(I77:M77)</f>
        <v>0.227529032258065</v>
      </c>
      <c r="P77" s="44" t="n">
        <v>65458</v>
      </c>
      <c r="Q77" s="39" t="n">
        <v>33</v>
      </c>
      <c r="R77" s="19" t="s">
        <v>147</v>
      </c>
      <c r="S77" s="45" t="n">
        <f aca="false">I77*I$1*Q77</f>
        <v>209.847</v>
      </c>
      <c r="T77" s="45"/>
      <c r="U77" s="46" t="n">
        <v>141176</v>
      </c>
      <c r="V77" s="19"/>
      <c r="W77" s="47"/>
      <c r="X77" s="47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  <c r="IW77" s="48"/>
    </row>
    <row r="78" customFormat="false" ht="12.75" hidden="false" customHeight="false" outlineLevel="0" collapsed="false">
      <c r="A78" s="19" t="s">
        <v>79</v>
      </c>
      <c r="B78" s="39" t="s">
        <v>73</v>
      </c>
      <c r="C78" s="39" t="s">
        <v>96</v>
      </c>
      <c r="D78" s="40" t="n">
        <v>36495</v>
      </c>
      <c r="E78" s="40" t="n">
        <v>36860</v>
      </c>
      <c r="F78" s="19" t="s">
        <v>97</v>
      </c>
      <c r="G78" s="19" t="s">
        <v>111</v>
      </c>
      <c r="H78" s="39" t="s">
        <v>77</v>
      </c>
      <c r="I78" s="41" t="n">
        <f aca="false">6.53/I$1</f>
        <v>0.210645161290323</v>
      </c>
      <c r="J78" s="42" t="n">
        <v>0.0132</v>
      </c>
      <c r="K78" s="42" t="n">
        <v>0.0022</v>
      </c>
      <c r="L78" s="42" t="n">
        <v>0.0072</v>
      </c>
      <c r="M78" s="42" t="n">
        <v>0</v>
      </c>
      <c r="N78" s="43" t="n">
        <v>0.02116</v>
      </c>
      <c r="O78" s="42" t="n">
        <f aca="false">SUM(I78:M78)</f>
        <v>0.233245161290323</v>
      </c>
      <c r="P78" s="44" t="n">
        <v>65556</v>
      </c>
      <c r="Q78" s="39" t="n">
        <v>3</v>
      </c>
      <c r="R78" s="19" t="s">
        <v>148</v>
      </c>
      <c r="S78" s="45" t="n">
        <f aca="false">I78*I$1*Q78</f>
        <v>19.59</v>
      </c>
      <c r="T78" s="45"/>
      <c r="U78" s="46" t="n">
        <v>141175</v>
      </c>
      <c r="V78" s="19"/>
      <c r="W78" s="47"/>
      <c r="X78" s="47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  <c r="IH78" s="48"/>
      <c r="II78" s="48"/>
      <c r="IJ78" s="48"/>
      <c r="IK78" s="48"/>
      <c r="IL78" s="48"/>
      <c r="IM78" s="48"/>
      <c r="IN78" s="48"/>
      <c r="IO78" s="48"/>
      <c r="IP78" s="48"/>
      <c r="IQ78" s="48"/>
      <c r="IR78" s="48"/>
      <c r="IS78" s="48"/>
      <c r="IT78" s="48"/>
      <c r="IU78" s="48"/>
      <c r="IV78" s="48"/>
      <c r="IW78" s="48"/>
    </row>
    <row r="79" customFormat="false" ht="12.75" hidden="false" customHeight="false" outlineLevel="0" collapsed="false">
      <c r="A79" s="19" t="s">
        <v>79</v>
      </c>
      <c r="B79" s="39" t="s">
        <v>73</v>
      </c>
      <c r="C79" s="39" t="s">
        <v>45</v>
      </c>
      <c r="D79" s="40" t="n">
        <v>36495</v>
      </c>
      <c r="E79" s="40" t="n">
        <v>36616</v>
      </c>
      <c r="F79" s="19" t="s">
        <v>141</v>
      </c>
      <c r="G79" s="19" t="s">
        <v>142</v>
      </c>
      <c r="H79" s="39" t="s">
        <v>77</v>
      </c>
      <c r="I79" s="41" t="n">
        <f aca="false">6.53/I$1</f>
        <v>0.210645161290323</v>
      </c>
      <c r="J79" s="42" t="n">
        <v>0.0132</v>
      </c>
      <c r="K79" s="42" t="n">
        <v>0.0022</v>
      </c>
      <c r="L79" s="42" t="n">
        <v>0.0072</v>
      </c>
      <c r="M79" s="42" t="n">
        <v>0</v>
      </c>
      <c r="N79" s="43" t="n">
        <v>0.02116</v>
      </c>
      <c r="O79" s="42" t="n">
        <f aca="false">SUM(I79:M79)</f>
        <v>0.233245161290323</v>
      </c>
      <c r="P79" s="44" t="n">
        <v>65659</v>
      </c>
      <c r="Q79" s="39" t="n">
        <v>3</v>
      </c>
      <c r="R79" s="19" t="s">
        <v>149</v>
      </c>
      <c r="S79" s="45" t="n">
        <f aca="false">I79*I$1*Q79</f>
        <v>19.59</v>
      </c>
      <c r="T79" s="45"/>
      <c r="U79" s="46" t="n">
        <v>142812</v>
      </c>
      <c r="V79" s="19"/>
      <c r="W79" s="62"/>
      <c r="X79" s="62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2.75" hidden="false" customHeight="false" outlineLevel="0" collapsed="false">
      <c r="A80" s="19" t="s">
        <v>29</v>
      </c>
      <c r="B80" s="39" t="s">
        <v>73</v>
      </c>
      <c r="C80" s="39" t="s">
        <v>150</v>
      </c>
      <c r="D80" s="40" t="n">
        <v>36526</v>
      </c>
      <c r="E80" s="40" t="n">
        <v>36556</v>
      </c>
      <c r="F80" s="19" t="s">
        <v>151</v>
      </c>
      <c r="G80" s="19" t="s">
        <v>152</v>
      </c>
      <c r="H80" s="39"/>
      <c r="I80" s="41" t="n">
        <f aca="false">3.72/'Ces Wholesale'!I$1</f>
        <v>0.12</v>
      </c>
      <c r="J80" s="42" t="n">
        <v>0.0132</v>
      </c>
      <c r="K80" s="42" t="n">
        <v>0.0022</v>
      </c>
      <c r="L80" s="42" t="n">
        <v>0.0075</v>
      </c>
      <c r="M80" s="42" t="n">
        <v>0</v>
      </c>
      <c r="N80" s="43" t="n">
        <v>0.02116</v>
      </c>
      <c r="O80" s="42" t="n">
        <f aca="false">SUM(I80:M80)</f>
        <v>0.1429</v>
      </c>
      <c r="P80" s="44" t="n">
        <v>65997</v>
      </c>
      <c r="Q80" s="39" t="n">
        <v>2200</v>
      </c>
      <c r="R80" s="19"/>
      <c r="S80" s="45" t="n">
        <f aca="false">I80*'Ces Wholesale'!I$1*Q80</f>
        <v>8184</v>
      </c>
      <c r="T80" s="45"/>
      <c r="U80" s="46" t="n">
        <v>144624</v>
      </c>
      <c r="V80" s="19"/>
      <c r="W80" s="62"/>
      <c r="X80" s="62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  <c r="HM80" s="63"/>
      <c r="HN80" s="63"/>
      <c r="HO80" s="63"/>
      <c r="HP80" s="63"/>
      <c r="HQ80" s="63"/>
      <c r="HR80" s="63"/>
      <c r="HS80" s="63"/>
      <c r="HT80" s="63"/>
      <c r="HU80" s="63"/>
      <c r="HV80" s="63"/>
      <c r="HW80" s="63"/>
      <c r="HX80" s="63"/>
      <c r="HY80" s="63"/>
      <c r="HZ80" s="63"/>
      <c r="IA80" s="63"/>
      <c r="IB80" s="63"/>
      <c r="IC80" s="63"/>
      <c r="ID80" s="63"/>
      <c r="IE80" s="63"/>
      <c r="IF80" s="63"/>
      <c r="IG80" s="63"/>
      <c r="IH80" s="63"/>
      <c r="II80" s="63"/>
      <c r="IJ80" s="63"/>
      <c r="IK80" s="63"/>
      <c r="IL80" s="63"/>
      <c r="IM80" s="63"/>
      <c r="IN80" s="63"/>
      <c r="IO80" s="63"/>
      <c r="IP80" s="63"/>
      <c r="IQ80" s="63"/>
      <c r="IR80" s="63"/>
      <c r="IS80" s="63"/>
      <c r="IT80" s="63"/>
      <c r="IU80" s="63"/>
      <c r="IV80" s="63"/>
      <c r="IW80" s="63"/>
    </row>
    <row r="81" customFormat="false" ht="12.75" hidden="false" customHeight="false" outlineLevel="0" collapsed="false">
      <c r="A81" s="49" t="s">
        <v>6</v>
      </c>
      <c r="B81" s="50" t="s">
        <v>6</v>
      </c>
      <c r="C81" s="50" t="s">
        <v>6</v>
      </c>
      <c r="D81" s="52" t="s">
        <v>6</v>
      </c>
      <c r="E81" s="52" t="s">
        <v>6</v>
      </c>
      <c r="F81" s="49" t="s">
        <v>6</v>
      </c>
      <c r="G81" s="53" t="s">
        <v>6</v>
      </c>
      <c r="H81" s="50" t="s">
        <v>6</v>
      </c>
      <c r="I81" s="54"/>
      <c r="J81" s="55"/>
      <c r="K81" s="55"/>
      <c r="L81" s="55"/>
      <c r="M81" s="55"/>
      <c r="N81" s="56"/>
      <c r="O81" s="55"/>
      <c r="P81" s="57" t="s">
        <v>6</v>
      </c>
      <c r="Q81" s="50" t="n">
        <f aca="false">SUM(Q54:Q80)</f>
        <v>7714481</v>
      </c>
      <c r="R81" s="49" t="s">
        <v>6</v>
      </c>
      <c r="S81" s="58" t="n">
        <f aca="false">SUM(S42:S80)</f>
        <v>1763877.0288</v>
      </c>
      <c r="T81" s="58" t="n">
        <f aca="false">SUM(T54)</f>
        <v>0</v>
      </c>
      <c r="U81" s="59"/>
      <c r="V81" s="53"/>
      <c r="W81" s="38"/>
      <c r="X81" s="38"/>
    </row>
    <row r="82" customFormat="false" ht="12.75" hidden="false" customHeight="false" outlineLevel="0" collapsed="false">
      <c r="A82" s="29" t="s">
        <v>8</v>
      </c>
      <c r="B82" s="30" t="s">
        <v>9</v>
      </c>
      <c r="C82" s="30" t="s">
        <v>72</v>
      </c>
      <c r="D82" s="31" t="s">
        <v>11</v>
      </c>
      <c r="E82" s="31"/>
      <c r="F82" s="29" t="s">
        <v>12</v>
      </c>
      <c r="G82" s="29" t="s">
        <v>13</v>
      </c>
      <c r="H82" s="30" t="s">
        <v>14</v>
      </c>
      <c r="I82" s="32" t="s">
        <v>15</v>
      </c>
      <c r="J82" s="30" t="s">
        <v>16</v>
      </c>
      <c r="K82" s="30" t="s">
        <v>17</v>
      </c>
      <c r="L82" s="30" t="s">
        <v>18</v>
      </c>
      <c r="M82" s="30" t="s">
        <v>19</v>
      </c>
      <c r="N82" s="33" t="s">
        <v>20</v>
      </c>
      <c r="O82" s="30" t="s">
        <v>21</v>
      </c>
      <c r="P82" s="34" t="s">
        <v>22</v>
      </c>
      <c r="Q82" s="30" t="s">
        <v>23</v>
      </c>
      <c r="R82" s="29" t="s">
        <v>24</v>
      </c>
      <c r="S82" s="35" t="s">
        <v>25</v>
      </c>
      <c r="T82" s="35" t="s">
        <v>26</v>
      </c>
      <c r="U82" s="36" t="s">
        <v>27</v>
      </c>
      <c r="V82" s="37" t="n">
        <f aca="false">+V61</f>
        <v>0</v>
      </c>
      <c r="W82" s="38"/>
      <c r="X82" s="38"/>
    </row>
    <row r="83" customFormat="false" ht="12.75" hidden="false" customHeight="false" outlineLevel="0" collapsed="false">
      <c r="A83" s="19" t="s">
        <v>29</v>
      </c>
      <c r="B83" s="39" t="s">
        <v>153</v>
      </c>
      <c r="C83" s="39" t="s">
        <v>154</v>
      </c>
      <c r="D83" s="40" t="n">
        <v>36192</v>
      </c>
      <c r="E83" s="40" t="n">
        <v>36556</v>
      </c>
      <c r="F83" s="19" t="s">
        <v>155</v>
      </c>
      <c r="G83" s="19" t="s">
        <v>156</v>
      </c>
      <c r="H83" s="39" t="s">
        <v>157</v>
      </c>
      <c r="I83" s="41" t="n">
        <f aca="false">3.145/I$1</f>
        <v>0.101451612903226</v>
      </c>
      <c r="J83" s="42" t="n">
        <v>0.0132</v>
      </c>
      <c r="K83" s="42" t="n">
        <v>0.0022</v>
      </c>
      <c r="L83" s="42" t="n">
        <v>0</v>
      </c>
      <c r="M83" s="42" t="n">
        <v>0</v>
      </c>
      <c r="N83" s="43" t="n">
        <v>0.02116</v>
      </c>
      <c r="O83" s="42" t="n">
        <f aca="false">SUM(I83:M83)</f>
        <v>0.116851612903226</v>
      </c>
      <c r="P83" s="44" t="n">
        <v>62741</v>
      </c>
      <c r="Q83" s="39" t="n">
        <v>2</v>
      </c>
      <c r="R83" s="19"/>
      <c r="S83" s="45" t="n">
        <f aca="false">I83*I$1*Q83</f>
        <v>6.29</v>
      </c>
      <c r="T83" s="45"/>
      <c r="U83" s="46" t="n">
        <v>140449</v>
      </c>
      <c r="V83" s="19"/>
      <c r="W83" s="47"/>
      <c r="X83" s="47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  <c r="II83" s="48"/>
      <c r="IJ83" s="48"/>
      <c r="IK83" s="48"/>
      <c r="IL83" s="48"/>
      <c r="IM83" s="48"/>
      <c r="IN83" s="48"/>
      <c r="IO83" s="48"/>
      <c r="IP83" s="48"/>
      <c r="IQ83" s="48"/>
      <c r="IR83" s="48"/>
      <c r="IS83" s="48"/>
      <c r="IT83" s="48"/>
      <c r="IU83" s="48"/>
      <c r="IV83" s="48"/>
      <c r="IW83" s="48"/>
    </row>
    <row r="84" customFormat="false" ht="12.75" hidden="false" customHeight="false" outlineLevel="0" collapsed="false">
      <c r="A84" s="19" t="s">
        <v>29</v>
      </c>
      <c r="B84" s="39" t="s">
        <v>153</v>
      </c>
      <c r="C84" s="39" t="s">
        <v>154</v>
      </c>
      <c r="D84" s="40" t="n">
        <v>36220</v>
      </c>
      <c r="E84" s="40" t="n">
        <v>36584</v>
      </c>
      <c r="F84" s="19" t="s">
        <v>155</v>
      </c>
      <c r="G84" s="19" t="s">
        <v>156</v>
      </c>
      <c r="H84" s="39" t="s">
        <v>157</v>
      </c>
      <c r="I84" s="41" t="n">
        <f aca="false">3.145/I$1</f>
        <v>0.101451612903226</v>
      </c>
      <c r="J84" s="42" t="n">
        <v>0.0132</v>
      </c>
      <c r="K84" s="42" t="n">
        <v>0.0022</v>
      </c>
      <c r="L84" s="42" t="n">
        <v>0</v>
      </c>
      <c r="M84" s="42" t="n">
        <v>0</v>
      </c>
      <c r="N84" s="43" t="n">
        <v>0.02116</v>
      </c>
      <c r="O84" s="42" t="n">
        <f aca="false">SUM(I84:M84)</f>
        <v>0.116851612903226</v>
      </c>
      <c r="P84" s="44" t="n">
        <v>62979</v>
      </c>
      <c r="Q84" s="39" t="n">
        <v>2</v>
      </c>
      <c r="R84" s="19"/>
      <c r="S84" s="45" t="n">
        <f aca="false">I84*I$1*Q84</f>
        <v>6.29</v>
      </c>
      <c r="T84" s="45"/>
      <c r="U84" s="46" t="n">
        <v>140450</v>
      </c>
      <c r="V84" s="19"/>
      <c r="W84" s="47"/>
      <c r="X84" s="47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  <c r="HV84" s="48"/>
      <c r="HW84" s="48"/>
      <c r="HX84" s="48"/>
      <c r="HY84" s="48"/>
      <c r="HZ84" s="48"/>
      <c r="IA84" s="48"/>
      <c r="IB84" s="48"/>
      <c r="IC84" s="48"/>
      <c r="ID84" s="48"/>
      <c r="IE84" s="48"/>
      <c r="IF84" s="48"/>
      <c r="IG84" s="48"/>
      <c r="IH84" s="48"/>
      <c r="II84" s="48"/>
      <c r="IJ84" s="48"/>
      <c r="IK84" s="48"/>
      <c r="IL84" s="48"/>
      <c r="IM84" s="48"/>
      <c r="IN84" s="48"/>
      <c r="IO84" s="48"/>
      <c r="IP84" s="48"/>
      <c r="IQ84" s="48"/>
      <c r="IR84" s="48"/>
      <c r="IS84" s="48"/>
      <c r="IT84" s="48"/>
      <c r="IU84" s="48"/>
      <c r="IV84" s="48"/>
      <c r="IW84" s="48"/>
    </row>
    <row r="85" customFormat="false" ht="12.75" hidden="false" customHeight="false" outlineLevel="0" collapsed="false">
      <c r="A85" s="19" t="s">
        <v>29</v>
      </c>
      <c r="B85" s="39" t="s">
        <v>153</v>
      </c>
      <c r="C85" s="39" t="s">
        <v>158</v>
      </c>
      <c r="D85" s="40" t="n">
        <v>36220</v>
      </c>
      <c r="E85" s="40" t="n">
        <v>36585</v>
      </c>
      <c r="F85" s="19" t="s">
        <v>155</v>
      </c>
      <c r="G85" s="19" t="s">
        <v>156</v>
      </c>
      <c r="H85" s="39" t="s">
        <v>157</v>
      </c>
      <c r="I85" s="41" t="n">
        <f aca="false">3.145/I$1</f>
        <v>0.101451612903226</v>
      </c>
      <c r="J85" s="42" t="n">
        <v>0.0132</v>
      </c>
      <c r="K85" s="42" t="n">
        <v>0.0022</v>
      </c>
      <c r="L85" s="42" t="n">
        <v>0</v>
      </c>
      <c r="M85" s="42" t="n">
        <v>0</v>
      </c>
      <c r="N85" s="43" t="n">
        <v>0.02116</v>
      </c>
      <c r="O85" s="42" t="n">
        <f aca="false">SUM(I85:M85)</f>
        <v>0.116851612903226</v>
      </c>
      <c r="P85" s="44" t="n">
        <v>62981</v>
      </c>
      <c r="Q85" s="39" t="n">
        <v>2</v>
      </c>
      <c r="R85" s="19"/>
      <c r="S85" s="45" t="n">
        <f aca="false">I85*I$1*Q85</f>
        <v>6.29</v>
      </c>
      <c r="T85" s="45"/>
      <c r="U85" s="46" t="n">
        <v>140451</v>
      </c>
      <c r="V85" s="19"/>
      <c r="W85" s="47"/>
      <c r="X85" s="47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48"/>
      <c r="HW85" s="48"/>
      <c r="HX85" s="48"/>
      <c r="HY85" s="48"/>
      <c r="HZ85" s="48"/>
      <c r="IA85" s="48"/>
      <c r="IB85" s="48"/>
      <c r="IC85" s="48"/>
      <c r="ID85" s="48"/>
      <c r="IE85" s="48"/>
      <c r="IF85" s="48"/>
      <c r="IG85" s="48"/>
      <c r="IH85" s="48"/>
      <c r="II85" s="48"/>
      <c r="IJ85" s="48"/>
      <c r="IK85" s="48"/>
      <c r="IL85" s="48"/>
      <c r="IM85" s="48"/>
      <c r="IN85" s="48"/>
      <c r="IO85" s="48"/>
      <c r="IP85" s="48"/>
      <c r="IQ85" s="48"/>
      <c r="IR85" s="48"/>
      <c r="IS85" s="48"/>
      <c r="IT85" s="48"/>
      <c r="IU85" s="48"/>
      <c r="IV85" s="48"/>
      <c r="IW85" s="48"/>
    </row>
    <row r="86" customFormat="false" ht="12.75" hidden="false" customHeight="false" outlineLevel="0" collapsed="false">
      <c r="A86" s="19" t="s">
        <v>29</v>
      </c>
      <c r="B86" s="39" t="s">
        <v>153</v>
      </c>
      <c r="C86" s="39" t="s">
        <v>158</v>
      </c>
      <c r="D86" s="40" t="n">
        <v>36251</v>
      </c>
      <c r="E86" s="40" t="n">
        <v>36616</v>
      </c>
      <c r="F86" s="19" t="s">
        <v>155</v>
      </c>
      <c r="G86" s="19" t="s">
        <v>156</v>
      </c>
      <c r="H86" s="39" t="s">
        <v>157</v>
      </c>
      <c r="I86" s="41" t="n">
        <f aca="false">3.145/I$1</f>
        <v>0.101451612903226</v>
      </c>
      <c r="J86" s="42" t="n">
        <v>0.0132</v>
      </c>
      <c r="K86" s="42" t="n">
        <v>0.0022</v>
      </c>
      <c r="L86" s="42" t="n">
        <v>0</v>
      </c>
      <c r="M86" s="42" t="n">
        <v>0</v>
      </c>
      <c r="N86" s="43" t="n">
        <v>0.02116</v>
      </c>
      <c r="O86" s="42" t="n">
        <f aca="false">SUM(I86:M86)</f>
        <v>0.116851612903226</v>
      </c>
      <c r="P86" s="44" t="n">
        <v>63285</v>
      </c>
      <c r="Q86" s="39" t="n">
        <v>6</v>
      </c>
      <c r="R86" s="19"/>
      <c r="S86" s="45" t="n">
        <f aca="false">I86*I$1*Q86</f>
        <v>18.87</v>
      </c>
      <c r="T86" s="45"/>
      <c r="U86" s="46" t="n">
        <v>140452</v>
      </c>
      <c r="V86" s="19"/>
      <c r="W86" s="47"/>
      <c r="X86" s="47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  <c r="IH86" s="48"/>
      <c r="II86" s="48"/>
      <c r="IJ86" s="48"/>
      <c r="IK86" s="48"/>
      <c r="IL86" s="48"/>
      <c r="IM86" s="48"/>
      <c r="IN86" s="48"/>
      <c r="IO86" s="48"/>
      <c r="IP86" s="48"/>
      <c r="IQ86" s="48"/>
      <c r="IR86" s="48"/>
      <c r="IS86" s="48"/>
      <c r="IT86" s="48"/>
      <c r="IU86" s="48"/>
      <c r="IV86" s="48"/>
      <c r="IW86" s="48"/>
    </row>
    <row r="87" customFormat="false" ht="12.75" hidden="false" customHeight="false" outlineLevel="0" collapsed="false">
      <c r="A87" s="19" t="s">
        <v>29</v>
      </c>
      <c r="B87" s="39" t="s">
        <v>153</v>
      </c>
      <c r="C87" s="39" t="s">
        <v>154</v>
      </c>
      <c r="D87" s="40" t="n">
        <v>36251</v>
      </c>
      <c r="E87" s="40" t="n">
        <v>36616</v>
      </c>
      <c r="F87" s="19" t="s">
        <v>155</v>
      </c>
      <c r="G87" s="19" t="s">
        <v>156</v>
      </c>
      <c r="H87" s="39" t="s">
        <v>157</v>
      </c>
      <c r="I87" s="41" t="n">
        <f aca="false">3.145/I$1</f>
        <v>0.101451612903226</v>
      </c>
      <c r="J87" s="42" t="n">
        <v>0.0132</v>
      </c>
      <c r="K87" s="42" t="n">
        <v>0.0022</v>
      </c>
      <c r="L87" s="42" t="n">
        <v>0</v>
      </c>
      <c r="M87" s="42" t="n">
        <v>0</v>
      </c>
      <c r="N87" s="43" t="n">
        <v>0.02116</v>
      </c>
      <c r="O87" s="42" t="n">
        <f aca="false">SUM(I87:M87)</f>
        <v>0.116851612903226</v>
      </c>
      <c r="P87" s="44" t="n">
        <v>63287</v>
      </c>
      <c r="Q87" s="39" t="n">
        <v>47</v>
      </c>
      <c r="R87" s="19"/>
      <c r="S87" s="45" t="n">
        <f aca="false">I87*I$1*Q87</f>
        <v>147.815</v>
      </c>
      <c r="T87" s="45"/>
      <c r="U87" s="46" t="n">
        <v>140453</v>
      </c>
      <c r="V87" s="19"/>
      <c r="W87" s="47"/>
      <c r="X87" s="47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  <c r="HK87" s="48"/>
      <c r="HL87" s="48"/>
      <c r="HM87" s="48"/>
      <c r="HN87" s="48"/>
      <c r="HO87" s="48"/>
      <c r="HP87" s="48"/>
      <c r="HQ87" s="48"/>
      <c r="HR87" s="48"/>
      <c r="HS87" s="48"/>
      <c r="HT87" s="48"/>
      <c r="HU87" s="48"/>
      <c r="HV87" s="48"/>
      <c r="HW87" s="48"/>
      <c r="HX87" s="48"/>
      <c r="HY87" s="48"/>
      <c r="HZ87" s="48"/>
      <c r="IA87" s="48"/>
      <c r="IB87" s="48"/>
      <c r="IC87" s="48"/>
      <c r="ID87" s="48"/>
      <c r="IE87" s="48"/>
      <c r="IF87" s="48"/>
      <c r="IG87" s="48"/>
      <c r="IH87" s="48"/>
      <c r="II87" s="48"/>
      <c r="IJ87" s="48"/>
      <c r="IK87" s="48"/>
      <c r="IL87" s="48"/>
      <c r="IM87" s="48"/>
      <c r="IN87" s="48"/>
      <c r="IO87" s="48"/>
      <c r="IP87" s="48"/>
      <c r="IQ87" s="48"/>
      <c r="IR87" s="48"/>
      <c r="IS87" s="48"/>
      <c r="IT87" s="48"/>
      <c r="IU87" s="48"/>
      <c r="IV87" s="48"/>
      <c r="IW87" s="48"/>
    </row>
    <row r="88" customFormat="false" ht="12.75" hidden="false" customHeight="false" outlineLevel="0" collapsed="false">
      <c r="A88" s="19" t="s">
        <v>29</v>
      </c>
      <c r="B88" s="39" t="s">
        <v>153</v>
      </c>
      <c r="C88" s="39" t="s">
        <v>158</v>
      </c>
      <c r="D88" s="40" t="n">
        <v>36281</v>
      </c>
      <c r="E88" s="40" t="n">
        <v>36646</v>
      </c>
      <c r="F88" s="19" t="s">
        <v>155</v>
      </c>
      <c r="G88" s="19" t="s">
        <v>156</v>
      </c>
      <c r="H88" s="39" t="s">
        <v>157</v>
      </c>
      <c r="I88" s="41" t="n">
        <f aca="false">3.145/I$1</f>
        <v>0.101451612903226</v>
      </c>
      <c r="J88" s="42" t="n">
        <v>0.0132</v>
      </c>
      <c r="K88" s="42" t="n">
        <v>0.0022</v>
      </c>
      <c r="L88" s="42" t="n">
        <v>0</v>
      </c>
      <c r="M88" s="42" t="n">
        <v>0</v>
      </c>
      <c r="N88" s="43" t="n">
        <v>0.02116</v>
      </c>
      <c r="O88" s="42" t="n">
        <f aca="false">SUM(I88:M88)</f>
        <v>0.116851612903226</v>
      </c>
      <c r="P88" s="44" t="n">
        <v>63562</v>
      </c>
      <c r="Q88" s="39" t="n">
        <v>34</v>
      </c>
      <c r="R88" s="19"/>
      <c r="S88" s="45" t="n">
        <f aca="false">I88*I$1*Q88</f>
        <v>106.93</v>
      </c>
      <c r="T88" s="45"/>
      <c r="U88" s="46" t="n">
        <v>140474</v>
      </c>
      <c r="V88" s="19"/>
      <c r="W88" s="47"/>
      <c r="X88" s="47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  <c r="IH88" s="48"/>
      <c r="II88" s="48"/>
      <c r="IJ88" s="48"/>
      <c r="IK88" s="48"/>
      <c r="IL88" s="48"/>
      <c r="IM88" s="48"/>
      <c r="IN88" s="48"/>
      <c r="IO88" s="48"/>
      <c r="IP88" s="48"/>
      <c r="IQ88" s="48"/>
      <c r="IR88" s="48"/>
      <c r="IS88" s="48"/>
      <c r="IT88" s="48"/>
      <c r="IU88" s="48"/>
      <c r="IV88" s="48"/>
      <c r="IW88" s="48"/>
    </row>
    <row r="89" customFormat="false" ht="12.75" hidden="false" customHeight="false" outlineLevel="0" collapsed="false">
      <c r="A89" s="19" t="s">
        <v>29</v>
      </c>
      <c r="B89" s="39" t="s">
        <v>153</v>
      </c>
      <c r="C89" s="39" t="s">
        <v>158</v>
      </c>
      <c r="D89" s="40" t="n">
        <v>36312</v>
      </c>
      <c r="E89" s="40" t="n">
        <v>36677</v>
      </c>
      <c r="F89" s="19" t="s">
        <v>155</v>
      </c>
      <c r="G89" s="19" t="s">
        <v>156</v>
      </c>
      <c r="H89" s="39" t="s">
        <v>157</v>
      </c>
      <c r="I89" s="41" t="n">
        <f aca="false">3.145/I$1</f>
        <v>0.101451612903226</v>
      </c>
      <c r="J89" s="42" t="n">
        <v>0.0132</v>
      </c>
      <c r="K89" s="42" t="n">
        <v>0.0022</v>
      </c>
      <c r="L89" s="42" t="n">
        <v>0</v>
      </c>
      <c r="M89" s="42" t="n">
        <v>0</v>
      </c>
      <c r="N89" s="43" t="n">
        <v>0.02116</v>
      </c>
      <c r="O89" s="42" t="n">
        <f aca="false">SUM(I89:M89)</f>
        <v>0.116851612903226</v>
      </c>
      <c r="P89" s="44" t="n">
        <v>63823</v>
      </c>
      <c r="Q89" s="39" t="n">
        <v>310</v>
      </c>
      <c r="R89" s="19"/>
      <c r="S89" s="45" t="n">
        <f aca="false">I89*I$1*Q89</f>
        <v>974.95</v>
      </c>
      <c r="T89" s="45"/>
      <c r="U89" s="46" t="n">
        <v>140475</v>
      </c>
      <c r="V89" s="19"/>
      <c r="W89" s="47"/>
      <c r="X89" s="47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  <c r="IH89" s="48"/>
      <c r="II89" s="48"/>
      <c r="IJ89" s="48"/>
      <c r="IK89" s="48"/>
      <c r="IL89" s="48"/>
      <c r="IM89" s="48"/>
      <c r="IN89" s="48"/>
      <c r="IO89" s="48"/>
      <c r="IP89" s="48"/>
      <c r="IQ89" s="48"/>
      <c r="IR89" s="48"/>
      <c r="IS89" s="48"/>
      <c r="IT89" s="48"/>
      <c r="IU89" s="48"/>
      <c r="IV89" s="48"/>
      <c r="IW89" s="48"/>
    </row>
    <row r="90" customFormat="false" ht="12.75" hidden="false" customHeight="false" outlineLevel="0" collapsed="false">
      <c r="A90" s="19" t="s">
        <v>29</v>
      </c>
      <c r="B90" s="39" t="s">
        <v>153</v>
      </c>
      <c r="C90" s="39" t="s">
        <v>154</v>
      </c>
      <c r="D90" s="40" t="n">
        <v>36312</v>
      </c>
      <c r="E90" s="40" t="n">
        <v>36677</v>
      </c>
      <c r="F90" s="19" t="s">
        <v>155</v>
      </c>
      <c r="G90" s="19" t="s">
        <v>156</v>
      </c>
      <c r="H90" s="39" t="s">
        <v>157</v>
      </c>
      <c r="I90" s="41" t="n">
        <f aca="false">3.145/I$1</f>
        <v>0.101451612903226</v>
      </c>
      <c r="J90" s="42" t="n">
        <v>0.0132</v>
      </c>
      <c r="K90" s="42" t="n">
        <v>0.0022</v>
      </c>
      <c r="L90" s="42" t="n">
        <v>0</v>
      </c>
      <c r="M90" s="42" t="n">
        <v>0</v>
      </c>
      <c r="N90" s="43" t="n">
        <v>0.02116</v>
      </c>
      <c r="O90" s="42" t="n">
        <f aca="false">SUM(I90:M90)</f>
        <v>0.116851612903226</v>
      </c>
      <c r="P90" s="44" t="n">
        <v>63826</v>
      </c>
      <c r="Q90" s="39" t="n">
        <v>218</v>
      </c>
      <c r="R90" s="19"/>
      <c r="S90" s="45" t="n">
        <f aca="false">I90*I$1*Q90</f>
        <v>685.61</v>
      </c>
      <c r="T90" s="45"/>
      <c r="U90" s="46" t="n">
        <v>140476</v>
      </c>
      <c r="V90" s="19"/>
      <c r="W90" s="47"/>
      <c r="X90" s="47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  <c r="IH90" s="48"/>
      <c r="II90" s="48"/>
      <c r="IJ90" s="48"/>
      <c r="IK90" s="48"/>
      <c r="IL90" s="48"/>
      <c r="IM90" s="48"/>
      <c r="IN90" s="48"/>
      <c r="IO90" s="48"/>
      <c r="IP90" s="48"/>
      <c r="IQ90" s="48"/>
      <c r="IR90" s="48"/>
      <c r="IS90" s="48"/>
      <c r="IT90" s="48"/>
      <c r="IU90" s="48"/>
      <c r="IV90" s="48"/>
      <c r="IW90" s="48"/>
    </row>
    <row r="91" customFormat="false" ht="12.75" hidden="false" customHeight="false" outlineLevel="0" collapsed="false">
      <c r="A91" s="19" t="s">
        <v>29</v>
      </c>
      <c r="B91" s="39" t="s">
        <v>153</v>
      </c>
      <c r="C91" s="39" t="s">
        <v>154</v>
      </c>
      <c r="D91" s="40" t="n">
        <v>36342</v>
      </c>
      <c r="E91" s="40" t="n">
        <v>36707</v>
      </c>
      <c r="F91" s="19" t="s">
        <v>155</v>
      </c>
      <c r="G91" s="19" t="s">
        <v>156</v>
      </c>
      <c r="H91" s="39" t="s">
        <v>157</v>
      </c>
      <c r="I91" s="41" t="n">
        <f aca="false">3.145/I$1</f>
        <v>0.101451612903226</v>
      </c>
      <c r="J91" s="42" t="n">
        <v>0.0132</v>
      </c>
      <c r="K91" s="42" t="n">
        <v>0.0022</v>
      </c>
      <c r="L91" s="42" t="n">
        <v>0</v>
      </c>
      <c r="M91" s="42" t="n">
        <v>0</v>
      </c>
      <c r="N91" s="43" t="n">
        <v>0.02116</v>
      </c>
      <c r="O91" s="42" t="n">
        <f aca="false">SUM(I91:M91)</f>
        <v>0.116851612903226</v>
      </c>
      <c r="P91" s="44" t="n">
        <v>64033</v>
      </c>
      <c r="Q91" s="39" t="n">
        <v>1</v>
      </c>
      <c r="R91" s="19"/>
      <c r="S91" s="45" t="n">
        <f aca="false">I91*I$1*Q91</f>
        <v>3.145</v>
      </c>
      <c r="T91" s="45"/>
      <c r="U91" s="46" t="n">
        <v>140477</v>
      </c>
      <c r="V91" s="19"/>
      <c r="W91" s="47"/>
      <c r="X91" s="47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  <c r="IH91" s="48"/>
      <c r="II91" s="48"/>
      <c r="IJ91" s="48"/>
      <c r="IK91" s="48"/>
      <c r="IL91" s="48"/>
      <c r="IM91" s="48"/>
      <c r="IN91" s="48"/>
      <c r="IO91" s="48"/>
      <c r="IP91" s="48"/>
      <c r="IQ91" s="48"/>
      <c r="IR91" s="48"/>
      <c r="IS91" s="48"/>
      <c r="IT91" s="48"/>
      <c r="IU91" s="48"/>
      <c r="IV91" s="48"/>
      <c r="IW91" s="48"/>
    </row>
    <row r="92" customFormat="false" ht="12.75" hidden="false" customHeight="false" outlineLevel="0" collapsed="false">
      <c r="A92" s="19" t="s">
        <v>29</v>
      </c>
      <c r="B92" s="39" t="s">
        <v>153</v>
      </c>
      <c r="C92" s="39" t="s">
        <v>158</v>
      </c>
      <c r="D92" s="40" t="n">
        <v>36342</v>
      </c>
      <c r="E92" s="40" t="n">
        <v>36707</v>
      </c>
      <c r="F92" s="19" t="s">
        <v>155</v>
      </c>
      <c r="G92" s="19" t="s">
        <v>156</v>
      </c>
      <c r="H92" s="39" t="s">
        <v>157</v>
      </c>
      <c r="I92" s="41" t="n">
        <f aca="false">3.145/I$1</f>
        <v>0.101451612903226</v>
      </c>
      <c r="J92" s="42" t="n">
        <v>0.0132</v>
      </c>
      <c r="K92" s="42" t="n">
        <v>0.0022</v>
      </c>
      <c r="L92" s="42" t="n">
        <v>0</v>
      </c>
      <c r="M92" s="42" t="n">
        <v>0</v>
      </c>
      <c r="N92" s="43" t="n">
        <v>0.02116</v>
      </c>
      <c r="O92" s="42" t="n">
        <f aca="false">SUM(I92:M92)</f>
        <v>0.116851612903226</v>
      </c>
      <c r="P92" s="44" t="n">
        <v>64035</v>
      </c>
      <c r="Q92" s="39" t="n">
        <v>931</v>
      </c>
      <c r="R92" s="19"/>
      <c r="S92" s="45" t="n">
        <f aca="false">I92*I$1*Q92</f>
        <v>2927.995</v>
      </c>
      <c r="T92" s="45"/>
      <c r="U92" s="46" t="n">
        <v>140478</v>
      </c>
      <c r="V92" s="19"/>
      <c r="W92" s="47"/>
      <c r="X92" s="47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  <c r="IH92" s="48"/>
      <c r="II92" s="48"/>
      <c r="IJ92" s="48"/>
      <c r="IK92" s="48"/>
      <c r="IL92" s="48"/>
      <c r="IM92" s="48"/>
      <c r="IN92" s="48"/>
      <c r="IO92" s="48"/>
      <c r="IP92" s="48"/>
      <c r="IQ92" s="48"/>
      <c r="IR92" s="48"/>
      <c r="IS92" s="48"/>
      <c r="IT92" s="48"/>
      <c r="IU92" s="48"/>
      <c r="IV92" s="48"/>
      <c r="IW92" s="48"/>
    </row>
    <row r="93" customFormat="false" ht="12.75" hidden="false" customHeight="false" outlineLevel="0" collapsed="false">
      <c r="A93" s="19" t="s">
        <v>29</v>
      </c>
      <c r="B93" s="39" t="s">
        <v>153</v>
      </c>
      <c r="C93" s="39" t="s">
        <v>154</v>
      </c>
      <c r="D93" s="40" t="n">
        <v>36373</v>
      </c>
      <c r="E93" s="40" t="n">
        <v>36738</v>
      </c>
      <c r="F93" s="19" t="s">
        <v>155</v>
      </c>
      <c r="G93" s="19" t="s">
        <v>156</v>
      </c>
      <c r="H93" s="39" t="s">
        <v>157</v>
      </c>
      <c r="I93" s="41" t="n">
        <f aca="false">3.145/I$1</f>
        <v>0.101451612903226</v>
      </c>
      <c r="J93" s="42" t="n">
        <v>0.0132</v>
      </c>
      <c r="K93" s="42" t="n">
        <v>0.0022</v>
      </c>
      <c r="L93" s="42" t="n">
        <v>0</v>
      </c>
      <c r="M93" s="42" t="n">
        <v>0</v>
      </c>
      <c r="N93" s="43" t="n">
        <v>0.02116</v>
      </c>
      <c r="O93" s="42" t="n">
        <f aca="false">SUM(I93:M93)</f>
        <v>0.116851612903226</v>
      </c>
      <c r="P93" s="44" t="n">
        <v>64332</v>
      </c>
      <c r="Q93" s="39" t="n">
        <v>12</v>
      </c>
      <c r="R93" s="19"/>
      <c r="S93" s="45" t="n">
        <f aca="false">I93*I$1*Q93</f>
        <v>37.74</v>
      </c>
      <c r="T93" s="45"/>
      <c r="U93" s="46" t="n">
        <v>140479</v>
      </c>
      <c r="V93" s="19"/>
      <c r="W93" s="47"/>
      <c r="X93" s="47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  <c r="HV93" s="48"/>
      <c r="HW93" s="48"/>
      <c r="HX93" s="48"/>
      <c r="HY93" s="48"/>
      <c r="HZ93" s="48"/>
      <c r="IA93" s="48"/>
      <c r="IB93" s="48"/>
      <c r="IC93" s="48"/>
      <c r="ID93" s="48"/>
      <c r="IE93" s="48"/>
      <c r="IF93" s="48"/>
      <c r="IG93" s="48"/>
      <c r="IH93" s="48"/>
      <c r="II93" s="48"/>
      <c r="IJ93" s="48"/>
      <c r="IK93" s="48"/>
      <c r="IL93" s="48"/>
      <c r="IM93" s="48"/>
      <c r="IN93" s="48"/>
      <c r="IO93" s="48"/>
      <c r="IP93" s="48"/>
      <c r="IQ93" s="48"/>
      <c r="IR93" s="48"/>
      <c r="IS93" s="48"/>
      <c r="IT93" s="48"/>
      <c r="IU93" s="48"/>
      <c r="IV93" s="48"/>
      <c r="IW93" s="48"/>
    </row>
    <row r="94" customFormat="false" ht="12.75" hidden="false" customHeight="false" outlineLevel="0" collapsed="false">
      <c r="A94" s="19" t="s">
        <v>29</v>
      </c>
      <c r="B94" s="39" t="s">
        <v>153</v>
      </c>
      <c r="C94" s="39" t="s">
        <v>158</v>
      </c>
      <c r="D94" s="40" t="n">
        <v>36373</v>
      </c>
      <c r="E94" s="40" t="n">
        <v>36738</v>
      </c>
      <c r="F94" s="19" t="s">
        <v>155</v>
      </c>
      <c r="G94" s="19" t="s">
        <v>156</v>
      </c>
      <c r="H94" s="39" t="s">
        <v>157</v>
      </c>
      <c r="I94" s="41" t="n">
        <f aca="false">3.145/I$1</f>
        <v>0.101451612903226</v>
      </c>
      <c r="J94" s="42" t="n">
        <v>0.0132</v>
      </c>
      <c r="K94" s="42" t="n">
        <v>0.0022</v>
      </c>
      <c r="L94" s="42" t="n">
        <v>0</v>
      </c>
      <c r="M94" s="42" t="n">
        <v>0</v>
      </c>
      <c r="N94" s="43" t="n">
        <v>0.02116</v>
      </c>
      <c r="O94" s="42" t="n">
        <f aca="false">SUM(I94:M94)</f>
        <v>0.116851612903226</v>
      </c>
      <c r="P94" s="44" t="n">
        <v>64334</v>
      </c>
      <c r="Q94" s="39" t="n">
        <v>3</v>
      </c>
      <c r="R94" s="19"/>
      <c r="S94" s="45" t="n">
        <f aca="false">I94*I$1*Q94</f>
        <v>9.435</v>
      </c>
      <c r="T94" s="45"/>
      <c r="U94" s="46" t="n">
        <v>140480</v>
      </c>
      <c r="V94" s="19"/>
      <c r="W94" s="47"/>
      <c r="X94" s="47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  <c r="HK94" s="48"/>
      <c r="HL94" s="48"/>
      <c r="HM94" s="48"/>
      <c r="HN94" s="48"/>
      <c r="HO94" s="48"/>
      <c r="HP94" s="48"/>
      <c r="HQ94" s="48"/>
      <c r="HR94" s="48"/>
      <c r="HS94" s="48"/>
      <c r="HT94" s="48"/>
      <c r="HU94" s="48"/>
      <c r="HV94" s="48"/>
      <c r="HW94" s="48"/>
      <c r="HX94" s="48"/>
      <c r="HY94" s="48"/>
      <c r="HZ94" s="48"/>
      <c r="IA94" s="48"/>
      <c r="IB94" s="48"/>
      <c r="IC94" s="48"/>
      <c r="ID94" s="48"/>
      <c r="IE94" s="48"/>
      <c r="IF94" s="48"/>
      <c r="IG94" s="48"/>
      <c r="IH94" s="48"/>
      <c r="II94" s="48"/>
      <c r="IJ94" s="48"/>
      <c r="IK94" s="48"/>
      <c r="IL94" s="48"/>
      <c r="IM94" s="48"/>
      <c r="IN94" s="48"/>
      <c r="IO94" s="48"/>
      <c r="IP94" s="48"/>
      <c r="IQ94" s="48"/>
      <c r="IR94" s="48"/>
      <c r="IS94" s="48"/>
      <c r="IT94" s="48"/>
      <c r="IU94" s="48"/>
      <c r="IV94" s="48"/>
      <c r="IW94" s="48"/>
    </row>
    <row r="95" customFormat="false" ht="12.75" hidden="false" customHeight="false" outlineLevel="0" collapsed="false">
      <c r="A95" s="19" t="s">
        <v>29</v>
      </c>
      <c r="B95" s="39" t="s">
        <v>153</v>
      </c>
      <c r="C95" s="39" t="s">
        <v>154</v>
      </c>
      <c r="D95" s="40" t="n">
        <v>36404</v>
      </c>
      <c r="E95" s="40" t="n">
        <v>36769</v>
      </c>
      <c r="F95" s="19" t="s">
        <v>155</v>
      </c>
      <c r="G95" s="19" t="s">
        <v>156</v>
      </c>
      <c r="H95" s="39" t="s">
        <v>157</v>
      </c>
      <c r="I95" s="41" t="n">
        <f aca="false">3.145/I$1</f>
        <v>0.101451612903226</v>
      </c>
      <c r="J95" s="42" t="n">
        <v>0.0132</v>
      </c>
      <c r="K95" s="42" t="n">
        <v>0.0022</v>
      </c>
      <c r="L95" s="42" t="n">
        <v>0</v>
      </c>
      <c r="M95" s="42" t="n">
        <v>0</v>
      </c>
      <c r="N95" s="43" t="n">
        <v>0.02116</v>
      </c>
      <c r="O95" s="42" t="n">
        <f aca="false">SUM(I95:M95)</f>
        <v>0.116851612903226</v>
      </c>
      <c r="P95" s="44" t="n">
        <v>64652</v>
      </c>
      <c r="Q95" s="39" t="n">
        <v>65</v>
      </c>
      <c r="R95" s="19"/>
      <c r="S95" s="45" t="n">
        <f aca="false">I95*I$1*Q95</f>
        <v>204.425</v>
      </c>
      <c r="T95" s="45"/>
      <c r="U95" s="46" t="n">
        <v>140481</v>
      </c>
      <c r="V95" s="19"/>
      <c r="W95" s="47"/>
      <c r="X95" s="47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  <c r="HV95" s="48"/>
      <c r="HW95" s="48"/>
      <c r="HX95" s="48"/>
      <c r="HY95" s="48"/>
      <c r="HZ95" s="48"/>
      <c r="IA95" s="48"/>
      <c r="IB95" s="48"/>
      <c r="IC95" s="48"/>
      <c r="ID95" s="48"/>
      <c r="IE95" s="48"/>
      <c r="IF95" s="48"/>
      <c r="IG95" s="48"/>
      <c r="IH95" s="48"/>
      <c r="II95" s="48"/>
      <c r="IJ95" s="48"/>
      <c r="IK95" s="48"/>
      <c r="IL95" s="48"/>
      <c r="IM95" s="48"/>
      <c r="IN95" s="48"/>
      <c r="IO95" s="48"/>
      <c r="IP95" s="48"/>
      <c r="IQ95" s="48"/>
      <c r="IR95" s="48"/>
      <c r="IS95" s="48"/>
      <c r="IT95" s="48"/>
      <c r="IU95" s="48"/>
      <c r="IV95" s="48"/>
      <c r="IW95" s="48"/>
    </row>
    <row r="96" customFormat="false" ht="12.75" hidden="false" customHeight="false" outlineLevel="0" collapsed="false">
      <c r="A96" s="19" t="s">
        <v>29</v>
      </c>
      <c r="B96" s="39" t="s">
        <v>153</v>
      </c>
      <c r="C96" s="39" t="s">
        <v>154</v>
      </c>
      <c r="D96" s="40" t="n">
        <v>36434</v>
      </c>
      <c r="E96" s="40" t="n">
        <v>36799</v>
      </c>
      <c r="F96" s="19" t="s">
        <v>155</v>
      </c>
      <c r="G96" s="19" t="s">
        <v>156</v>
      </c>
      <c r="H96" s="39" t="s">
        <v>157</v>
      </c>
      <c r="I96" s="41" t="n">
        <f aca="false">3.145/I$1</f>
        <v>0.101451612903226</v>
      </c>
      <c r="J96" s="42" t="n">
        <v>0.0132</v>
      </c>
      <c r="K96" s="42" t="n">
        <v>0.0022</v>
      </c>
      <c r="L96" s="42" t="n">
        <v>0</v>
      </c>
      <c r="M96" s="42" t="n">
        <v>0</v>
      </c>
      <c r="N96" s="43" t="n">
        <v>0.02116</v>
      </c>
      <c r="O96" s="42" t="n">
        <f aca="false">SUM(I96:M96)</f>
        <v>0.116851612903226</v>
      </c>
      <c r="P96" s="44" t="n">
        <v>64863</v>
      </c>
      <c r="Q96" s="39" t="n">
        <v>13</v>
      </c>
      <c r="R96" s="19"/>
      <c r="S96" s="45" t="n">
        <f aca="false">I96*I$1*Q96</f>
        <v>40.885</v>
      </c>
      <c r="T96" s="45"/>
      <c r="U96" s="46" t="n">
        <v>140482</v>
      </c>
      <c r="V96" s="19"/>
      <c r="W96" s="47"/>
      <c r="X96" s="47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  <c r="IH96" s="48"/>
      <c r="II96" s="48"/>
      <c r="IJ96" s="48"/>
      <c r="IK96" s="48"/>
      <c r="IL96" s="48"/>
      <c r="IM96" s="48"/>
      <c r="IN96" s="48"/>
      <c r="IO96" s="48"/>
      <c r="IP96" s="48"/>
      <c r="IQ96" s="48"/>
      <c r="IR96" s="48"/>
      <c r="IS96" s="48"/>
      <c r="IT96" s="48"/>
      <c r="IU96" s="48"/>
      <c r="IV96" s="48"/>
      <c r="IW96" s="48"/>
    </row>
    <row r="97" customFormat="false" ht="12.75" hidden="false" customHeight="false" outlineLevel="0" collapsed="false">
      <c r="A97" s="19" t="s">
        <v>29</v>
      </c>
      <c r="B97" s="39" t="s">
        <v>153</v>
      </c>
      <c r="C97" s="39" t="s">
        <v>154</v>
      </c>
      <c r="D97" s="40" t="n">
        <v>36465</v>
      </c>
      <c r="E97" s="40" t="n">
        <v>36830</v>
      </c>
      <c r="F97" s="19" t="s">
        <v>155</v>
      </c>
      <c r="G97" s="19" t="s">
        <v>156</v>
      </c>
      <c r="H97" s="39"/>
      <c r="I97" s="41" t="n">
        <f aca="false">3.145/I$1</f>
        <v>0.101451612903226</v>
      </c>
      <c r="J97" s="42" t="n">
        <v>0.0132</v>
      </c>
      <c r="K97" s="42" t="n">
        <v>0.0022</v>
      </c>
      <c r="L97" s="42" t="n">
        <v>0</v>
      </c>
      <c r="M97" s="42" t="n">
        <v>0</v>
      </c>
      <c r="N97" s="43" t="n">
        <v>0.02116</v>
      </c>
      <c r="O97" s="42" t="n">
        <f aca="false">SUM(I97:M97)</f>
        <v>0.116851612903226</v>
      </c>
      <c r="P97" s="44" t="n">
        <v>65027</v>
      </c>
      <c r="Q97" s="39" t="n">
        <v>131</v>
      </c>
      <c r="R97" s="19" t="s">
        <v>159</v>
      </c>
      <c r="S97" s="45" t="n">
        <f aca="false">I97*'Ces Wholesale'!I$1*Q97</f>
        <v>411.995</v>
      </c>
      <c r="T97" s="45"/>
      <c r="U97" s="46" t="n">
        <v>140441</v>
      </c>
      <c r="V97" s="19" t="s">
        <v>160</v>
      </c>
      <c r="W97" s="47"/>
      <c r="X97" s="47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  <c r="II97" s="48"/>
      <c r="IJ97" s="48"/>
      <c r="IK97" s="48"/>
      <c r="IL97" s="48"/>
      <c r="IM97" s="48"/>
      <c r="IN97" s="48"/>
      <c r="IO97" s="48"/>
      <c r="IP97" s="48"/>
      <c r="IQ97" s="48"/>
      <c r="IR97" s="48"/>
      <c r="IS97" s="48"/>
      <c r="IT97" s="48"/>
      <c r="IU97" s="48"/>
      <c r="IV97" s="48"/>
      <c r="IW97" s="48"/>
    </row>
    <row r="98" customFormat="false" ht="12.75" hidden="false" customHeight="false" outlineLevel="0" collapsed="false">
      <c r="A98" s="19" t="s">
        <v>29</v>
      </c>
      <c r="B98" s="39" t="s">
        <v>153</v>
      </c>
      <c r="C98" s="39" t="s">
        <v>154</v>
      </c>
      <c r="D98" s="40" t="n">
        <v>36495</v>
      </c>
      <c r="E98" s="40" t="n">
        <v>36860</v>
      </c>
      <c r="F98" s="19" t="s">
        <v>155</v>
      </c>
      <c r="G98" s="19" t="s">
        <v>156</v>
      </c>
      <c r="H98" s="39" t="s">
        <v>157</v>
      </c>
      <c r="I98" s="41" t="n">
        <f aca="false">3.145/I$1</f>
        <v>0.101451612903226</v>
      </c>
      <c r="J98" s="42" t="n">
        <v>0.0132</v>
      </c>
      <c r="K98" s="42" t="n">
        <v>0.0022</v>
      </c>
      <c r="L98" s="42" t="n">
        <v>0</v>
      </c>
      <c r="M98" s="42" t="n">
        <v>0</v>
      </c>
      <c r="N98" s="43" t="n">
        <v>0.02116</v>
      </c>
      <c r="O98" s="42" t="n">
        <f aca="false">SUM(I98:M98)</f>
        <v>0.116851612903226</v>
      </c>
      <c r="P98" s="44" t="n">
        <v>65557</v>
      </c>
      <c r="Q98" s="39" t="n">
        <v>3</v>
      </c>
      <c r="R98" s="19"/>
      <c r="S98" s="45" t="n">
        <f aca="false">I98*I$1*Q98</f>
        <v>9.435</v>
      </c>
      <c r="T98" s="45"/>
      <c r="U98" s="46" t="n">
        <v>140483</v>
      </c>
      <c r="V98" s="19"/>
      <c r="W98" s="47"/>
      <c r="X98" s="47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  <c r="II98" s="48"/>
      <c r="IJ98" s="48"/>
      <c r="IK98" s="48"/>
      <c r="IL98" s="48"/>
      <c r="IM98" s="48"/>
      <c r="IN98" s="48"/>
      <c r="IO98" s="48"/>
      <c r="IP98" s="48"/>
      <c r="IQ98" s="48"/>
      <c r="IR98" s="48"/>
      <c r="IS98" s="48"/>
      <c r="IT98" s="48"/>
      <c r="IU98" s="48"/>
      <c r="IV98" s="48"/>
      <c r="IW98" s="48"/>
    </row>
    <row r="99" customFormat="false" ht="12.75" hidden="false" customHeight="false" outlineLevel="0" collapsed="false">
      <c r="A99" s="20" t="s">
        <v>29</v>
      </c>
      <c r="B99" s="74" t="s">
        <v>153</v>
      </c>
      <c r="C99" s="74" t="s">
        <v>161</v>
      </c>
      <c r="D99" s="75" t="n">
        <v>36495</v>
      </c>
      <c r="E99" s="75" t="n">
        <v>36525</v>
      </c>
      <c r="F99" s="20"/>
      <c r="G99" s="20"/>
      <c r="H99" s="74" t="s">
        <v>162</v>
      </c>
      <c r="I99" s="76" t="n">
        <v>0</v>
      </c>
      <c r="J99" s="77" t="n">
        <v>0</v>
      </c>
      <c r="K99" s="77" t="n">
        <v>0.0022</v>
      </c>
      <c r="L99" s="77" t="n">
        <v>0.0072</v>
      </c>
      <c r="M99" s="77" t="n">
        <v>0</v>
      </c>
      <c r="N99" s="78" t="n">
        <v>0</v>
      </c>
      <c r="O99" s="77" t="n">
        <f aca="false">SUM(I99:M99)</f>
        <v>0.0094</v>
      </c>
      <c r="P99" s="79"/>
      <c r="Q99" s="74" t="n">
        <v>185</v>
      </c>
      <c r="R99" s="20"/>
      <c r="S99" s="80" t="n">
        <f aca="false">I99*I$1*Q99</f>
        <v>0</v>
      </c>
      <c r="T99" s="80"/>
      <c r="U99" s="81"/>
      <c r="V99" s="20"/>
      <c r="W99" s="62"/>
      <c r="X99" s="62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  <c r="FU99" s="63"/>
      <c r="FV99" s="63"/>
      <c r="FW99" s="63"/>
      <c r="FX99" s="63"/>
      <c r="FY99" s="63"/>
      <c r="FZ99" s="63"/>
      <c r="GA99" s="63"/>
      <c r="GB99" s="63"/>
      <c r="GC99" s="63"/>
      <c r="GD99" s="63"/>
      <c r="GE99" s="63"/>
      <c r="GF99" s="63"/>
      <c r="GG99" s="63"/>
      <c r="GH99" s="63"/>
      <c r="GI99" s="63"/>
      <c r="GJ99" s="63"/>
      <c r="GK99" s="63"/>
      <c r="GL99" s="63"/>
      <c r="GM99" s="63"/>
      <c r="GN99" s="63"/>
      <c r="GO99" s="63"/>
      <c r="GP99" s="63"/>
      <c r="GQ99" s="63"/>
      <c r="GR99" s="63"/>
      <c r="GS99" s="63"/>
      <c r="GT99" s="63"/>
      <c r="GU99" s="63"/>
      <c r="GV99" s="63"/>
      <c r="GW99" s="63"/>
      <c r="GX99" s="63"/>
      <c r="GY99" s="63"/>
      <c r="GZ99" s="63"/>
      <c r="HA99" s="63"/>
      <c r="HB99" s="63"/>
      <c r="HC99" s="63"/>
      <c r="HD99" s="63"/>
      <c r="HE99" s="63"/>
      <c r="HF99" s="63"/>
      <c r="HG99" s="63"/>
      <c r="HH99" s="63"/>
      <c r="HI99" s="63"/>
      <c r="HJ99" s="63"/>
      <c r="HK99" s="63"/>
      <c r="HL99" s="63"/>
      <c r="HM99" s="63"/>
      <c r="HN99" s="63"/>
      <c r="HO99" s="63"/>
      <c r="HP99" s="63"/>
      <c r="HQ99" s="63"/>
      <c r="HR99" s="63"/>
      <c r="HS99" s="63"/>
      <c r="HT99" s="63"/>
      <c r="HU99" s="63"/>
      <c r="HV99" s="63"/>
      <c r="HW99" s="63"/>
      <c r="HX99" s="63"/>
      <c r="HY99" s="63"/>
      <c r="HZ99" s="63"/>
      <c r="IA99" s="63"/>
      <c r="IB99" s="63"/>
      <c r="IC99" s="63"/>
      <c r="ID99" s="63"/>
      <c r="IE99" s="63"/>
      <c r="IF99" s="63"/>
      <c r="IG99" s="63"/>
      <c r="IH99" s="63"/>
      <c r="II99" s="63"/>
      <c r="IJ99" s="63"/>
      <c r="IK99" s="63"/>
      <c r="IL99" s="63"/>
      <c r="IM99" s="63"/>
      <c r="IN99" s="63"/>
      <c r="IO99" s="63"/>
      <c r="IP99" s="63"/>
      <c r="IQ99" s="63"/>
      <c r="IR99" s="63"/>
      <c r="IS99" s="63"/>
      <c r="IT99" s="63"/>
      <c r="IU99" s="63"/>
      <c r="IV99" s="63"/>
      <c r="IW99" s="63"/>
    </row>
    <row r="100" customFormat="false" ht="12.75" hidden="false" customHeight="false" outlineLevel="0" collapsed="false">
      <c r="A100" s="20" t="s">
        <v>29</v>
      </c>
      <c r="B100" s="74" t="s">
        <v>153</v>
      </c>
      <c r="C100" s="74" t="s">
        <v>161</v>
      </c>
      <c r="D100" s="75" t="n">
        <v>36495</v>
      </c>
      <c r="E100" s="75" t="n">
        <v>36525</v>
      </c>
      <c r="F100" s="20"/>
      <c r="G100" s="20"/>
      <c r="H100" s="74" t="s">
        <v>157</v>
      </c>
      <c r="I100" s="76" t="n">
        <v>0</v>
      </c>
      <c r="J100" s="77" t="n">
        <v>0</v>
      </c>
      <c r="K100" s="77" t="n">
        <v>0.0022</v>
      </c>
      <c r="L100" s="77" t="n">
        <v>0.0072</v>
      </c>
      <c r="M100" s="77" t="n">
        <v>0</v>
      </c>
      <c r="N100" s="78" t="n">
        <v>0</v>
      </c>
      <c r="O100" s="77" t="n">
        <f aca="false">SUM(I100:M100)</f>
        <v>0.0094</v>
      </c>
      <c r="P100" s="79"/>
      <c r="Q100" s="74" t="n">
        <v>180</v>
      </c>
      <c r="R100" s="20"/>
      <c r="S100" s="80" t="n">
        <f aca="false">I100*I$1*Q100</f>
        <v>0</v>
      </c>
      <c r="T100" s="80"/>
      <c r="U100" s="81"/>
      <c r="V100" s="20"/>
      <c r="W100" s="62"/>
      <c r="X100" s="62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  <c r="FU100" s="63"/>
      <c r="FV100" s="63"/>
      <c r="FW100" s="63"/>
      <c r="FX100" s="63"/>
      <c r="FY100" s="63"/>
      <c r="FZ100" s="63"/>
      <c r="GA100" s="63"/>
      <c r="GB100" s="63"/>
      <c r="GC100" s="63"/>
      <c r="GD100" s="63"/>
      <c r="GE100" s="63"/>
      <c r="GF100" s="63"/>
      <c r="GG100" s="63"/>
      <c r="GH100" s="63"/>
      <c r="GI100" s="63"/>
      <c r="GJ100" s="63"/>
      <c r="GK100" s="63"/>
      <c r="GL100" s="63"/>
      <c r="GM100" s="63"/>
      <c r="GN100" s="63"/>
      <c r="GO100" s="63"/>
      <c r="GP100" s="63"/>
      <c r="GQ100" s="63"/>
      <c r="GR100" s="63"/>
      <c r="GS100" s="63"/>
      <c r="GT100" s="63"/>
      <c r="GU100" s="63"/>
      <c r="GV100" s="63"/>
      <c r="GW100" s="63"/>
      <c r="GX100" s="63"/>
      <c r="GY100" s="63"/>
      <c r="GZ100" s="63"/>
      <c r="HA100" s="63"/>
      <c r="HB100" s="63"/>
      <c r="HC100" s="63"/>
      <c r="HD100" s="63"/>
      <c r="HE100" s="63"/>
      <c r="HF100" s="63"/>
      <c r="HG100" s="63"/>
      <c r="HH100" s="63"/>
      <c r="HI100" s="63"/>
      <c r="HJ100" s="63"/>
      <c r="HK100" s="63"/>
      <c r="HL100" s="63"/>
      <c r="HM100" s="63"/>
      <c r="HN100" s="63"/>
      <c r="HO100" s="63"/>
      <c r="HP100" s="63"/>
      <c r="HQ100" s="63"/>
      <c r="HR100" s="63"/>
      <c r="HS100" s="63"/>
      <c r="HT100" s="63"/>
      <c r="HU100" s="63"/>
      <c r="HV100" s="63"/>
      <c r="HW100" s="63"/>
      <c r="HX100" s="63"/>
      <c r="HY100" s="63"/>
      <c r="HZ100" s="63"/>
      <c r="IA100" s="63"/>
      <c r="IB100" s="63"/>
      <c r="IC100" s="63"/>
      <c r="ID100" s="63"/>
      <c r="IE100" s="63"/>
      <c r="IF100" s="63"/>
      <c r="IG100" s="63"/>
      <c r="IH100" s="63"/>
      <c r="II100" s="63"/>
      <c r="IJ100" s="63"/>
      <c r="IK100" s="63"/>
      <c r="IL100" s="63"/>
      <c r="IM100" s="63"/>
      <c r="IN100" s="63"/>
      <c r="IO100" s="63"/>
      <c r="IP100" s="63"/>
      <c r="IQ100" s="63"/>
      <c r="IR100" s="63"/>
      <c r="IS100" s="63"/>
      <c r="IT100" s="63"/>
      <c r="IU100" s="63"/>
      <c r="IV100" s="63"/>
      <c r="IW100" s="63"/>
    </row>
    <row r="101" customFormat="false" ht="12.75" hidden="false" customHeight="false" outlineLevel="0" collapsed="false">
      <c r="A101" s="8"/>
      <c r="B101" s="6"/>
      <c r="C101" s="6"/>
      <c r="D101" s="7"/>
      <c r="E101" s="7"/>
      <c r="F101" s="8"/>
      <c r="G101" s="8"/>
      <c r="H101" s="6"/>
      <c r="I101" s="22"/>
      <c r="J101" s="11"/>
      <c r="K101" s="82"/>
      <c r="L101" s="11"/>
      <c r="M101" s="11"/>
      <c r="N101" s="12"/>
      <c r="O101" s="11"/>
      <c r="P101" s="13"/>
      <c r="Q101" s="14" t="n">
        <f aca="false">SUM(Q83:Q100)</f>
        <v>2145</v>
      </c>
      <c r="R101" s="6"/>
      <c r="S101" s="83"/>
      <c r="T101" s="83"/>
      <c r="U101" s="84"/>
      <c r="V101" s="8"/>
      <c r="W101" s="38"/>
      <c r="X101" s="38"/>
    </row>
    <row r="102" customFormat="false" ht="12.75" hidden="false" customHeight="false" outlineLevel="0" collapsed="false">
      <c r="A102" s="29" t="s">
        <v>8</v>
      </c>
      <c r="B102" s="30" t="s">
        <v>9</v>
      </c>
      <c r="C102" s="30" t="s">
        <v>72</v>
      </c>
      <c r="D102" s="31" t="s">
        <v>11</v>
      </c>
      <c r="E102" s="31"/>
      <c r="F102" s="29" t="s">
        <v>12</v>
      </c>
      <c r="G102" s="29" t="s">
        <v>13</v>
      </c>
      <c r="H102" s="30" t="s">
        <v>14</v>
      </c>
      <c r="I102" s="32" t="s">
        <v>15</v>
      </c>
      <c r="J102" s="30" t="s">
        <v>16</v>
      </c>
      <c r="K102" s="30" t="s">
        <v>17</v>
      </c>
      <c r="L102" s="30" t="s">
        <v>18</v>
      </c>
      <c r="M102" s="30" t="s">
        <v>19</v>
      </c>
      <c r="N102" s="33" t="s">
        <v>20</v>
      </c>
      <c r="O102" s="30" t="s">
        <v>21</v>
      </c>
      <c r="P102" s="34" t="s">
        <v>22</v>
      </c>
      <c r="Q102" s="30" t="s">
        <v>23</v>
      </c>
      <c r="R102" s="29" t="s">
        <v>24</v>
      </c>
      <c r="S102" s="35" t="s">
        <v>25</v>
      </c>
      <c r="T102" s="35" t="s">
        <v>26</v>
      </c>
      <c r="U102" s="36" t="s">
        <v>27</v>
      </c>
      <c r="V102" s="37" t="n">
        <f aca="false">+V71</f>
        <v>0</v>
      </c>
      <c r="W102" s="38"/>
      <c r="X102" s="38"/>
    </row>
    <row r="103" customFormat="false" ht="12.75" hidden="false" customHeight="false" outlineLevel="0" collapsed="false">
      <c r="A103" s="19" t="s">
        <v>29</v>
      </c>
      <c r="B103" s="39" t="s">
        <v>163</v>
      </c>
      <c r="C103" s="39" t="s">
        <v>161</v>
      </c>
      <c r="D103" s="40" t="n">
        <v>36465</v>
      </c>
      <c r="E103" s="40" t="n">
        <v>36677</v>
      </c>
      <c r="F103" s="19" t="s">
        <v>164</v>
      </c>
      <c r="G103" s="19" t="s">
        <v>165</v>
      </c>
      <c r="H103" s="39" t="s">
        <v>166</v>
      </c>
      <c r="I103" s="41" t="n">
        <v>0</v>
      </c>
      <c r="J103" s="42" t="n">
        <v>0</v>
      </c>
      <c r="K103" s="42" t="n">
        <v>0.0022</v>
      </c>
      <c r="L103" s="42" t="n">
        <v>0.0072</v>
      </c>
      <c r="M103" s="42" t="n">
        <v>0</v>
      </c>
      <c r="N103" s="43" t="n">
        <v>0</v>
      </c>
      <c r="O103" s="42" t="n">
        <f aca="false">SUM(I103:M103)</f>
        <v>0.0094</v>
      </c>
      <c r="P103" s="44" t="n">
        <v>31372</v>
      </c>
      <c r="Q103" s="39" t="n">
        <v>431</v>
      </c>
      <c r="R103" s="19" t="s">
        <v>167</v>
      </c>
      <c r="S103" s="45" t="n">
        <f aca="false">I103*I$1*Q103</f>
        <v>0</v>
      </c>
      <c r="T103" s="45"/>
      <c r="U103" s="46" t="n">
        <v>142813</v>
      </c>
      <c r="V103" s="19"/>
      <c r="W103" s="47"/>
      <c r="X103" s="47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  <c r="II103" s="48"/>
      <c r="IJ103" s="48"/>
      <c r="IK103" s="48"/>
      <c r="IL103" s="48"/>
      <c r="IM103" s="48"/>
      <c r="IN103" s="48"/>
      <c r="IO103" s="48"/>
      <c r="IP103" s="48"/>
      <c r="IQ103" s="48"/>
      <c r="IR103" s="48"/>
      <c r="IS103" s="48"/>
      <c r="IT103" s="48"/>
      <c r="IU103" s="48"/>
      <c r="IV103" s="48"/>
      <c r="IW103" s="48"/>
    </row>
    <row r="104" customFormat="false" ht="12.75" hidden="false" customHeight="false" outlineLevel="0" collapsed="false">
      <c r="A104" s="19" t="s">
        <v>29</v>
      </c>
      <c r="B104" s="39" t="s">
        <v>163</v>
      </c>
      <c r="C104" s="39" t="s">
        <v>45</v>
      </c>
      <c r="D104" s="40" t="n">
        <v>36465</v>
      </c>
      <c r="E104" s="40" t="n">
        <v>36677</v>
      </c>
      <c r="F104" s="19" t="s">
        <v>168</v>
      </c>
      <c r="G104" s="19" t="s">
        <v>169</v>
      </c>
      <c r="H104" s="39" t="s">
        <v>166</v>
      </c>
      <c r="I104" s="41" t="n">
        <v>0</v>
      </c>
      <c r="J104" s="42" t="n">
        <v>0</v>
      </c>
      <c r="K104" s="42" t="n">
        <v>0.0022</v>
      </c>
      <c r="L104" s="42" t="n">
        <v>0.0072</v>
      </c>
      <c r="M104" s="42" t="n">
        <v>0</v>
      </c>
      <c r="N104" s="43" t="n">
        <v>0</v>
      </c>
      <c r="O104" s="42" t="n">
        <f aca="false">SUM(I104:M104)</f>
        <v>0.0094</v>
      </c>
      <c r="P104" s="44" t="n">
        <v>34533</v>
      </c>
      <c r="Q104" s="39" t="n">
        <v>48</v>
      </c>
      <c r="R104" s="19" t="s">
        <v>167</v>
      </c>
      <c r="S104" s="45" t="n">
        <f aca="false">I104*I$1*Q104</f>
        <v>0</v>
      </c>
      <c r="T104" s="45"/>
      <c r="U104" s="46" t="n">
        <v>142814</v>
      </c>
      <c r="V104" s="19"/>
      <c r="W104" s="47"/>
      <c r="X104" s="47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  <c r="IH104" s="48"/>
      <c r="II104" s="48"/>
      <c r="IJ104" s="48"/>
      <c r="IK104" s="48"/>
      <c r="IL104" s="48"/>
      <c r="IM104" s="48"/>
      <c r="IN104" s="48"/>
      <c r="IO104" s="48"/>
      <c r="IP104" s="48"/>
      <c r="IQ104" s="48"/>
      <c r="IR104" s="48"/>
      <c r="IS104" s="48"/>
      <c r="IT104" s="48"/>
      <c r="IU104" s="48"/>
      <c r="IV104" s="48"/>
      <c r="IW104" s="48"/>
    </row>
    <row r="105" customFormat="false" ht="12.75" hidden="false" customHeight="false" outlineLevel="0" collapsed="false">
      <c r="A105" s="20" t="s">
        <v>29</v>
      </c>
      <c r="B105" s="74" t="s">
        <v>163</v>
      </c>
      <c r="C105" s="74" t="s">
        <v>170</v>
      </c>
      <c r="D105" s="75" t="n">
        <v>36526</v>
      </c>
      <c r="E105" s="75" t="n">
        <v>36556</v>
      </c>
      <c r="F105" s="20" t="s">
        <v>171</v>
      </c>
      <c r="G105" s="20" t="s">
        <v>172</v>
      </c>
      <c r="H105" s="74" t="s">
        <v>166</v>
      </c>
      <c r="I105" s="76" t="n">
        <f aca="false">6.74/31</f>
        <v>0.21741935483871</v>
      </c>
      <c r="J105" s="77" t="n">
        <v>0.0763</v>
      </c>
      <c r="K105" s="77" t="n">
        <v>0.0022</v>
      </c>
      <c r="L105" s="77" t="n">
        <v>0.0072</v>
      </c>
      <c r="M105" s="77" t="n">
        <v>0</v>
      </c>
      <c r="N105" s="78" t="n">
        <v>0.0279</v>
      </c>
      <c r="O105" s="77" t="n">
        <f aca="false">SUM(I105:M105)</f>
        <v>0.30311935483871</v>
      </c>
      <c r="P105" s="79" t="n">
        <v>31957</v>
      </c>
      <c r="Q105" s="74" t="n">
        <v>3678</v>
      </c>
      <c r="R105" s="20" t="s">
        <v>167</v>
      </c>
      <c r="S105" s="80" t="n">
        <f aca="false">I105*I$1*Q105</f>
        <v>24789.72</v>
      </c>
      <c r="T105" s="80"/>
      <c r="U105" s="81" t="n">
        <v>145064</v>
      </c>
      <c r="V105" s="20" t="s">
        <v>173</v>
      </c>
      <c r="W105" s="62"/>
      <c r="X105" s="62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3"/>
      <c r="EA105" s="63"/>
      <c r="EB105" s="63"/>
      <c r="EC105" s="63"/>
      <c r="ED105" s="63"/>
      <c r="EE105" s="63"/>
      <c r="EF105" s="63"/>
      <c r="EG105" s="63"/>
      <c r="EH105" s="63"/>
      <c r="EI105" s="63"/>
      <c r="EJ105" s="63"/>
      <c r="EK105" s="63"/>
      <c r="EL105" s="63"/>
      <c r="EM105" s="63"/>
      <c r="EN105" s="63"/>
      <c r="EO105" s="63"/>
      <c r="EP105" s="63"/>
      <c r="EQ105" s="63"/>
      <c r="ER105" s="63"/>
      <c r="ES105" s="63"/>
      <c r="ET105" s="63"/>
      <c r="EU105" s="63"/>
      <c r="EV105" s="63"/>
      <c r="EW105" s="63"/>
      <c r="EX105" s="63"/>
      <c r="EY105" s="63"/>
      <c r="EZ105" s="63"/>
      <c r="FA105" s="63"/>
      <c r="FB105" s="63"/>
      <c r="FC105" s="63"/>
      <c r="FD105" s="63"/>
      <c r="FE105" s="63"/>
      <c r="FF105" s="63"/>
      <c r="FG105" s="63"/>
      <c r="FH105" s="63"/>
      <c r="FI105" s="63"/>
      <c r="FJ105" s="63"/>
      <c r="FK105" s="63"/>
      <c r="FL105" s="63"/>
      <c r="FM105" s="63"/>
      <c r="FN105" s="63"/>
      <c r="FO105" s="63"/>
      <c r="FP105" s="63"/>
      <c r="FQ105" s="63"/>
      <c r="FR105" s="63"/>
      <c r="FS105" s="63"/>
      <c r="FT105" s="63"/>
      <c r="FU105" s="63"/>
      <c r="FV105" s="63"/>
      <c r="FW105" s="63"/>
      <c r="FX105" s="63"/>
      <c r="FY105" s="63"/>
      <c r="FZ105" s="63"/>
      <c r="GA105" s="63"/>
      <c r="GB105" s="63"/>
      <c r="GC105" s="63"/>
      <c r="GD105" s="63"/>
      <c r="GE105" s="63"/>
      <c r="GF105" s="63"/>
      <c r="GG105" s="63"/>
      <c r="GH105" s="63"/>
      <c r="GI105" s="63"/>
      <c r="GJ105" s="63"/>
      <c r="GK105" s="63"/>
      <c r="GL105" s="63"/>
      <c r="GM105" s="63"/>
      <c r="GN105" s="63"/>
      <c r="GO105" s="63"/>
      <c r="GP105" s="63"/>
      <c r="GQ105" s="63"/>
      <c r="GR105" s="63"/>
      <c r="GS105" s="63"/>
      <c r="GT105" s="63"/>
      <c r="GU105" s="63"/>
      <c r="GV105" s="63"/>
      <c r="GW105" s="63"/>
      <c r="GX105" s="63"/>
      <c r="GY105" s="63"/>
      <c r="GZ105" s="63"/>
      <c r="HA105" s="63"/>
      <c r="HB105" s="63"/>
      <c r="HC105" s="63"/>
      <c r="HD105" s="63"/>
      <c r="HE105" s="63"/>
      <c r="HF105" s="63"/>
      <c r="HG105" s="63"/>
      <c r="HH105" s="63"/>
      <c r="HI105" s="63"/>
      <c r="HJ105" s="63"/>
      <c r="HK105" s="63"/>
      <c r="HL105" s="63"/>
      <c r="HM105" s="63"/>
      <c r="HN105" s="63"/>
      <c r="HO105" s="63"/>
      <c r="HP105" s="63"/>
      <c r="HQ105" s="63"/>
      <c r="HR105" s="63"/>
      <c r="HS105" s="63"/>
      <c r="HT105" s="63"/>
      <c r="HU105" s="63"/>
      <c r="HV105" s="63"/>
      <c r="HW105" s="63"/>
      <c r="HX105" s="63"/>
      <c r="HY105" s="63"/>
      <c r="HZ105" s="63"/>
      <c r="IA105" s="63"/>
      <c r="IB105" s="63"/>
      <c r="IC105" s="63"/>
      <c r="ID105" s="63"/>
      <c r="IE105" s="63"/>
      <c r="IF105" s="63"/>
      <c r="IG105" s="63"/>
      <c r="IH105" s="63"/>
      <c r="II105" s="63"/>
      <c r="IJ105" s="63"/>
      <c r="IK105" s="63"/>
      <c r="IL105" s="63"/>
      <c r="IM105" s="63"/>
      <c r="IN105" s="63"/>
      <c r="IO105" s="63"/>
      <c r="IP105" s="63"/>
      <c r="IQ105" s="63"/>
      <c r="IR105" s="63"/>
      <c r="IS105" s="63"/>
      <c r="IT105" s="63"/>
      <c r="IU105" s="63"/>
      <c r="IV105" s="63"/>
      <c r="IW105" s="63"/>
    </row>
    <row r="106" customFormat="false" ht="12.75" hidden="false" customHeight="false" outlineLevel="0" collapsed="false">
      <c r="A106" s="20" t="s">
        <v>29</v>
      </c>
      <c r="B106" s="74" t="s">
        <v>163</v>
      </c>
      <c r="C106" s="74" t="s">
        <v>170</v>
      </c>
      <c r="D106" s="75" t="n">
        <v>36526</v>
      </c>
      <c r="E106" s="75" t="n">
        <v>36556</v>
      </c>
      <c r="F106" s="20" t="s">
        <v>174</v>
      </c>
      <c r="G106" s="20" t="s">
        <v>175</v>
      </c>
      <c r="H106" s="74" t="s">
        <v>166</v>
      </c>
      <c r="I106" s="76" t="n">
        <v>0</v>
      </c>
      <c r="J106" s="77" t="n">
        <v>0</v>
      </c>
      <c r="K106" s="77" t="n">
        <v>0.0022</v>
      </c>
      <c r="L106" s="77" t="n">
        <v>0.0072</v>
      </c>
      <c r="M106" s="77" t="n">
        <v>0</v>
      </c>
      <c r="N106" s="78" t="n">
        <v>0</v>
      </c>
      <c r="O106" s="77" t="n">
        <f aca="false">SUM(I106:M106)</f>
        <v>0.0094</v>
      </c>
      <c r="P106" s="79" t="s">
        <v>176</v>
      </c>
      <c r="Q106" s="74" t="n">
        <v>802</v>
      </c>
      <c r="R106" s="20" t="s">
        <v>167</v>
      </c>
      <c r="S106" s="80" t="n">
        <f aca="false">I106*I$1*Q106</f>
        <v>0</v>
      </c>
      <c r="T106" s="80"/>
      <c r="U106" s="81"/>
      <c r="V106" s="20" t="s">
        <v>173</v>
      </c>
      <c r="W106" s="62"/>
      <c r="X106" s="62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3"/>
      <c r="DL106" s="63"/>
      <c r="DM106" s="63"/>
      <c r="DN106" s="63"/>
      <c r="DO106" s="63"/>
      <c r="DP106" s="63"/>
      <c r="DQ106" s="63"/>
      <c r="DR106" s="63"/>
      <c r="DS106" s="63"/>
      <c r="DT106" s="63"/>
      <c r="DU106" s="63"/>
      <c r="DV106" s="63"/>
      <c r="DW106" s="63"/>
      <c r="DX106" s="63"/>
      <c r="DY106" s="63"/>
      <c r="DZ106" s="63"/>
      <c r="EA106" s="63"/>
      <c r="EB106" s="63"/>
      <c r="EC106" s="63"/>
      <c r="ED106" s="63"/>
      <c r="EE106" s="63"/>
      <c r="EF106" s="63"/>
      <c r="EG106" s="63"/>
      <c r="EH106" s="63"/>
      <c r="EI106" s="63"/>
      <c r="EJ106" s="63"/>
      <c r="EK106" s="63"/>
      <c r="EL106" s="63"/>
      <c r="EM106" s="63"/>
      <c r="EN106" s="63"/>
      <c r="EO106" s="63"/>
      <c r="EP106" s="63"/>
      <c r="EQ106" s="63"/>
      <c r="ER106" s="63"/>
      <c r="ES106" s="63"/>
      <c r="ET106" s="63"/>
      <c r="EU106" s="63"/>
      <c r="EV106" s="63"/>
      <c r="EW106" s="63"/>
      <c r="EX106" s="63"/>
      <c r="EY106" s="63"/>
      <c r="EZ106" s="63"/>
      <c r="FA106" s="63"/>
      <c r="FB106" s="63"/>
      <c r="FC106" s="63"/>
      <c r="FD106" s="63"/>
      <c r="FE106" s="63"/>
      <c r="FF106" s="63"/>
      <c r="FG106" s="63"/>
      <c r="FH106" s="63"/>
      <c r="FI106" s="63"/>
      <c r="FJ106" s="63"/>
      <c r="FK106" s="63"/>
      <c r="FL106" s="63"/>
      <c r="FM106" s="63"/>
      <c r="FN106" s="63"/>
      <c r="FO106" s="63"/>
      <c r="FP106" s="63"/>
      <c r="FQ106" s="63"/>
      <c r="FR106" s="63"/>
      <c r="FS106" s="63"/>
      <c r="FT106" s="63"/>
      <c r="FU106" s="63"/>
      <c r="FV106" s="63"/>
      <c r="FW106" s="63"/>
      <c r="FX106" s="63"/>
      <c r="FY106" s="63"/>
      <c r="FZ106" s="63"/>
      <c r="GA106" s="63"/>
      <c r="GB106" s="63"/>
      <c r="GC106" s="63"/>
      <c r="GD106" s="63"/>
      <c r="GE106" s="63"/>
      <c r="GF106" s="63"/>
      <c r="GG106" s="63"/>
      <c r="GH106" s="63"/>
      <c r="GI106" s="63"/>
      <c r="GJ106" s="63"/>
      <c r="GK106" s="63"/>
      <c r="GL106" s="63"/>
      <c r="GM106" s="63"/>
      <c r="GN106" s="63"/>
      <c r="GO106" s="63"/>
      <c r="GP106" s="63"/>
      <c r="GQ106" s="63"/>
      <c r="GR106" s="63"/>
      <c r="GS106" s="63"/>
      <c r="GT106" s="63"/>
      <c r="GU106" s="63"/>
      <c r="GV106" s="63"/>
      <c r="GW106" s="63"/>
      <c r="GX106" s="63"/>
      <c r="GY106" s="63"/>
      <c r="GZ106" s="63"/>
      <c r="HA106" s="63"/>
      <c r="HB106" s="63"/>
      <c r="HC106" s="63"/>
      <c r="HD106" s="63"/>
      <c r="HE106" s="63"/>
      <c r="HF106" s="63"/>
      <c r="HG106" s="63"/>
      <c r="HH106" s="63"/>
      <c r="HI106" s="63"/>
      <c r="HJ106" s="63"/>
      <c r="HK106" s="63"/>
      <c r="HL106" s="63"/>
      <c r="HM106" s="63"/>
      <c r="HN106" s="63"/>
      <c r="HO106" s="63"/>
      <c r="HP106" s="63"/>
      <c r="HQ106" s="63"/>
      <c r="HR106" s="63"/>
      <c r="HS106" s="63"/>
      <c r="HT106" s="63"/>
      <c r="HU106" s="63"/>
      <c r="HV106" s="63"/>
      <c r="HW106" s="63"/>
      <c r="HX106" s="63"/>
      <c r="HY106" s="63"/>
      <c r="HZ106" s="63"/>
      <c r="IA106" s="63"/>
      <c r="IB106" s="63"/>
      <c r="IC106" s="63"/>
      <c r="ID106" s="63"/>
      <c r="IE106" s="63"/>
      <c r="IF106" s="63"/>
      <c r="IG106" s="63"/>
      <c r="IH106" s="63"/>
      <c r="II106" s="63"/>
      <c r="IJ106" s="63"/>
      <c r="IK106" s="63"/>
      <c r="IL106" s="63"/>
      <c r="IM106" s="63"/>
      <c r="IN106" s="63"/>
      <c r="IO106" s="63"/>
      <c r="IP106" s="63"/>
      <c r="IQ106" s="63"/>
      <c r="IR106" s="63"/>
      <c r="IS106" s="63"/>
      <c r="IT106" s="63"/>
      <c r="IU106" s="63"/>
      <c r="IV106" s="63"/>
      <c r="IW106" s="63"/>
    </row>
    <row r="107" customFormat="false" ht="12.75" hidden="false" customHeight="false" outlineLevel="0" collapsed="false">
      <c r="A107" s="20" t="s">
        <v>29</v>
      </c>
      <c r="B107" s="74" t="s">
        <v>177</v>
      </c>
      <c r="C107" s="74" t="s">
        <v>170</v>
      </c>
      <c r="D107" s="75" t="n">
        <v>36526</v>
      </c>
      <c r="E107" s="75" t="n">
        <v>36556</v>
      </c>
      <c r="F107" s="20" t="s">
        <v>178</v>
      </c>
      <c r="G107" s="20" t="s">
        <v>170</v>
      </c>
      <c r="H107" s="74" t="s">
        <v>166</v>
      </c>
      <c r="I107" s="76" t="n">
        <v>0.3845</v>
      </c>
      <c r="J107" s="77" t="n">
        <v>0</v>
      </c>
      <c r="K107" s="77" t="n">
        <v>0.0022</v>
      </c>
      <c r="L107" s="77" t="n">
        <v>0.0072</v>
      </c>
      <c r="M107" s="77" t="n">
        <v>0</v>
      </c>
      <c r="N107" s="78" t="n">
        <v>0.0222</v>
      </c>
      <c r="O107" s="77" t="n">
        <f aca="false">SUM(I107:M107)</f>
        <v>0.3939</v>
      </c>
      <c r="P107" s="79" t="n">
        <v>31958</v>
      </c>
      <c r="Q107" s="74" t="n">
        <v>4102</v>
      </c>
      <c r="R107" s="20" t="s">
        <v>167</v>
      </c>
      <c r="S107" s="80" t="n">
        <f aca="false">I107*I$1*Q107</f>
        <v>48893.789</v>
      </c>
      <c r="T107" s="80"/>
      <c r="U107" s="81" t="n">
        <v>145082</v>
      </c>
      <c r="V107" s="20" t="s">
        <v>173</v>
      </c>
      <c r="W107" s="62"/>
      <c r="X107" s="62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3"/>
      <c r="EO107" s="63"/>
      <c r="EP107" s="63"/>
      <c r="EQ107" s="63"/>
      <c r="ER107" s="63"/>
      <c r="ES107" s="63"/>
      <c r="ET107" s="63"/>
      <c r="EU107" s="63"/>
      <c r="EV107" s="63"/>
      <c r="EW107" s="63"/>
      <c r="EX107" s="63"/>
      <c r="EY107" s="63"/>
      <c r="EZ107" s="63"/>
      <c r="FA107" s="63"/>
      <c r="FB107" s="63"/>
      <c r="FC107" s="63"/>
      <c r="FD107" s="63"/>
      <c r="FE107" s="63"/>
      <c r="FF107" s="63"/>
      <c r="FG107" s="63"/>
      <c r="FH107" s="63"/>
      <c r="FI107" s="63"/>
      <c r="FJ107" s="63"/>
      <c r="FK107" s="63"/>
      <c r="FL107" s="63"/>
      <c r="FM107" s="63"/>
      <c r="FN107" s="63"/>
      <c r="FO107" s="63"/>
      <c r="FP107" s="63"/>
      <c r="FQ107" s="63"/>
      <c r="FR107" s="63"/>
      <c r="FS107" s="63"/>
      <c r="FT107" s="63"/>
      <c r="FU107" s="63"/>
      <c r="FV107" s="63"/>
      <c r="FW107" s="63"/>
      <c r="FX107" s="63"/>
      <c r="FY107" s="63"/>
      <c r="FZ107" s="63"/>
      <c r="GA107" s="63"/>
      <c r="GB107" s="63"/>
      <c r="GC107" s="63"/>
      <c r="GD107" s="63"/>
      <c r="GE107" s="63"/>
      <c r="GF107" s="63"/>
      <c r="GG107" s="63"/>
      <c r="GH107" s="63"/>
      <c r="GI107" s="63"/>
      <c r="GJ107" s="63"/>
      <c r="GK107" s="63"/>
      <c r="GL107" s="63"/>
      <c r="GM107" s="63"/>
      <c r="GN107" s="63"/>
      <c r="GO107" s="63"/>
      <c r="GP107" s="63"/>
      <c r="GQ107" s="63"/>
      <c r="GR107" s="63"/>
      <c r="GS107" s="63"/>
      <c r="GT107" s="63"/>
      <c r="GU107" s="63"/>
      <c r="GV107" s="63"/>
      <c r="GW107" s="63"/>
      <c r="GX107" s="63"/>
      <c r="GY107" s="63"/>
      <c r="GZ107" s="63"/>
      <c r="HA107" s="63"/>
      <c r="HB107" s="63"/>
      <c r="HC107" s="63"/>
      <c r="HD107" s="63"/>
      <c r="HE107" s="63"/>
      <c r="HF107" s="63"/>
      <c r="HG107" s="63"/>
      <c r="HH107" s="63"/>
      <c r="HI107" s="63"/>
      <c r="HJ107" s="63"/>
      <c r="HK107" s="63"/>
      <c r="HL107" s="63"/>
      <c r="HM107" s="63"/>
      <c r="HN107" s="63"/>
      <c r="HO107" s="63"/>
      <c r="HP107" s="63"/>
      <c r="HQ107" s="63"/>
      <c r="HR107" s="63"/>
      <c r="HS107" s="63"/>
      <c r="HT107" s="63"/>
      <c r="HU107" s="63"/>
      <c r="HV107" s="63"/>
      <c r="HW107" s="63"/>
      <c r="HX107" s="63"/>
      <c r="HY107" s="63"/>
      <c r="HZ107" s="63"/>
      <c r="IA107" s="63"/>
      <c r="IB107" s="63"/>
      <c r="IC107" s="63"/>
      <c r="ID107" s="63"/>
      <c r="IE107" s="63"/>
      <c r="IF107" s="63"/>
      <c r="IG107" s="63"/>
      <c r="IH107" s="63"/>
      <c r="II107" s="63"/>
      <c r="IJ107" s="63"/>
      <c r="IK107" s="63"/>
      <c r="IL107" s="63"/>
      <c r="IM107" s="63"/>
      <c r="IN107" s="63"/>
      <c r="IO107" s="63"/>
      <c r="IP107" s="63"/>
      <c r="IQ107" s="63"/>
      <c r="IR107" s="63"/>
      <c r="IS107" s="63"/>
      <c r="IT107" s="63"/>
      <c r="IU107" s="63"/>
      <c r="IV107" s="63"/>
      <c r="IW107" s="63"/>
    </row>
    <row r="108" customFormat="false" ht="12.75" hidden="false" customHeight="false" outlineLevel="0" collapsed="false">
      <c r="A108" s="20" t="s">
        <v>29</v>
      </c>
      <c r="B108" s="74" t="s">
        <v>163</v>
      </c>
      <c r="C108" s="74" t="s">
        <v>179</v>
      </c>
      <c r="D108" s="75" t="n">
        <v>36526</v>
      </c>
      <c r="E108" s="75" t="n">
        <v>36556</v>
      </c>
      <c r="F108" s="20" t="s">
        <v>180</v>
      </c>
      <c r="G108" s="20" t="s">
        <v>181</v>
      </c>
      <c r="H108" s="74" t="s">
        <v>166</v>
      </c>
      <c r="I108" s="76" t="n">
        <v>0.0729</v>
      </c>
      <c r="J108" s="77" t="n">
        <v>0.009</v>
      </c>
      <c r="K108" s="77" t="n">
        <v>0.0022</v>
      </c>
      <c r="L108" s="77" t="n">
        <v>0.0072</v>
      </c>
      <c r="M108" s="77" t="n">
        <v>0</v>
      </c>
      <c r="N108" s="78" t="n">
        <v>0</v>
      </c>
      <c r="O108" s="77" t="n">
        <f aca="false">SUM(I108:M108)</f>
        <v>0.0913</v>
      </c>
      <c r="P108" s="79" t="n">
        <v>32110</v>
      </c>
      <c r="Q108" s="74" t="n">
        <v>5000</v>
      </c>
      <c r="R108" s="20" t="s">
        <v>167</v>
      </c>
      <c r="S108" s="80" t="n">
        <f aca="false">I108*I$1*Q108</f>
        <v>11299.5</v>
      </c>
      <c r="T108" s="80"/>
      <c r="U108" s="81" t="n">
        <v>145906</v>
      </c>
      <c r="V108" s="20" t="s">
        <v>173</v>
      </c>
      <c r="W108" s="62"/>
      <c r="X108" s="62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  <c r="FU108" s="63"/>
      <c r="FV108" s="63"/>
      <c r="FW108" s="63"/>
      <c r="FX108" s="63"/>
      <c r="FY108" s="63"/>
      <c r="FZ108" s="63"/>
      <c r="GA108" s="63"/>
      <c r="GB108" s="63"/>
      <c r="GC108" s="63"/>
      <c r="GD108" s="63"/>
      <c r="GE108" s="63"/>
      <c r="GF108" s="63"/>
      <c r="GG108" s="63"/>
      <c r="GH108" s="63"/>
      <c r="GI108" s="63"/>
      <c r="GJ108" s="63"/>
      <c r="GK108" s="63"/>
      <c r="GL108" s="63"/>
      <c r="GM108" s="63"/>
      <c r="GN108" s="63"/>
      <c r="GO108" s="63"/>
      <c r="GP108" s="63"/>
      <c r="GQ108" s="63"/>
      <c r="GR108" s="63"/>
      <c r="GS108" s="63"/>
      <c r="GT108" s="63"/>
      <c r="GU108" s="63"/>
      <c r="GV108" s="63"/>
      <c r="GW108" s="63"/>
      <c r="GX108" s="63"/>
      <c r="GY108" s="63"/>
      <c r="GZ108" s="63"/>
      <c r="HA108" s="63"/>
      <c r="HB108" s="63"/>
      <c r="HC108" s="63"/>
      <c r="HD108" s="63"/>
      <c r="HE108" s="63"/>
      <c r="HF108" s="63"/>
      <c r="HG108" s="63"/>
      <c r="HH108" s="63"/>
      <c r="HI108" s="63"/>
      <c r="HJ108" s="63"/>
      <c r="HK108" s="63"/>
      <c r="HL108" s="63"/>
      <c r="HM108" s="63"/>
      <c r="HN108" s="63"/>
      <c r="HO108" s="63"/>
      <c r="HP108" s="63"/>
      <c r="HQ108" s="63"/>
      <c r="HR108" s="63"/>
      <c r="HS108" s="63"/>
      <c r="HT108" s="63"/>
      <c r="HU108" s="63"/>
      <c r="HV108" s="63"/>
      <c r="HW108" s="63"/>
      <c r="HX108" s="63"/>
      <c r="HY108" s="63"/>
      <c r="HZ108" s="63"/>
      <c r="IA108" s="63"/>
      <c r="IB108" s="63"/>
      <c r="IC108" s="63"/>
      <c r="ID108" s="63"/>
      <c r="IE108" s="63"/>
      <c r="IF108" s="63"/>
      <c r="IG108" s="63"/>
      <c r="IH108" s="63"/>
      <c r="II108" s="63"/>
      <c r="IJ108" s="63"/>
      <c r="IK108" s="63"/>
      <c r="IL108" s="63"/>
      <c r="IM108" s="63"/>
      <c r="IN108" s="63"/>
      <c r="IO108" s="63"/>
      <c r="IP108" s="63"/>
      <c r="IQ108" s="63"/>
      <c r="IR108" s="63"/>
      <c r="IS108" s="63"/>
      <c r="IT108" s="63"/>
      <c r="IU108" s="63"/>
      <c r="IV108" s="63"/>
      <c r="IW108" s="63"/>
    </row>
    <row r="109" customFormat="false" ht="12.75" hidden="false" customHeight="false" outlineLevel="0" collapsed="false">
      <c r="A109" s="20" t="s">
        <v>29</v>
      </c>
      <c r="B109" s="74" t="s">
        <v>163</v>
      </c>
      <c r="C109" s="74" t="s">
        <v>179</v>
      </c>
      <c r="D109" s="75" t="n">
        <v>36526</v>
      </c>
      <c r="E109" s="75" t="n">
        <v>36556</v>
      </c>
      <c r="F109" s="20" t="s">
        <v>180</v>
      </c>
      <c r="G109" s="20" t="s">
        <v>181</v>
      </c>
      <c r="H109" s="74" t="s">
        <v>166</v>
      </c>
      <c r="I109" s="76" t="n">
        <v>0.0729</v>
      </c>
      <c r="J109" s="77" t="n">
        <v>0.009</v>
      </c>
      <c r="K109" s="77" t="n">
        <v>0.0022</v>
      </c>
      <c r="L109" s="77" t="n">
        <v>0.0072</v>
      </c>
      <c r="M109" s="77" t="n">
        <v>0</v>
      </c>
      <c r="N109" s="78" t="n">
        <v>0</v>
      </c>
      <c r="O109" s="77" t="n">
        <f aca="false">SUM(I109:M109)</f>
        <v>0.0913</v>
      </c>
      <c r="P109" s="79" t="n">
        <v>32067</v>
      </c>
      <c r="Q109" s="74" t="n">
        <v>766</v>
      </c>
      <c r="R109" s="20" t="s">
        <v>167</v>
      </c>
      <c r="S109" s="80" t="n">
        <f aca="false">I109*I$1*Q109</f>
        <v>1731.0834</v>
      </c>
      <c r="T109" s="80"/>
      <c r="U109" s="81" t="n">
        <v>145906</v>
      </c>
      <c r="V109" s="20" t="s">
        <v>173</v>
      </c>
      <c r="W109" s="62"/>
      <c r="X109" s="62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3"/>
      <c r="EF109" s="63"/>
      <c r="EG109" s="63"/>
      <c r="EH109" s="63"/>
      <c r="EI109" s="63"/>
      <c r="EJ109" s="63"/>
      <c r="EK109" s="63"/>
      <c r="EL109" s="63"/>
      <c r="EM109" s="63"/>
      <c r="EN109" s="63"/>
      <c r="EO109" s="63"/>
      <c r="EP109" s="63"/>
      <c r="EQ109" s="63"/>
      <c r="ER109" s="63"/>
      <c r="ES109" s="63"/>
      <c r="ET109" s="63"/>
      <c r="EU109" s="63"/>
      <c r="EV109" s="63"/>
      <c r="EW109" s="63"/>
      <c r="EX109" s="63"/>
      <c r="EY109" s="63"/>
      <c r="EZ109" s="63"/>
      <c r="FA109" s="63"/>
      <c r="FB109" s="63"/>
      <c r="FC109" s="63"/>
      <c r="FD109" s="63"/>
      <c r="FE109" s="63"/>
      <c r="FF109" s="63"/>
      <c r="FG109" s="63"/>
      <c r="FH109" s="63"/>
      <c r="FI109" s="63"/>
      <c r="FJ109" s="63"/>
      <c r="FK109" s="63"/>
      <c r="FL109" s="63"/>
      <c r="FM109" s="63"/>
      <c r="FN109" s="63"/>
      <c r="FO109" s="63"/>
      <c r="FP109" s="63"/>
      <c r="FQ109" s="63"/>
      <c r="FR109" s="63"/>
      <c r="FS109" s="63"/>
      <c r="FT109" s="63"/>
      <c r="FU109" s="63"/>
      <c r="FV109" s="63"/>
      <c r="FW109" s="63"/>
      <c r="FX109" s="63"/>
      <c r="FY109" s="63"/>
      <c r="FZ109" s="63"/>
      <c r="GA109" s="63"/>
      <c r="GB109" s="63"/>
      <c r="GC109" s="63"/>
      <c r="GD109" s="63"/>
      <c r="GE109" s="63"/>
      <c r="GF109" s="63"/>
      <c r="GG109" s="63"/>
      <c r="GH109" s="63"/>
      <c r="GI109" s="63"/>
      <c r="GJ109" s="63"/>
      <c r="GK109" s="63"/>
      <c r="GL109" s="63"/>
      <c r="GM109" s="63"/>
      <c r="GN109" s="63"/>
      <c r="GO109" s="63"/>
      <c r="GP109" s="63"/>
      <c r="GQ109" s="63"/>
      <c r="GR109" s="63"/>
      <c r="GS109" s="63"/>
      <c r="GT109" s="63"/>
      <c r="GU109" s="63"/>
      <c r="GV109" s="63"/>
      <c r="GW109" s="63"/>
      <c r="GX109" s="63"/>
      <c r="GY109" s="63"/>
      <c r="GZ109" s="63"/>
      <c r="HA109" s="63"/>
      <c r="HB109" s="63"/>
      <c r="HC109" s="63"/>
      <c r="HD109" s="63"/>
      <c r="HE109" s="63"/>
      <c r="HF109" s="63"/>
      <c r="HG109" s="63"/>
      <c r="HH109" s="63"/>
      <c r="HI109" s="63"/>
      <c r="HJ109" s="63"/>
      <c r="HK109" s="63"/>
      <c r="HL109" s="63"/>
      <c r="HM109" s="63"/>
      <c r="HN109" s="63"/>
      <c r="HO109" s="63"/>
      <c r="HP109" s="63"/>
      <c r="HQ109" s="63"/>
      <c r="HR109" s="63"/>
      <c r="HS109" s="63"/>
      <c r="HT109" s="63"/>
      <c r="HU109" s="63"/>
      <c r="HV109" s="63"/>
      <c r="HW109" s="63"/>
      <c r="HX109" s="63"/>
      <c r="HY109" s="63"/>
      <c r="HZ109" s="63"/>
      <c r="IA109" s="63"/>
      <c r="IB109" s="63"/>
      <c r="IC109" s="63"/>
      <c r="ID109" s="63"/>
      <c r="IE109" s="63"/>
      <c r="IF109" s="63"/>
      <c r="IG109" s="63"/>
      <c r="IH109" s="63"/>
      <c r="II109" s="63"/>
      <c r="IJ109" s="63"/>
      <c r="IK109" s="63"/>
      <c r="IL109" s="63"/>
      <c r="IM109" s="63"/>
      <c r="IN109" s="63"/>
      <c r="IO109" s="63"/>
      <c r="IP109" s="63"/>
      <c r="IQ109" s="63"/>
      <c r="IR109" s="63"/>
      <c r="IS109" s="63"/>
      <c r="IT109" s="63"/>
      <c r="IU109" s="63"/>
      <c r="IV109" s="63"/>
      <c r="IW109" s="63"/>
    </row>
    <row r="110" customFormat="false" ht="12.75" hidden="false" customHeight="false" outlineLevel="0" collapsed="false">
      <c r="A110" s="8"/>
      <c r="B110" s="6"/>
      <c r="C110" s="6"/>
      <c r="D110" s="7"/>
      <c r="E110" s="7"/>
      <c r="F110" s="8"/>
      <c r="G110" s="8"/>
      <c r="H110" s="6"/>
      <c r="I110" s="22"/>
      <c r="J110" s="11"/>
      <c r="K110" s="82"/>
      <c r="L110" s="11"/>
      <c r="M110" s="11"/>
      <c r="N110" s="12"/>
      <c r="O110" s="11"/>
      <c r="P110" s="13"/>
      <c r="Q110" s="14"/>
      <c r="R110" s="6"/>
      <c r="S110" s="83"/>
      <c r="T110" s="83"/>
      <c r="U110" s="84"/>
      <c r="V110" s="8"/>
      <c r="W110" s="38"/>
      <c r="X110" s="38"/>
    </row>
    <row r="111" customFormat="false" ht="12.75" hidden="false" customHeight="false" outlineLevel="0" collapsed="false">
      <c r="A111" s="8"/>
      <c r="B111" s="6"/>
      <c r="C111" s="6"/>
      <c r="D111" s="7"/>
      <c r="E111" s="7"/>
      <c r="F111" s="8"/>
      <c r="G111" s="8"/>
      <c r="H111" s="6"/>
      <c r="I111" s="22"/>
      <c r="J111" s="11"/>
      <c r="K111" s="82"/>
      <c r="L111" s="11"/>
      <c r="M111" s="11"/>
      <c r="N111" s="85"/>
      <c r="O111" s="11"/>
      <c r="P111" s="13"/>
      <c r="Q111" s="6"/>
      <c r="R111" s="6"/>
      <c r="V111" s="8"/>
      <c r="W111" s="86"/>
      <c r="X111" s="86"/>
    </row>
    <row r="112" customFormat="false" ht="12.75" hidden="false" customHeight="false" outlineLevel="0" collapsed="false">
      <c r="A112" s="29" t="s">
        <v>8</v>
      </c>
      <c r="B112" s="30" t="s">
        <v>9</v>
      </c>
      <c r="C112" s="30" t="s">
        <v>72</v>
      </c>
      <c r="D112" s="31" t="s">
        <v>11</v>
      </c>
      <c r="E112" s="31"/>
      <c r="F112" s="29" t="s">
        <v>12</v>
      </c>
      <c r="G112" s="29" t="s">
        <v>13</v>
      </c>
      <c r="H112" s="30" t="s">
        <v>14</v>
      </c>
      <c r="I112" s="32" t="s">
        <v>15</v>
      </c>
      <c r="J112" s="30" t="s">
        <v>16</v>
      </c>
      <c r="K112" s="30" t="s">
        <v>17</v>
      </c>
      <c r="L112" s="30" t="s">
        <v>18</v>
      </c>
      <c r="M112" s="30" t="s">
        <v>19</v>
      </c>
      <c r="N112" s="33" t="s">
        <v>20</v>
      </c>
      <c r="O112" s="30" t="s">
        <v>21</v>
      </c>
      <c r="P112" s="34" t="s">
        <v>22</v>
      </c>
      <c r="Q112" s="30" t="s">
        <v>23</v>
      </c>
      <c r="R112" s="29" t="s">
        <v>24</v>
      </c>
      <c r="S112" s="35" t="s">
        <v>25</v>
      </c>
      <c r="T112" s="35" t="s">
        <v>26</v>
      </c>
      <c r="U112" s="36" t="s">
        <v>27</v>
      </c>
      <c r="V112" s="37" t="n">
        <f aca="false">+V77</f>
        <v>0</v>
      </c>
      <c r="W112" s="38"/>
      <c r="X112" s="38"/>
    </row>
    <row r="113" customFormat="false" ht="12.75" hidden="false" customHeight="false" outlineLevel="0" collapsed="false">
      <c r="A113" s="19" t="s">
        <v>29</v>
      </c>
      <c r="B113" s="39" t="s">
        <v>182</v>
      </c>
      <c r="C113" s="39" t="s">
        <v>183</v>
      </c>
      <c r="D113" s="40" t="n">
        <v>35977</v>
      </c>
      <c r="E113" s="40" t="n">
        <v>41029</v>
      </c>
      <c r="F113" s="19" t="s">
        <v>184</v>
      </c>
      <c r="G113" s="19" t="s">
        <v>185</v>
      </c>
      <c r="H113" s="39" t="s">
        <v>186</v>
      </c>
      <c r="I113" s="41" t="n">
        <v>0</v>
      </c>
      <c r="J113" s="42" t="n">
        <v>0</v>
      </c>
      <c r="K113" s="42" t="n">
        <v>0.0022</v>
      </c>
      <c r="L113" s="42" t="n">
        <v>0</v>
      </c>
      <c r="M113" s="42" t="n">
        <v>0</v>
      </c>
      <c r="N113" s="43" t="n">
        <v>0</v>
      </c>
      <c r="O113" s="42" t="n">
        <f aca="false">SUM(I113:M113)</f>
        <v>0.0022</v>
      </c>
      <c r="P113" s="44" t="n">
        <v>886677</v>
      </c>
      <c r="Q113" s="39" t="n">
        <v>49</v>
      </c>
      <c r="R113" s="19"/>
      <c r="S113" s="45" t="n">
        <f aca="false">I113*I$1*Q113</f>
        <v>0</v>
      </c>
      <c r="T113" s="45"/>
      <c r="U113" s="46" t="n">
        <v>143309</v>
      </c>
      <c r="V113" s="19"/>
      <c r="W113" s="47"/>
      <c r="X113" s="47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  <c r="II113" s="48"/>
      <c r="IJ113" s="48"/>
      <c r="IK113" s="48"/>
      <c r="IL113" s="48"/>
      <c r="IM113" s="48"/>
      <c r="IN113" s="48"/>
      <c r="IO113" s="48"/>
      <c r="IP113" s="48"/>
      <c r="IQ113" s="48"/>
      <c r="IR113" s="48"/>
      <c r="IS113" s="48"/>
      <c r="IT113" s="48"/>
      <c r="IU113" s="48"/>
      <c r="IV113" s="48"/>
      <c r="IW113" s="48"/>
    </row>
    <row r="114" customFormat="false" ht="12.75" hidden="false" customHeight="false" outlineLevel="0" collapsed="false">
      <c r="A114" s="19" t="s">
        <v>29</v>
      </c>
      <c r="B114" s="39" t="s">
        <v>182</v>
      </c>
      <c r="C114" s="39" t="s">
        <v>183</v>
      </c>
      <c r="D114" s="40" t="n">
        <v>36130</v>
      </c>
      <c r="E114" s="40" t="n">
        <v>41029</v>
      </c>
      <c r="F114" s="19" t="s">
        <v>184</v>
      </c>
      <c r="G114" s="19" t="s">
        <v>185</v>
      </c>
      <c r="H114" s="39" t="s">
        <v>186</v>
      </c>
      <c r="I114" s="41" t="n">
        <v>0</v>
      </c>
      <c r="J114" s="42" t="n">
        <v>0</v>
      </c>
      <c r="K114" s="42" t="n">
        <v>0.0022</v>
      </c>
      <c r="L114" s="42" t="n">
        <v>0</v>
      </c>
      <c r="M114" s="42" t="n">
        <v>0</v>
      </c>
      <c r="N114" s="43" t="n">
        <v>0</v>
      </c>
      <c r="O114" s="42" t="n">
        <f aca="false">SUM(I114:M114)</f>
        <v>0.0022</v>
      </c>
      <c r="P114" s="44" t="n">
        <v>887978</v>
      </c>
      <c r="Q114" s="39" t="n">
        <v>9</v>
      </c>
      <c r="R114" s="19"/>
      <c r="S114" s="45" t="n">
        <f aca="false">I114*I$1*Q114</f>
        <v>0</v>
      </c>
      <c r="T114" s="45"/>
      <c r="U114" s="46" t="n">
        <v>143310</v>
      </c>
      <c r="V114" s="19"/>
      <c r="W114" s="47"/>
      <c r="X114" s="47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  <c r="II114" s="48"/>
      <c r="IJ114" s="48"/>
      <c r="IK114" s="48"/>
      <c r="IL114" s="48"/>
      <c r="IM114" s="48"/>
      <c r="IN114" s="48"/>
      <c r="IO114" s="48"/>
      <c r="IP114" s="48"/>
      <c r="IQ114" s="48"/>
      <c r="IR114" s="48"/>
      <c r="IS114" s="48"/>
      <c r="IT114" s="48"/>
      <c r="IU114" s="48"/>
      <c r="IV114" s="48"/>
      <c r="IW114" s="48"/>
    </row>
    <row r="115" customFormat="false" ht="12.75" hidden="false" customHeight="false" outlineLevel="0" collapsed="false">
      <c r="A115" s="19" t="s">
        <v>29</v>
      </c>
      <c r="B115" s="39" t="s">
        <v>182</v>
      </c>
      <c r="C115" s="39" t="s">
        <v>183</v>
      </c>
      <c r="D115" s="40" t="n">
        <v>36220</v>
      </c>
      <c r="E115" s="40" t="n">
        <v>41029</v>
      </c>
      <c r="F115" s="19" t="s">
        <v>184</v>
      </c>
      <c r="G115" s="19" t="s">
        <v>187</v>
      </c>
      <c r="H115" s="39" t="s">
        <v>186</v>
      </c>
      <c r="I115" s="41" t="n">
        <v>0</v>
      </c>
      <c r="J115" s="42" t="n">
        <v>0</v>
      </c>
      <c r="K115" s="42" t="n">
        <v>0.0022</v>
      </c>
      <c r="L115" s="42" t="n">
        <v>0</v>
      </c>
      <c r="M115" s="42" t="n">
        <v>0</v>
      </c>
      <c r="N115" s="43" t="n">
        <v>0</v>
      </c>
      <c r="O115" s="42" t="n">
        <f aca="false">SUM(I115:M115)</f>
        <v>0.0022</v>
      </c>
      <c r="P115" s="44" t="n">
        <v>888786</v>
      </c>
      <c r="Q115" s="39" t="n">
        <v>16</v>
      </c>
      <c r="R115" s="19"/>
      <c r="S115" s="45" t="n">
        <f aca="false">I115*I$1*Q115</f>
        <v>0</v>
      </c>
      <c r="T115" s="45"/>
      <c r="U115" s="46" t="n">
        <v>143311</v>
      </c>
      <c r="V115" s="19"/>
      <c r="W115" s="47"/>
      <c r="X115" s="47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  <c r="IJ115" s="48"/>
      <c r="IK115" s="48"/>
      <c r="IL115" s="48"/>
      <c r="IM115" s="48"/>
      <c r="IN115" s="48"/>
      <c r="IO115" s="48"/>
      <c r="IP115" s="48"/>
      <c r="IQ115" s="48"/>
      <c r="IR115" s="48"/>
      <c r="IS115" s="48"/>
      <c r="IT115" s="48"/>
      <c r="IU115" s="48"/>
      <c r="IV115" s="48"/>
      <c r="IW115" s="48"/>
    </row>
    <row r="116" customFormat="false" ht="12.75" hidden="false" customHeight="false" outlineLevel="0" collapsed="false">
      <c r="A116" s="19" t="s">
        <v>29</v>
      </c>
      <c r="B116" s="39" t="s">
        <v>182</v>
      </c>
      <c r="C116" s="39" t="s">
        <v>183</v>
      </c>
      <c r="D116" s="40" t="n">
        <v>36465</v>
      </c>
      <c r="E116" s="40" t="n">
        <v>39021</v>
      </c>
      <c r="F116" s="19" t="s">
        <v>188</v>
      </c>
      <c r="G116" s="19" t="s">
        <v>189</v>
      </c>
      <c r="H116" s="39" t="s">
        <v>186</v>
      </c>
      <c r="I116" s="41" t="n">
        <v>0</v>
      </c>
      <c r="J116" s="42" t="n">
        <v>0</v>
      </c>
      <c r="K116" s="42" t="n">
        <v>0.0022</v>
      </c>
      <c r="L116" s="42" t="n">
        <v>0</v>
      </c>
      <c r="M116" s="42" t="n">
        <v>0</v>
      </c>
      <c r="N116" s="43" t="n">
        <v>0</v>
      </c>
      <c r="O116" s="42" t="n">
        <f aca="false">SUM(I116:M116)</f>
        <v>0.0022</v>
      </c>
      <c r="P116" s="44" t="n">
        <v>892066</v>
      </c>
      <c r="Q116" s="39" t="n">
        <v>139</v>
      </c>
      <c r="R116" s="19"/>
      <c r="S116" s="45" t="n">
        <f aca="false">I116*I$1*Q116</f>
        <v>0</v>
      </c>
      <c r="T116" s="45"/>
      <c r="U116" s="46" t="n">
        <v>143315</v>
      </c>
      <c r="V116" s="19"/>
      <c r="W116" s="47"/>
      <c r="X116" s="47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  <c r="HK116" s="48"/>
      <c r="HL116" s="48"/>
      <c r="HM116" s="48"/>
      <c r="HN116" s="48"/>
      <c r="HO116" s="48"/>
      <c r="HP116" s="48"/>
      <c r="HQ116" s="48"/>
      <c r="HR116" s="48"/>
      <c r="HS116" s="48"/>
      <c r="HT116" s="48"/>
      <c r="HU116" s="48"/>
      <c r="HV116" s="48"/>
      <c r="HW116" s="48"/>
      <c r="HX116" s="48"/>
      <c r="HY116" s="48"/>
      <c r="HZ116" s="48"/>
      <c r="IA116" s="48"/>
      <c r="IB116" s="48"/>
      <c r="IC116" s="48"/>
      <c r="ID116" s="48"/>
      <c r="IE116" s="48"/>
      <c r="IF116" s="48"/>
      <c r="IG116" s="48"/>
      <c r="IH116" s="48"/>
      <c r="II116" s="48"/>
      <c r="IJ116" s="48"/>
      <c r="IK116" s="48"/>
      <c r="IL116" s="48"/>
      <c r="IM116" s="48"/>
      <c r="IN116" s="48"/>
      <c r="IO116" s="48"/>
      <c r="IP116" s="48"/>
      <c r="IQ116" s="48"/>
      <c r="IR116" s="48"/>
      <c r="IS116" s="48"/>
      <c r="IT116" s="48"/>
      <c r="IU116" s="48"/>
      <c r="IV116" s="48"/>
      <c r="IW116" s="48"/>
    </row>
    <row r="117" customFormat="false" ht="12.75" hidden="false" customHeight="false" outlineLevel="0" collapsed="false">
      <c r="A117" s="19" t="s">
        <v>29</v>
      </c>
      <c r="B117" s="39" t="s">
        <v>182</v>
      </c>
      <c r="C117" s="39" t="s">
        <v>183</v>
      </c>
      <c r="D117" s="40" t="n">
        <v>36465</v>
      </c>
      <c r="E117" s="40" t="n">
        <v>36830</v>
      </c>
      <c r="F117" s="19" t="s">
        <v>190</v>
      </c>
      <c r="G117" s="19" t="s">
        <v>189</v>
      </c>
      <c r="H117" s="39" t="s">
        <v>191</v>
      </c>
      <c r="I117" s="41" t="n">
        <v>0</v>
      </c>
      <c r="J117" s="42" t="n">
        <v>0</v>
      </c>
      <c r="K117" s="42" t="n">
        <v>0.0022</v>
      </c>
      <c r="L117" s="42" t="n">
        <v>0</v>
      </c>
      <c r="M117" s="42" t="n">
        <v>0</v>
      </c>
      <c r="N117" s="43" t="n">
        <v>0</v>
      </c>
      <c r="O117" s="42" t="n">
        <f aca="false">SUM(I117:M117)</f>
        <v>0.0022</v>
      </c>
      <c r="P117" s="44" t="n">
        <v>892069</v>
      </c>
      <c r="Q117" s="39" t="n">
        <v>11</v>
      </c>
      <c r="R117" s="19"/>
      <c r="S117" s="45" t="n">
        <f aca="false">I117*I$1*Q117</f>
        <v>0</v>
      </c>
      <c r="T117" s="45"/>
      <c r="U117" s="46" t="n">
        <v>143316</v>
      </c>
      <c r="V117" s="19"/>
      <c r="W117" s="47"/>
      <c r="X117" s="47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  <c r="IW117" s="48"/>
    </row>
    <row r="118" customFormat="false" ht="12.75" hidden="false" customHeight="false" outlineLevel="0" collapsed="false">
      <c r="A118" s="19" t="s">
        <v>29</v>
      </c>
      <c r="B118" s="39" t="s">
        <v>182</v>
      </c>
      <c r="C118" s="39" t="s">
        <v>183</v>
      </c>
      <c r="D118" s="40" t="n">
        <v>36465</v>
      </c>
      <c r="E118" s="40" t="n">
        <v>37560</v>
      </c>
      <c r="F118" s="19" t="s">
        <v>188</v>
      </c>
      <c r="G118" s="19" t="s">
        <v>190</v>
      </c>
      <c r="H118" s="39" t="s">
        <v>186</v>
      </c>
      <c r="I118" s="41" t="n">
        <v>0</v>
      </c>
      <c r="J118" s="42" t="n">
        <v>0</v>
      </c>
      <c r="K118" s="42" t="n">
        <v>0.0022</v>
      </c>
      <c r="L118" s="42" t="n">
        <v>0</v>
      </c>
      <c r="M118" s="42" t="n">
        <v>0</v>
      </c>
      <c r="N118" s="43" t="n">
        <v>0</v>
      </c>
      <c r="O118" s="42" t="n">
        <f aca="false">SUM(I118:M118)</f>
        <v>0.0022</v>
      </c>
      <c r="P118" s="44" t="n">
        <v>892084</v>
      </c>
      <c r="Q118" s="39" t="n">
        <v>18</v>
      </c>
      <c r="R118" s="19"/>
      <c r="S118" s="45" t="n">
        <f aca="false">I118*I$1*Q118</f>
        <v>0</v>
      </c>
      <c r="T118" s="45"/>
      <c r="U118" s="46" t="n">
        <v>143318</v>
      </c>
      <c r="V118" s="19"/>
      <c r="W118" s="47"/>
      <c r="X118" s="47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  <c r="IW118" s="48"/>
    </row>
    <row r="119" customFormat="false" ht="12.75" hidden="false" customHeight="false" outlineLevel="0" collapsed="false">
      <c r="A119" s="19" t="s">
        <v>29</v>
      </c>
      <c r="B119" s="39" t="s">
        <v>182</v>
      </c>
      <c r="C119" s="39" t="s">
        <v>183</v>
      </c>
      <c r="D119" s="40" t="n">
        <v>36465</v>
      </c>
      <c r="E119" s="40" t="n">
        <v>39021</v>
      </c>
      <c r="F119" s="19" t="s">
        <v>188</v>
      </c>
      <c r="G119" s="19" t="s">
        <v>189</v>
      </c>
      <c r="H119" s="39" t="s">
        <v>186</v>
      </c>
      <c r="I119" s="41" t="n">
        <v>0</v>
      </c>
      <c r="J119" s="42" t="n">
        <v>0</v>
      </c>
      <c r="K119" s="42" t="n">
        <v>0.0022</v>
      </c>
      <c r="L119" s="42" t="n">
        <v>0</v>
      </c>
      <c r="M119" s="42" t="n">
        <v>0</v>
      </c>
      <c r="N119" s="43" t="n">
        <v>0</v>
      </c>
      <c r="O119" s="42" t="n">
        <f aca="false">SUM(I119:M119)</f>
        <v>0.0022</v>
      </c>
      <c r="P119" s="44" t="n">
        <v>892085</v>
      </c>
      <c r="Q119" s="39" t="n">
        <v>167</v>
      </c>
      <c r="R119" s="19"/>
      <c r="S119" s="45" t="n">
        <f aca="false">I119*I$1*Q119</f>
        <v>0</v>
      </c>
      <c r="T119" s="45"/>
      <c r="U119" s="46" t="n">
        <v>143319</v>
      </c>
      <c r="V119" s="19"/>
      <c r="W119" s="47"/>
      <c r="X119" s="47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  <c r="IW119" s="48"/>
    </row>
    <row r="120" customFormat="false" ht="12.75" hidden="false" customHeight="false" outlineLevel="0" collapsed="false">
      <c r="A120" s="19" t="s">
        <v>29</v>
      </c>
      <c r="B120" s="39" t="s">
        <v>182</v>
      </c>
      <c r="C120" s="39" t="s">
        <v>183</v>
      </c>
      <c r="D120" s="40" t="n">
        <v>36495</v>
      </c>
      <c r="E120" s="40" t="n">
        <v>39021</v>
      </c>
      <c r="F120" s="19" t="s">
        <v>188</v>
      </c>
      <c r="G120" s="19" t="s">
        <v>189</v>
      </c>
      <c r="H120" s="39" t="s">
        <v>191</v>
      </c>
      <c r="I120" s="41" t="n">
        <v>0</v>
      </c>
      <c r="J120" s="42" t="n">
        <v>0</v>
      </c>
      <c r="K120" s="42" t="n">
        <v>0.0022</v>
      </c>
      <c r="L120" s="42" t="n">
        <v>0</v>
      </c>
      <c r="M120" s="42" t="n">
        <v>0</v>
      </c>
      <c r="N120" s="43" t="n">
        <v>0</v>
      </c>
      <c r="O120" s="42" t="n">
        <f aca="false">SUM(I120:M120)</f>
        <v>0.0022</v>
      </c>
      <c r="P120" s="44" t="n">
        <v>892214</v>
      </c>
      <c r="Q120" s="39" t="n">
        <v>114</v>
      </c>
      <c r="R120" s="19"/>
      <c r="S120" s="45" t="n">
        <f aca="false">I120*I$1*Q120</f>
        <v>0</v>
      </c>
      <c r="T120" s="45"/>
      <c r="U120" s="46" t="n">
        <v>143321</v>
      </c>
      <c r="V120" s="19"/>
      <c r="W120" s="47"/>
      <c r="X120" s="47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  <c r="IJ120" s="48"/>
      <c r="IK120" s="48"/>
      <c r="IL120" s="48"/>
      <c r="IM120" s="48"/>
      <c r="IN120" s="48"/>
      <c r="IO120" s="48"/>
      <c r="IP120" s="48"/>
      <c r="IQ120" s="48"/>
      <c r="IR120" s="48"/>
      <c r="IS120" s="48"/>
      <c r="IT120" s="48"/>
      <c r="IU120" s="48"/>
      <c r="IV120" s="48"/>
      <c r="IW120" s="48"/>
    </row>
    <row r="121" customFormat="false" ht="12.75" hidden="false" customHeight="false" outlineLevel="0" collapsed="false">
      <c r="A121" s="19" t="s">
        <v>29</v>
      </c>
      <c r="B121" s="39" t="s">
        <v>182</v>
      </c>
      <c r="C121" s="39" t="s">
        <v>183</v>
      </c>
      <c r="D121" s="40" t="n">
        <v>36465</v>
      </c>
      <c r="E121" s="40" t="n">
        <v>41394</v>
      </c>
      <c r="F121" s="19" t="s">
        <v>192</v>
      </c>
      <c r="G121" s="19" t="s">
        <v>193</v>
      </c>
      <c r="H121" s="39" t="s">
        <v>192</v>
      </c>
      <c r="I121" s="41" t="n">
        <v>0</v>
      </c>
      <c r="J121" s="42" t="n">
        <v>0</v>
      </c>
      <c r="K121" s="42" t="n">
        <v>0.0022</v>
      </c>
      <c r="L121" s="42" t="n">
        <v>0</v>
      </c>
      <c r="M121" s="42" t="n">
        <v>0</v>
      </c>
      <c r="N121" s="43" t="n">
        <v>0</v>
      </c>
      <c r="O121" s="42" t="n">
        <f aca="false">SUM(I121:M121)</f>
        <v>0.0022</v>
      </c>
      <c r="P121" s="44" t="n">
        <v>892102</v>
      </c>
      <c r="Q121" s="39" t="n">
        <v>170</v>
      </c>
      <c r="R121" s="19" t="s">
        <v>194</v>
      </c>
      <c r="S121" s="45" t="n">
        <f aca="false">I121*I$1*Q121</f>
        <v>0</v>
      </c>
      <c r="T121" s="45"/>
      <c r="U121" s="46" t="n">
        <v>143323</v>
      </c>
      <c r="V121" s="19"/>
      <c r="W121" s="47"/>
      <c r="X121" s="47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  <c r="II121" s="48"/>
      <c r="IJ121" s="48"/>
      <c r="IK121" s="48"/>
      <c r="IL121" s="48"/>
      <c r="IM121" s="48"/>
      <c r="IN121" s="48"/>
      <c r="IO121" s="48"/>
      <c r="IP121" s="48"/>
      <c r="IQ121" s="48"/>
      <c r="IR121" s="48"/>
      <c r="IS121" s="48"/>
      <c r="IT121" s="48"/>
      <c r="IU121" s="48"/>
      <c r="IV121" s="48"/>
      <c r="IW121" s="48"/>
    </row>
    <row r="122" customFormat="false" ht="12.75" hidden="false" customHeight="false" outlineLevel="0" collapsed="false">
      <c r="A122" s="19" t="s">
        <v>29</v>
      </c>
      <c r="B122" s="39" t="s">
        <v>182</v>
      </c>
      <c r="C122" s="39" t="s">
        <v>183</v>
      </c>
      <c r="D122" s="40" t="n">
        <v>36465</v>
      </c>
      <c r="E122" s="40" t="n">
        <v>41394</v>
      </c>
      <c r="F122" s="19" t="s">
        <v>192</v>
      </c>
      <c r="G122" s="19" t="s">
        <v>195</v>
      </c>
      <c r="H122" s="39" t="s">
        <v>192</v>
      </c>
      <c r="I122" s="41" t="n">
        <v>0</v>
      </c>
      <c r="J122" s="42" t="n">
        <v>0</v>
      </c>
      <c r="K122" s="42" t="n">
        <v>0.0022</v>
      </c>
      <c r="L122" s="42" t="n">
        <v>0</v>
      </c>
      <c r="M122" s="42" t="n">
        <v>0</v>
      </c>
      <c r="N122" s="43" t="n">
        <v>0</v>
      </c>
      <c r="O122" s="42" t="n">
        <f aca="false">SUM(I122:M122)</f>
        <v>0.0022</v>
      </c>
      <c r="P122" s="44" t="n">
        <v>892102</v>
      </c>
      <c r="Q122" s="39" t="n">
        <v>12207</v>
      </c>
      <c r="R122" s="19" t="s">
        <v>194</v>
      </c>
      <c r="S122" s="45" t="n">
        <f aca="false">I122*I$1*Q122</f>
        <v>0</v>
      </c>
      <c r="T122" s="45"/>
      <c r="U122" s="46" t="n">
        <v>143323</v>
      </c>
      <c r="V122" s="19"/>
      <c r="W122" s="47"/>
      <c r="X122" s="47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  <c r="II122" s="48"/>
      <c r="IJ122" s="48"/>
      <c r="IK122" s="48"/>
      <c r="IL122" s="48"/>
      <c r="IM122" s="48"/>
      <c r="IN122" s="48"/>
      <c r="IO122" s="48"/>
      <c r="IP122" s="48"/>
      <c r="IQ122" s="48"/>
      <c r="IR122" s="48"/>
      <c r="IS122" s="48"/>
      <c r="IT122" s="48"/>
      <c r="IU122" s="48"/>
      <c r="IV122" s="48"/>
      <c r="IW122" s="48"/>
    </row>
    <row r="123" customFormat="false" ht="12.75" hidden="false" customHeight="false" outlineLevel="0" collapsed="false">
      <c r="A123" s="19" t="s">
        <v>29</v>
      </c>
      <c r="B123" s="39" t="s">
        <v>182</v>
      </c>
      <c r="C123" s="39" t="s">
        <v>196</v>
      </c>
      <c r="D123" s="40" t="n">
        <v>36526</v>
      </c>
      <c r="E123" s="40" t="n">
        <v>36556</v>
      </c>
      <c r="F123" s="19" t="s">
        <v>188</v>
      </c>
      <c r="G123" s="19" t="s">
        <v>189</v>
      </c>
      <c r="H123" s="39" t="s">
        <v>191</v>
      </c>
      <c r="I123" s="41" t="n">
        <v>0</v>
      </c>
      <c r="J123" s="42" t="n">
        <v>0</v>
      </c>
      <c r="K123" s="42" t="n">
        <v>0.0022</v>
      </c>
      <c r="L123" s="42" t="n">
        <v>0</v>
      </c>
      <c r="M123" s="42" t="n">
        <v>0</v>
      </c>
      <c r="N123" s="43" t="n">
        <v>0</v>
      </c>
      <c r="O123" s="42" t="n">
        <f aca="false">SUM(I123:M123)</f>
        <v>0.0022</v>
      </c>
      <c r="P123" s="44" t="n">
        <v>892348</v>
      </c>
      <c r="Q123" s="39" t="n">
        <v>145</v>
      </c>
      <c r="R123" s="19"/>
      <c r="S123" s="45" t="n">
        <f aca="false">I123*I$1*Q123</f>
        <v>0</v>
      </c>
      <c r="T123" s="45"/>
      <c r="U123" s="46" t="n">
        <v>145307</v>
      </c>
      <c r="V123" s="19"/>
      <c r="W123" s="47"/>
      <c r="X123" s="47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  <c r="IJ123" s="48"/>
      <c r="IK123" s="48"/>
      <c r="IL123" s="48"/>
      <c r="IM123" s="48"/>
      <c r="IN123" s="48"/>
      <c r="IO123" s="48"/>
      <c r="IP123" s="48"/>
      <c r="IQ123" s="48"/>
      <c r="IR123" s="48"/>
      <c r="IS123" s="48"/>
      <c r="IT123" s="48"/>
      <c r="IU123" s="48"/>
      <c r="IV123" s="48"/>
      <c r="IW123" s="48"/>
    </row>
    <row r="124" customFormat="false" ht="12.75" hidden="false" customHeight="false" outlineLevel="0" collapsed="false">
      <c r="A124" s="8"/>
      <c r="B124" s="6"/>
      <c r="C124" s="6"/>
      <c r="D124" s="7"/>
      <c r="E124" s="7"/>
      <c r="F124" s="8"/>
      <c r="G124" s="8"/>
      <c r="H124" s="6"/>
      <c r="I124" s="22"/>
      <c r="J124" s="11"/>
      <c r="K124" s="82"/>
      <c r="L124" s="11"/>
      <c r="M124" s="11"/>
      <c r="N124" s="12"/>
      <c r="O124" s="11"/>
      <c r="P124" s="13"/>
      <c r="Q124" s="14" t="n">
        <f aca="false">SUM(Q113:Q123)</f>
        <v>13045</v>
      </c>
      <c r="R124" s="6"/>
      <c r="S124" s="83"/>
      <c r="T124" s="83"/>
      <c r="U124" s="84"/>
      <c r="V124" s="8"/>
      <c r="W124" s="38"/>
      <c r="X124" s="38"/>
    </row>
    <row r="125" customFormat="false" ht="12.75" hidden="false" customHeight="false" outlineLevel="0" collapsed="false">
      <c r="A125" s="29" t="s">
        <v>8</v>
      </c>
      <c r="B125" s="30" t="s">
        <v>9</v>
      </c>
      <c r="C125" s="30" t="s">
        <v>72</v>
      </c>
      <c r="D125" s="31" t="s">
        <v>11</v>
      </c>
      <c r="E125" s="31"/>
      <c r="F125" s="29" t="s">
        <v>12</v>
      </c>
      <c r="G125" s="29" t="s">
        <v>13</v>
      </c>
      <c r="H125" s="30" t="s">
        <v>14</v>
      </c>
      <c r="I125" s="32" t="s">
        <v>15</v>
      </c>
      <c r="J125" s="30" t="s">
        <v>16</v>
      </c>
      <c r="K125" s="30" t="s">
        <v>17</v>
      </c>
      <c r="L125" s="30" t="s">
        <v>18</v>
      </c>
      <c r="M125" s="30" t="s">
        <v>19</v>
      </c>
      <c r="N125" s="33" t="s">
        <v>20</v>
      </c>
      <c r="O125" s="30" t="s">
        <v>21</v>
      </c>
      <c r="P125" s="34" t="s">
        <v>22</v>
      </c>
      <c r="Q125" s="30" t="s">
        <v>23</v>
      </c>
      <c r="R125" s="29" t="s">
        <v>24</v>
      </c>
      <c r="S125" s="35" t="s">
        <v>25</v>
      </c>
      <c r="T125" s="35" t="s">
        <v>26</v>
      </c>
      <c r="U125" s="36" t="s">
        <v>27</v>
      </c>
      <c r="V125" s="37" t="n">
        <f aca="false">+V89</f>
        <v>0</v>
      </c>
      <c r="W125" s="38"/>
      <c r="X125" s="38"/>
    </row>
    <row r="126" customFormat="false" ht="12.75" hidden="false" customHeight="false" outlineLevel="0" collapsed="false">
      <c r="A126" s="19" t="s">
        <v>29</v>
      </c>
      <c r="B126" s="39" t="s">
        <v>197</v>
      </c>
      <c r="C126" s="39" t="s">
        <v>183</v>
      </c>
      <c r="D126" s="40" t="n">
        <v>35977</v>
      </c>
      <c r="E126" s="40" t="n">
        <v>38657</v>
      </c>
      <c r="F126" s="19" t="s">
        <v>198</v>
      </c>
      <c r="G126" s="19" t="s">
        <v>199</v>
      </c>
      <c r="H126" s="39" t="s">
        <v>200</v>
      </c>
      <c r="I126" s="41" t="n">
        <v>0</v>
      </c>
      <c r="J126" s="42" t="n">
        <v>0</v>
      </c>
      <c r="K126" s="42" t="n">
        <v>0.0022</v>
      </c>
      <c r="L126" s="42" t="n">
        <v>0</v>
      </c>
      <c r="M126" s="42" t="n">
        <v>0</v>
      </c>
      <c r="N126" s="43" t="n">
        <v>0</v>
      </c>
      <c r="O126" s="42" t="n">
        <f aca="false">SUM(I126:M126)</f>
        <v>0.0022</v>
      </c>
      <c r="P126" s="44" t="s">
        <v>201</v>
      </c>
      <c r="Q126" s="39" t="n">
        <v>16</v>
      </c>
      <c r="R126" s="19"/>
      <c r="S126" s="45" t="n">
        <f aca="false">I126*I$1*Q126</f>
        <v>0</v>
      </c>
      <c r="T126" s="45"/>
      <c r="U126" s="46" t="n">
        <v>143324</v>
      </c>
      <c r="V126" s="19"/>
      <c r="W126" s="47"/>
      <c r="X126" s="47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  <c r="IJ126" s="48"/>
      <c r="IK126" s="48"/>
      <c r="IL126" s="48"/>
      <c r="IM126" s="48"/>
      <c r="IN126" s="48"/>
      <c r="IO126" s="48"/>
      <c r="IP126" s="48"/>
      <c r="IQ126" s="48"/>
      <c r="IR126" s="48"/>
      <c r="IS126" s="48"/>
      <c r="IT126" s="48"/>
      <c r="IU126" s="48"/>
      <c r="IV126" s="48"/>
      <c r="IW126" s="48"/>
    </row>
    <row r="127" customFormat="false" ht="12.75" hidden="false" customHeight="false" outlineLevel="0" collapsed="false">
      <c r="A127" s="19" t="s">
        <v>29</v>
      </c>
      <c r="B127" s="39" t="s">
        <v>197</v>
      </c>
      <c r="C127" s="39" t="s">
        <v>183</v>
      </c>
      <c r="D127" s="40" t="n">
        <v>35977</v>
      </c>
      <c r="E127" s="40" t="n">
        <v>38657</v>
      </c>
      <c r="F127" s="19" t="s">
        <v>202</v>
      </c>
      <c r="G127" s="19" t="s">
        <v>199</v>
      </c>
      <c r="H127" s="39" t="s">
        <v>200</v>
      </c>
      <c r="I127" s="41" t="n">
        <v>0</v>
      </c>
      <c r="J127" s="42" t="n">
        <v>0</v>
      </c>
      <c r="K127" s="42" t="n">
        <v>0.0022</v>
      </c>
      <c r="L127" s="42" t="n">
        <v>0</v>
      </c>
      <c r="M127" s="42" t="n">
        <v>0</v>
      </c>
      <c r="N127" s="43" t="n">
        <v>0</v>
      </c>
      <c r="O127" s="42" t="n">
        <f aca="false">SUM(I127:M127)</f>
        <v>0.0022</v>
      </c>
      <c r="P127" s="44" t="s">
        <v>201</v>
      </c>
      <c r="Q127" s="39" t="n">
        <v>17</v>
      </c>
      <c r="R127" s="19"/>
      <c r="S127" s="45" t="n">
        <f aca="false">I127*I$1*Q127</f>
        <v>0</v>
      </c>
      <c r="T127" s="45"/>
      <c r="U127" s="46" t="n">
        <v>143324</v>
      </c>
      <c r="V127" s="19"/>
      <c r="W127" s="47"/>
      <c r="X127" s="47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  <c r="IJ127" s="48"/>
      <c r="IK127" s="48"/>
      <c r="IL127" s="48"/>
      <c r="IM127" s="48"/>
      <c r="IN127" s="48"/>
      <c r="IO127" s="48"/>
      <c r="IP127" s="48"/>
      <c r="IQ127" s="48"/>
      <c r="IR127" s="48"/>
      <c r="IS127" s="48"/>
      <c r="IT127" s="48"/>
      <c r="IU127" s="48"/>
      <c r="IV127" s="48"/>
      <c r="IW127" s="48"/>
    </row>
    <row r="128" customFormat="false" ht="12.75" hidden="false" customHeight="false" outlineLevel="0" collapsed="false">
      <c r="A128" s="19" t="s">
        <v>29</v>
      </c>
      <c r="B128" s="39" t="s">
        <v>197</v>
      </c>
      <c r="C128" s="39" t="s">
        <v>183</v>
      </c>
      <c r="D128" s="40" t="n">
        <v>36161</v>
      </c>
      <c r="E128" s="40" t="n">
        <v>38657</v>
      </c>
      <c r="F128" s="19" t="s">
        <v>198</v>
      </c>
      <c r="G128" s="19" t="s">
        <v>199</v>
      </c>
      <c r="H128" s="39" t="s">
        <v>203</v>
      </c>
      <c r="I128" s="41" t="n">
        <v>0</v>
      </c>
      <c r="J128" s="42" t="n">
        <v>0</v>
      </c>
      <c r="K128" s="42" t="n">
        <v>0.0022</v>
      </c>
      <c r="L128" s="42" t="n">
        <v>0</v>
      </c>
      <c r="M128" s="42" t="n">
        <v>0</v>
      </c>
      <c r="N128" s="43" t="n">
        <v>0</v>
      </c>
      <c r="O128" s="42" t="n">
        <f aca="false">SUM(I128:M128)</f>
        <v>0.0022</v>
      </c>
      <c r="P128" s="44" t="s">
        <v>204</v>
      </c>
      <c r="Q128" s="39" t="n">
        <v>19</v>
      </c>
      <c r="R128" s="19"/>
      <c r="S128" s="45" t="n">
        <f aca="false">I128*I$1*Q128</f>
        <v>0</v>
      </c>
      <c r="T128" s="45"/>
      <c r="U128" s="46" t="n">
        <v>143326</v>
      </c>
      <c r="V128" s="19"/>
      <c r="W128" s="47"/>
      <c r="X128" s="47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  <c r="IW128" s="48"/>
    </row>
    <row r="129" customFormat="false" ht="12.75" hidden="false" customHeight="false" outlineLevel="0" collapsed="false">
      <c r="A129" s="19" t="s">
        <v>29</v>
      </c>
      <c r="B129" s="39" t="s">
        <v>197</v>
      </c>
      <c r="C129" s="39" t="s">
        <v>183</v>
      </c>
      <c r="D129" s="40" t="n">
        <v>36161</v>
      </c>
      <c r="E129" s="40" t="n">
        <v>38657</v>
      </c>
      <c r="F129" s="19" t="s">
        <v>202</v>
      </c>
      <c r="G129" s="19" t="s">
        <v>199</v>
      </c>
      <c r="H129" s="39" t="s">
        <v>203</v>
      </c>
      <c r="I129" s="41" t="n">
        <v>0</v>
      </c>
      <c r="J129" s="42" t="n">
        <v>0</v>
      </c>
      <c r="K129" s="42" t="n">
        <v>0.0022</v>
      </c>
      <c r="L129" s="42" t="n">
        <v>0</v>
      </c>
      <c r="M129" s="42" t="n">
        <v>0</v>
      </c>
      <c r="N129" s="43" t="n">
        <v>0</v>
      </c>
      <c r="O129" s="42" t="n">
        <f aca="false">SUM(I129:M129)</f>
        <v>0.0022</v>
      </c>
      <c r="P129" s="44" t="s">
        <v>204</v>
      </c>
      <c r="Q129" s="39" t="n">
        <v>17</v>
      </c>
      <c r="R129" s="19"/>
      <c r="S129" s="45" t="n">
        <f aca="false">I129*I$1*Q129</f>
        <v>0</v>
      </c>
      <c r="T129" s="45"/>
      <c r="U129" s="46" t="n">
        <v>143326</v>
      </c>
      <c r="V129" s="19"/>
      <c r="W129" s="47"/>
      <c r="X129" s="47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  <c r="IJ129" s="48"/>
      <c r="IK129" s="48"/>
      <c r="IL129" s="48"/>
      <c r="IM129" s="48"/>
      <c r="IN129" s="48"/>
      <c r="IO129" s="48"/>
      <c r="IP129" s="48"/>
      <c r="IQ129" s="48"/>
      <c r="IR129" s="48"/>
      <c r="IS129" s="48"/>
      <c r="IT129" s="48"/>
      <c r="IU129" s="48"/>
      <c r="IV129" s="48"/>
      <c r="IW129" s="48"/>
    </row>
    <row r="130" customFormat="false" ht="12.75" hidden="false" customHeight="false" outlineLevel="0" collapsed="false">
      <c r="A130" s="19" t="s">
        <v>29</v>
      </c>
      <c r="B130" s="39" t="s">
        <v>197</v>
      </c>
      <c r="C130" s="39" t="s">
        <v>183</v>
      </c>
      <c r="D130" s="40" t="n">
        <v>36220</v>
      </c>
      <c r="E130" s="40" t="n">
        <v>38656</v>
      </c>
      <c r="F130" s="19" t="s">
        <v>198</v>
      </c>
      <c r="G130" s="19" t="s">
        <v>199</v>
      </c>
      <c r="H130" s="39" t="s">
        <v>203</v>
      </c>
      <c r="I130" s="41" t="n">
        <v>0</v>
      </c>
      <c r="J130" s="42" t="n">
        <v>0</v>
      </c>
      <c r="K130" s="42" t="n">
        <v>0.0022</v>
      </c>
      <c r="L130" s="42" t="n">
        <v>0</v>
      </c>
      <c r="M130" s="42" t="n">
        <v>0</v>
      </c>
      <c r="N130" s="43" t="n">
        <v>0</v>
      </c>
      <c r="O130" s="42" t="n">
        <f aca="false">SUM(I130:M130)</f>
        <v>0.0022</v>
      </c>
      <c r="P130" s="44" t="s">
        <v>205</v>
      </c>
      <c r="Q130" s="39" t="n">
        <v>25</v>
      </c>
      <c r="R130" s="19"/>
      <c r="S130" s="45" t="n">
        <f aca="false">I130*I$1*Q130</f>
        <v>0</v>
      </c>
      <c r="T130" s="45"/>
      <c r="U130" s="46" t="n">
        <v>143327</v>
      </c>
      <c r="V130" s="19"/>
      <c r="W130" s="47"/>
      <c r="X130" s="47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  <c r="IN130" s="48"/>
      <c r="IO130" s="48"/>
      <c r="IP130" s="48"/>
      <c r="IQ130" s="48"/>
      <c r="IR130" s="48"/>
      <c r="IS130" s="48"/>
      <c r="IT130" s="48"/>
      <c r="IU130" s="48"/>
      <c r="IV130" s="48"/>
      <c r="IW130" s="48"/>
    </row>
    <row r="131" customFormat="false" ht="12.75" hidden="false" customHeight="false" outlineLevel="0" collapsed="false">
      <c r="A131" s="19" t="s">
        <v>29</v>
      </c>
      <c r="B131" s="39" t="s">
        <v>197</v>
      </c>
      <c r="C131" s="39" t="s">
        <v>183</v>
      </c>
      <c r="D131" s="40" t="n">
        <v>36220</v>
      </c>
      <c r="E131" s="40" t="n">
        <v>38656</v>
      </c>
      <c r="F131" s="19" t="s">
        <v>202</v>
      </c>
      <c r="G131" s="19" t="s">
        <v>199</v>
      </c>
      <c r="H131" s="39" t="s">
        <v>203</v>
      </c>
      <c r="I131" s="41" t="n">
        <v>0</v>
      </c>
      <c r="J131" s="42" t="n">
        <v>0</v>
      </c>
      <c r="K131" s="42" t="n">
        <v>0.0022</v>
      </c>
      <c r="L131" s="42" t="n">
        <v>0</v>
      </c>
      <c r="M131" s="42" t="n">
        <v>0</v>
      </c>
      <c r="N131" s="43" t="n">
        <v>0</v>
      </c>
      <c r="O131" s="42" t="n">
        <f aca="false">SUM(I131:M131)</f>
        <v>0.0022</v>
      </c>
      <c r="P131" s="44" t="s">
        <v>205</v>
      </c>
      <c r="Q131" s="39" t="n">
        <v>21</v>
      </c>
      <c r="R131" s="19"/>
      <c r="S131" s="45" t="n">
        <f aca="false">I131*I$1*Q131</f>
        <v>0</v>
      </c>
      <c r="T131" s="45"/>
      <c r="U131" s="46" t="n">
        <v>143327</v>
      </c>
      <c r="V131" s="19"/>
      <c r="W131" s="47"/>
      <c r="X131" s="47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  <c r="IW131" s="48"/>
    </row>
    <row r="132" customFormat="false" ht="12.75" hidden="false" customHeight="false" outlineLevel="0" collapsed="false">
      <c r="A132" s="19" t="s">
        <v>29</v>
      </c>
      <c r="B132" s="39" t="s">
        <v>197</v>
      </c>
      <c r="C132" s="39" t="s">
        <v>183</v>
      </c>
      <c r="D132" s="40" t="n">
        <v>36526</v>
      </c>
      <c r="E132" s="40" t="n">
        <v>36556</v>
      </c>
      <c r="F132" s="19" t="s">
        <v>202</v>
      </c>
      <c r="G132" s="19" t="s">
        <v>199</v>
      </c>
      <c r="H132" s="39" t="s">
        <v>203</v>
      </c>
      <c r="I132" s="87" t="n">
        <v>0.3138</v>
      </c>
      <c r="J132" s="87" t="n">
        <v>0.0279</v>
      </c>
      <c r="K132" s="87" t="n">
        <v>0.0022</v>
      </c>
      <c r="L132" s="87" t="n">
        <v>0.0072</v>
      </c>
      <c r="M132" s="87" t="n">
        <v>0</v>
      </c>
      <c r="N132" s="43" t="n">
        <v>0</v>
      </c>
      <c r="O132" s="42" t="n">
        <f aca="false">SUM(I132:M132)</f>
        <v>0.3511</v>
      </c>
      <c r="P132" s="44" t="s">
        <v>206</v>
      </c>
      <c r="Q132" s="88" t="n">
        <v>1405</v>
      </c>
      <c r="R132" s="14"/>
      <c r="S132" s="89" t="s">
        <v>6</v>
      </c>
      <c r="T132" s="90" t="n">
        <f aca="false">I132*$B$2*R132</f>
        <v>0</v>
      </c>
      <c r="U132" s="46" t="n">
        <v>145266</v>
      </c>
      <c r="V132" s="19"/>
      <c r="W132" s="47"/>
      <c r="X132" s="47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  <c r="IJ132" s="48"/>
      <c r="IK132" s="48"/>
      <c r="IL132" s="48"/>
      <c r="IM132" s="48"/>
      <c r="IN132" s="48"/>
      <c r="IO132" s="48"/>
      <c r="IP132" s="48"/>
      <c r="IQ132" s="48"/>
      <c r="IR132" s="48"/>
      <c r="IS132" s="48"/>
      <c r="IT132" s="48"/>
      <c r="IU132" s="48"/>
      <c r="IV132" s="48"/>
      <c r="IW132" s="48"/>
    </row>
    <row r="133" customFormat="false" ht="12.75" hidden="false" customHeight="false" outlineLevel="0" collapsed="false">
      <c r="A133" s="8"/>
      <c r="B133" s="6"/>
      <c r="C133" s="6"/>
      <c r="D133" s="7" t="s">
        <v>6</v>
      </c>
      <c r="E133" s="7"/>
      <c r="F133" s="8"/>
      <c r="G133" s="8"/>
      <c r="H133" s="6"/>
      <c r="I133" s="22"/>
      <c r="J133" s="11"/>
      <c r="K133" s="82"/>
      <c r="L133" s="11"/>
      <c r="M133" s="11"/>
      <c r="N133" s="12"/>
      <c r="O133" s="11"/>
      <c r="P133" s="91"/>
      <c r="Q133" s="92" t="n">
        <f aca="false">SUM(Q126:Q132)</f>
        <v>1520</v>
      </c>
      <c r="R133" s="93"/>
      <c r="S133" s="15"/>
      <c r="T133" s="15"/>
      <c r="U133" s="16"/>
      <c r="V133" s="17"/>
      <c r="W133" s="18"/>
      <c r="X133" s="18"/>
    </row>
    <row r="134" customFormat="false" ht="12.75" hidden="false" customHeight="false" outlineLevel="0" collapsed="false">
      <c r="A134" s="29" t="s">
        <v>8</v>
      </c>
      <c r="B134" s="30" t="s">
        <v>9</v>
      </c>
      <c r="C134" s="30" t="s">
        <v>72</v>
      </c>
      <c r="D134" s="31" t="s">
        <v>11</v>
      </c>
      <c r="E134" s="31"/>
      <c r="F134" s="29" t="s">
        <v>12</v>
      </c>
      <c r="G134" s="29" t="s">
        <v>13</v>
      </c>
      <c r="H134" s="30" t="s">
        <v>14</v>
      </c>
      <c r="I134" s="32" t="s">
        <v>15</v>
      </c>
      <c r="J134" s="30" t="s">
        <v>16</v>
      </c>
      <c r="K134" s="30" t="s">
        <v>17</v>
      </c>
      <c r="L134" s="30" t="s">
        <v>18</v>
      </c>
      <c r="M134" s="30" t="s">
        <v>19</v>
      </c>
      <c r="N134" s="33" t="s">
        <v>20</v>
      </c>
      <c r="O134" s="30" t="s">
        <v>21</v>
      </c>
      <c r="P134" s="34" t="s">
        <v>22</v>
      </c>
      <c r="Q134" s="30" t="s">
        <v>23</v>
      </c>
      <c r="R134" s="29" t="s">
        <v>24</v>
      </c>
      <c r="S134" s="35" t="s">
        <v>25</v>
      </c>
      <c r="T134" s="35" t="s">
        <v>26</v>
      </c>
      <c r="U134" s="36" t="s">
        <v>27</v>
      </c>
      <c r="V134" s="37" t="e">
        <f aca="false">+#REF!</f>
        <v>#REF!</v>
      </c>
      <c r="W134" s="38"/>
      <c r="X134" s="38"/>
    </row>
    <row r="135" customFormat="false" ht="12.75" hidden="false" customHeight="false" outlineLevel="0" collapsed="false">
      <c r="A135" s="19" t="s">
        <v>29</v>
      </c>
      <c r="B135" s="39" t="s">
        <v>207</v>
      </c>
      <c r="C135" s="39" t="s">
        <v>208</v>
      </c>
      <c r="D135" s="40" t="n">
        <v>36526</v>
      </c>
      <c r="E135" s="40" t="n">
        <v>36556</v>
      </c>
      <c r="F135" s="19" t="s">
        <v>209</v>
      </c>
      <c r="G135" s="19" t="s">
        <v>208</v>
      </c>
      <c r="H135" s="39" t="s">
        <v>210</v>
      </c>
      <c r="I135" s="41" t="n">
        <v>0</v>
      </c>
      <c r="J135" s="42" t="n">
        <v>0</v>
      </c>
      <c r="K135" s="42" t="n">
        <v>0.0022</v>
      </c>
      <c r="L135" s="42" t="n">
        <v>0</v>
      </c>
      <c r="M135" s="42" t="n">
        <v>0</v>
      </c>
      <c r="N135" s="43" t="n">
        <v>0</v>
      </c>
      <c r="O135" s="42" t="n">
        <f aca="false">SUM(I135:M135)</f>
        <v>0.0022</v>
      </c>
      <c r="P135" s="44" t="s">
        <v>211</v>
      </c>
      <c r="Q135" s="39" t="n">
        <v>65</v>
      </c>
      <c r="R135" s="19" t="s">
        <v>212</v>
      </c>
      <c r="S135" s="45" t="n">
        <f aca="false">I135*I$1*Q135</f>
        <v>0</v>
      </c>
      <c r="T135" s="45"/>
      <c r="U135" s="46" t="s">
        <v>213</v>
      </c>
      <c r="V135" s="19"/>
      <c r="W135" s="47"/>
      <c r="X135" s="47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  <c r="HK135" s="48"/>
      <c r="HL135" s="48"/>
      <c r="HM135" s="48"/>
      <c r="HN135" s="48"/>
      <c r="HO135" s="48"/>
      <c r="HP135" s="48"/>
      <c r="HQ135" s="48"/>
      <c r="HR135" s="48"/>
      <c r="HS135" s="48"/>
      <c r="HT135" s="48"/>
      <c r="HU135" s="48"/>
      <c r="HV135" s="48"/>
      <c r="HW135" s="48"/>
      <c r="HX135" s="48"/>
      <c r="HY135" s="48"/>
      <c r="HZ135" s="48"/>
      <c r="IA135" s="48"/>
      <c r="IB135" s="48"/>
      <c r="IC135" s="48"/>
      <c r="ID135" s="48"/>
      <c r="IE135" s="48"/>
      <c r="IF135" s="48"/>
      <c r="IG135" s="48"/>
      <c r="IH135" s="48"/>
      <c r="II135" s="48"/>
      <c r="IJ135" s="48"/>
      <c r="IK135" s="48"/>
      <c r="IL135" s="48"/>
      <c r="IM135" s="48"/>
      <c r="IN135" s="48"/>
      <c r="IO135" s="48"/>
      <c r="IP135" s="48"/>
      <c r="IQ135" s="48"/>
      <c r="IR135" s="48"/>
      <c r="IS135" s="48"/>
      <c r="IT135" s="48"/>
      <c r="IU135" s="48"/>
      <c r="IV135" s="48"/>
      <c r="IW135" s="48"/>
    </row>
    <row r="136" customFormat="false" ht="12.75" hidden="false" customHeight="false" outlineLevel="0" collapsed="false">
      <c r="A136" s="19" t="s">
        <v>29</v>
      </c>
      <c r="B136" s="39" t="s">
        <v>207</v>
      </c>
      <c r="C136" s="39" t="s">
        <v>208</v>
      </c>
      <c r="D136" s="40" t="n">
        <v>36526</v>
      </c>
      <c r="E136" s="40" t="n">
        <v>36556</v>
      </c>
      <c r="F136" s="19" t="s">
        <v>214</v>
      </c>
      <c r="G136" s="19" t="s">
        <v>208</v>
      </c>
      <c r="H136" s="39" t="s">
        <v>210</v>
      </c>
      <c r="I136" s="41" t="n">
        <v>0</v>
      </c>
      <c r="J136" s="42" t="n">
        <v>0</v>
      </c>
      <c r="K136" s="42" t="n">
        <v>0.0022</v>
      </c>
      <c r="L136" s="42" t="n">
        <v>0</v>
      </c>
      <c r="M136" s="42" t="n">
        <v>0</v>
      </c>
      <c r="N136" s="43" t="n">
        <v>0</v>
      </c>
      <c r="O136" s="42" t="n">
        <f aca="false">SUM(I136:M136)</f>
        <v>0.0022</v>
      </c>
      <c r="P136" s="44" t="s">
        <v>211</v>
      </c>
      <c r="Q136" s="39" t="n">
        <v>95</v>
      </c>
      <c r="R136" s="19" t="s">
        <v>212</v>
      </c>
      <c r="S136" s="45" t="n">
        <f aca="false">I136*I$1*Q136</f>
        <v>0</v>
      </c>
      <c r="T136" s="45"/>
      <c r="U136" s="46" t="s">
        <v>213</v>
      </c>
      <c r="V136" s="19"/>
      <c r="W136" s="47"/>
      <c r="X136" s="47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  <c r="HK136" s="48"/>
      <c r="HL136" s="48"/>
      <c r="HM136" s="48"/>
      <c r="HN136" s="48"/>
      <c r="HO136" s="48"/>
      <c r="HP136" s="48"/>
      <c r="HQ136" s="48"/>
      <c r="HR136" s="48"/>
      <c r="HS136" s="48"/>
      <c r="HT136" s="48"/>
      <c r="HU136" s="48"/>
      <c r="HV136" s="48"/>
      <c r="HW136" s="48"/>
      <c r="HX136" s="48"/>
      <c r="HY136" s="48"/>
      <c r="HZ136" s="48"/>
      <c r="IA136" s="48"/>
      <c r="IB136" s="48"/>
      <c r="IC136" s="48"/>
      <c r="ID136" s="48"/>
      <c r="IE136" s="48"/>
      <c r="IF136" s="48"/>
      <c r="IG136" s="48"/>
      <c r="IH136" s="48"/>
      <c r="II136" s="48"/>
      <c r="IJ136" s="48"/>
      <c r="IK136" s="48"/>
      <c r="IL136" s="48"/>
      <c r="IM136" s="48"/>
      <c r="IN136" s="48"/>
      <c r="IO136" s="48"/>
      <c r="IP136" s="48"/>
      <c r="IQ136" s="48"/>
      <c r="IR136" s="48"/>
      <c r="IS136" s="48"/>
      <c r="IT136" s="48"/>
      <c r="IU136" s="48"/>
      <c r="IV136" s="48"/>
      <c r="IW136" s="48"/>
    </row>
    <row r="137" customFormat="false" ht="12.75" hidden="false" customHeight="false" outlineLevel="0" collapsed="false">
      <c r="A137" s="19" t="s">
        <v>29</v>
      </c>
      <c r="B137" s="39" t="s">
        <v>207</v>
      </c>
      <c r="C137" s="39" t="s">
        <v>208</v>
      </c>
      <c r="D137" s="40" t="n">
        <v>36526</v>
      </c>
      <c r="E137" s="40" t="n">
        <v>36556</v>
      </c>
      <c r="F137" s="19" t="s">
        <v>215</v>
      </c>
      <c r="G137" s="19" t="s">
        <v>208</v>
      </c>
      <c r="H137" s="39" t="s">
        <v>210</v>
      </c>
      <c r="I137" s="41" t="n">
        <v>0</v>
      </c>
      <c r="J137" s="42" t="n">
        <v>0</v>
      </c>
      <c r="K137" s="42" t="n">
        <v>0.0022</v>
      </c>
      <c r="L137" s="42" t="n">
        <v>0</v>
      </c>
      <c r="M137" s="42" t="n">
        <v>0</v>
      </c>
      <c r="N137" s="43" t="n">
        <v>0</v>
      </c>
      <c r="O137" s="42" t="n">
        <f aca="false">SUM(I137:M137)</f>
        <v>0.0022</v>
      </c>
      <c r="P137" s="44" t="s">
        <v>211</v>
      </c>
      <c r="Q137" s="39" t="n">
        <f aca="false">73+149</f>
        <v>222</v>
      </c>
      <c r="R137" s="19" t="s">
        <v>212</v>
      </c>
      <c r="S137" s="45" t="n">
        <f aca="false">I137*I$1*Q137</f>
        <v>0</v>
      </c>
      <c r="T137" s="45"/>
      <c r="U137" s="46" t="s">
        <v>213</v>
      </c>
      <c r="V137" s="19"/>
      <c r="W137" s="47"/>
      <c r="X137" s="47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  <c r="HK137" s="48"/>
      <c r="HL137" s="48"/>
      <c r="HM137" s="48"/>
      <c r="HN137" s="48"/>
      <c r="HO137" s="48"/>
      <c r="HP137" s="48"/>
      <c r="HQ137" s="48"/>
      <c r="HR137" s="48"/>
      <c r="HS137" s="48"/>
      <c r="HT137" s="48"/>
      <c r="HU137" s="48"/>
      <c r="HV137" s="48"/>
      <c r="HW137" s="48"/>
      <c r="HX137" s="48"/>
      <c r="HY137" s="48"/>
      <c r="HZ137" s="48"/>
      <c r="IA137" s="48"/>
      <c r="IB137" s="48"/>
      <c r="IC137" s="48"/>
      <c r="ID137" s="48"/>
      <c r="IE137" s="48"/>
      <c r="IF137" s="48"/>
      <c r="IG137" s="48"/>
      <c r="IH137" s="48"/>
      <c r="II137" s="48"/>
      <c r="IJ137" s="48"/>
      <c r="IK137" s="48"/>
      <c r="IL137" s="48"/>
      <c r="IM137" s="48"/>
      <c r="IN137" s="48"/>
      <c r="IO137" s="48"/>
      <c r="IP137" s="48"/>
      <c r="IQ137" s="48"/>
      <c r="IR137" s="48"/>
      <c r="IS137" s="48"/>
      <c r="IT137" s="48"/>
      <c r="IU137" s="48"/>
      <c r="IV137" s="48"/>
      <c r="IW137" s="48"/>
    </row>
    <row r="138" customFormat="false" ht="12.75" hidden="false" customHeight="false" outlineLevel="0" collapsed="false">
      <c r="A138" s="19" t="s">
        <v>29</v>
      </c>
      <c r="B138" s="39" t="s">
        <v>207</v>
      </c>
      <c r="C138" s="39" t="s">
        <v>170</v>
      </c>
      <c r="D138" s="40" t="n">
        <v>36526</v>
      </c>
      <c r="E138" s="40" t="n">
        <v>36556</v>
      </c>
      <c r="F138" s="19" t="s">
        <v>209</v>
      </c>
      <c r="G138" s="19" t="s">
        <v>216</v>
      </c>
      <c r="H138" s="39" t="s">
        <v>210</v>
      </c>
      <c r="I138" s="41" t="n">
        <f aca="false">7.5958/I$1</f>
        <v>0.245025806451613</v>
      </c>
      <c r="J138" s="42" t="n">
        <v>0</v>
      </c>
      <c r="K138" s="42" t="n">
        <v>0.0022</v>
      </c>
      <c r="L138" s="42" t="n">
        <v>0</v>
      </c>
      <c r="M138" s="42" t="n">
        <v>0</v>
      </c>
      <c r="N138" s="43" t="n">
        <v>0</v>
      </c>
      <c r="O138" s="42" t="n">
        <f aca="false">SUM(I138:M138)</f>
        <v>0.247225806451613</v>
      </c>
      <c r="P138" s="44" t="s">
        <v>217</v>
      </c>
      <c r="Q138" s="39" t="n">
        <v>1174</v>
      </c>
      <c r="R138" s="19" t="s">
        <v>218</v>
      </c>
      <c r="S138" s="45" t="n">
        <f aca="false">I138*I$1*Q138</f>
        <v>8917.4692</v>
      </c>
      <c r="T138" s="45"/>
      <c r="U138" s="46" t="s">
        <v>219</v>
      </c>
      <c r="V138" s="19"/>
      <c r="W138" s="47"/>
      <c r="X138" s="47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  <c r="HK138" s="48"/>
      <c r="HL138" s="48"/>
      <c r="HM138" s="48"/>
      <c r="HN138" s="48"/>
      <c r="HO138" s="48"/>
      <c r="HP138" s="48"/>
      <c r="HQ138" s="48"/>
      <c r="HR138" s="48"/>
      <c r="HS138" s="48"/>
      <c r="HT138" s="48"/>
      <c r="HU138" s="48"/>
      <c r="HV138" s="48"/>
      <c r="HW138" s="48"/>
      <c r="HX138" s="48"/>
      <c r="HY138" s="48"/>
      <c r="HZ138" s="48"/>
      <c r="IA138" s="48"/>
      <c r="IB138" s="48"/>
      <c r="IC138" s="48"/>
      <c r="ID138" s="48"/>
      <c r="IE138" s="48"/>
      <c r="IF138" s="48"/>
      <c r="IG138" s="48"/>
      <c r="IH138" s="48"/>
      <c r="II138" s="48"/>
      <c r="IJ138" s="48"/>
      <c r="IK138" s="48"/>
      <c r="IL138" s="48"/>
      <c r="IM138" s="48"/>
      <c r="IN138" s="48"/>
      <c r="IO138" s="48"/>
      <c r="IP138" s="48"/>
      <c r="IQ138" s="48"/>
      <c r="IR138" s="48"/>
      <c r="IS138" s="48"/>
      <c r="IT138" s="48"/>
      <c r="IU138" s="48"/>
      <c r="IV138" s="48"/>
      <c r="IW138" s="48"/>
    </row>
    <row r="139" customFormat="false" ht="12.75" hidden="false" customHeight="false" outlineLevel="0" collapsed="false">
      <c r="A139" s="19" t="s">
        <v>29</v>
      </c>
      <c r="B139" s="39" t="s">
        <v>207</v>
      </c>
      <c r="C139" s="39" t="s">
        <v>170</v>
      </c>
      <c r="D139" s="40" t="n">
        <v>36526</v>
      </c>
      <c r="E139" s="40" t="n">
        <v>36556</v>
      </c>
      <c r="F139" s="19" t="s">
        <v>214</v>
      </c>
      <c r="G139" s="19" t="s">
        <v>216</v>
      </c>
      <c r="H139" s="39" t="s">
        <v>210</v>
      </c>
      <c r="I139" s="41" t="n">
        <f aca="false">7.5958/I$1</f>
        <v>0.245025806451613</v>
      </c>
      <c r="J139" s="42" t="n">
        <v>0</v>
      </c>
      <c r="K139" s="42" t="n">
        <v>0.0022</v>
      </c>
      <c r="L139" s="42" t="n">
        <v>0</v>
      </c>
      <c r="M139" s="42" t="n">
        <v>0</v>
      </c>
      <c r="N139" s="43" t="n">
        <v>0</v>
      </c>
      <c r="O139" s="42" t="n">
        <f aca="false">SUM(I139:M139)</f>
        <v>0.247225806451613</v>
      </c>
      <c r="P139" s="44" t="s">
        <v>217</v>
      </c>
      <c r="Q139" s="39" t="n">
        <v>1725</v>
      </c>
      <c r="R139" s="19" t="s">
        <v>218</v>
      </c>
      <c r="S139" s="45" t="n">
        <f aca="false">I139*I$1*Q139</f>
        <v>13102.755</v>
      </c>
      <c r="T139" s="45"/>
      <c r="U139" s="46" t="s">
        <v>219</v>
      </c>
      <c r="V139" s="19"/>
      <c r="W139" s="47"/>
      <c r="X139" s="47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  <c r="HK139" s="48"/>
      <c r="HL139" s="48"/>
      <c r="HM139" s="48"/>
      <c r="HN139" s="48"/>
      <c r="HO139" s="48"/>
      <c r="HP139" s="48"/>
      <c r="HQ139" s="48"/>
      <c r="HR139" s="48"/>
      <c r="HS139" s="48"/>
      <c r="HT139" s="48"/>
      <c r="HU139" s="48"/>
      <c r="HV139" s="48"/>
      <c r="HW139" s="48"/>
      <c r="HX139" s="48"/>
      <c r="HY139" s="48"/>
      <c r="HZ139" s="48"/>
      <c r="IA139" s="48"/>
      <c r="IB139" s="48"/>
      <c r="IC139" s="48"/>
      <c r="ID139" s="48"/>
      <c r="IE139" s="48"/>
      <c r="IF139" s="48"/>
      <c r="IG139" s="48"/>
      <c r="IH139" s="48"/>
      <c r="II139" s="48"/>
      <c r="IJ139" s="48"/>
      <c r="IK139" s="48"/>
      <c r="IL139" s="48"/>
      <c r="IM139" s="48"/>
      <c r="IN139" s="48"/>
      <c r="IO139" s="48"/>
      <c r="IP139" s="48"/>
      <c r="IQ139" s="48"/>
      <c r="IR139" s="48"/>
      <c r="IS139" s="48"/>
      <c r="IT139" s="48"/>
      <c r="IU139" s="48"/>
      <c r="IV139" s="48"/>
      <c r="IW139" s="48"/>
    </row>
    <row r="140" customFormat="false" ht="12.75" hidden="false" customHeight="false" outlineLevel="0" collapsed="false">
      <c r="A140" s="19" t="s">
        <v>29</v>
      </c>
      <c r="B140" s="39" t="s">
        <v>207</v>
      </c>
      <c r="C140" s="39" t="s">
        <v>170</v>
      </c>
      <c r="D140" s="40" t="n">
        <v>36526</v>
      </c>
      <c r="E140" s="40" t="n">
        <v>36556</v>
      </c>
      <c r="F140" s="19" t="s">
        <v>215</v>
      </c>
      <c r="G140" s="19" t="s">
        <v>216</v>
      </c>
      <c r="H140" s="39" t="s">
        <v>210</v>
      </c>
      <c r="I140" s="41" t="n">
        <f aca="false">7.5958/I$1</f>
        <v>0.245025806451613</v>
      </c>
      <c r="J140" s="42" t="n">
        <v>0</v>
      </c>
      <c r="K140" s="42" t="n">
        <v>0.0022</v>
      </c>
      <c r="L140" s="42" t="n">
        <v>0</v>
      </c>
      <c r="M140" s="42" t="n">
        <v>0</v>
      </c>
      <c r="N140" s="43" t="n">
        <v>0</v>
      </c>
      <c r="O140" s="42" t="n">
        <f aca="false">SUM(I140:M140)</f>
        <v>0.247225806451613</v>
      </c>
      <c r="P140" s="44" t="s">
        <v>217</v>
      </c>
      <c r="Q140" s="39" t="n">
        <f aca="false">1312+2693</f>
        <v>4005</v>
      </c>
      <c r="R140" s="19" t="s">
        <v>218</v>
      </c>
      <c r="S140" s="45" t="n">
        <f aca="false">I140*I$1*Q140</f>
        <v>30421.179</v>
      </c>
      <c r="T140" s="45"/>
      <c r="U140" s="46" t="s">
        <v>219</v>
      </c>
      <c r="V140" s="19"/>
      <c r="W140" s="47"/>
      <c r="X140" s="47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  <c r="HK140" s="48"/>
      <c r="HL140" s="48"/>
      <c r="HM140" s="48"/>
      <c r="HN140" s="48"/>
      <c r="HO140" s="48"/>
      <c r="HP140" s="48"/>
      <c r="HQ140" s="48"/>
      <c r="HR140" s="48"/>
      <c r="HS140" s="48"/>
      <c r="HT140" s="48"/>
      <c r="HU140" s="48"/>
      <c r="HV140" s="48"/>
      <c r="HW140" s="48"/>
      <c r="HX140" s="48"/>
      <c r="HY140" s="48"/>
      <c r="HZ140" s="48"/>
      <c r="IA140" s="48"/>
      <c r="IB140" s="48"/>
      <c r="IC140" s="48"/>
      <c r="ID140" s="48"/>
      <c r="IE140" s="48"/>
      <c r="IF140" s="48"/>
      <c r="IG140" s="48"/>
      <c r="IH140" s="48"/>
      <c r="II140" s="48"/>
      <c r="IJ140" s="48"/>
      <c r="IK140" s="48"/>
      <c r="IL140" s="48"/>
      <c r="IM140" s="48"/>
      <c r="IN140" s="48"/>
      <c r="IO140" s="48"/>
      <c r="IP140" s="48"/>
      <c r="IQ140" s="48"/>
      <c r="IR140" s="48"/>
      <c r="IS140" s="48"/>
      <c r="IT140" s="48"/>
      <c r="IU140" s="48"/>
      <c r="IV140" s="48"/>
      <c r="IW140" s="48"/>
    </row>
    <row r="141" customFormat="false" ht="12.75" hidden="false" customHeight="false" outlineLevel="0" collapsed="false">
      <c r="A141" s="19" t="s">
        <v>29</v>
      </c>
      <c r="B141" s="39" t="s">
        <v>207</v>
      </c>
      <c r="C141" s="39" t="s">
        <v>170</v>
      </c>
      <c r="D141" s="40" t="n">
        <v>36526</v>
      </c>
      <c r="E141" s="40" t="n">
        <v>36556</v>
      </c>
      <c r="F141" s="19" t="s">
        <v>209</v>
      </c>
      <c r="G141" s="19" t="s">
        <v>216</v>
      </c>
      <c r="H141" s="39" t="s">
        <v>210</v>
      </c>
      <c r="I141" s="41" t="n">
        <f aca="false">7.5958/I$1</f>
        <v>0.245025806451613</v>
      </c>
      <c r="J141" s="42" t="n">
        <v>0</v>
      </c>
      <c r="K141" s="42" t="n">
        <v>0.0022</v>
      </c>
      <c r="L141" s="42" t="n">
        <v>0</v>
      </c>
      <c r="M141" s="42" t="n">
        <v>0</v>
      </c>
      <c r="N141" s="43" t="n">
        <v>0</v>
      </c>
      <c r="O141" s="42" t="n">
        <f aca="false">SUM(I141:M141)</f>
        <v>0.247225806451613</v>
      </c>
      <c r="P141" s="44" t="s">
        <v>220</v>
      </c>
      <c r="Q141" s="39" t="n">
        <v>51</v>
      </c>
      <c r="R141" s="19" t="s">
        <v>221</v>
      </c>
      <c r="S141" s="45" t="n">
        <f aca="false">I141*I$1*Q141</f>
        <v>387.3858</v>
      </c>
      <c r="T141" s="45"/>
      <c r="U141" s="46" t="s">
        <v>222</v>
      </c>
      <c r="V141" s="19"/>
      <c r="W141" s="47"/>
      <c r="X141" s="47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  <c r="HK141" s="48"/>
      <c r="HL141" s="48"/>
      <c r="HM141" s="48"/>
      <c r="HN141" s="48"/>
      <c r="HO141" s="48"/>
      <c r="HP141" s="48"/>
      <c r="HQ141" s="48"/>
      <c r="HR141" s="48"/>
      <c r="HS141" s="48"/>
      <c r="HT141" s="48"/>
      <c r="HU141" s="48"/>
      <c r="HV141" s="48"/>
      <c r="HW141" s="48"/>
      <c r="HX141" s="48"/>
      <c r="HY141" s="48"/>
      <c r="HZ141" s="48"/>
      <c r="IA141" s="48"/>
      <c r="IB141" s="48"/>
      <c r="IC141" s="48"/>
      <c r="ID141" s="48"/>
      <c r="IE141" s="48"/>
      <c r="IF141" s="48"/>
      <c r="IG141" s="48"/>
      <c r="IH141" s="48"/>
      <c r="II141" s="48"/>
      <c r="IJ141" s="48"/>
      <c r="IK141" s="48"/>
      <c r="IL141" s="48"/>
      <c r="IM141" s="48"/>
      <c r="IN141" s="48"/>
      <c r="IO141" s="48"/>
      <c r="IP141" s="48"/>
      <c r="IQ141" s="48"/>
      <c r="IR141" s="48"/>
      <c r="IS141" s="48"/>
      <c r="IT141" s="48"/>
      <c r="IU141" s="48"/>
      <c r="IV141" s="48"/>
      <c r="IW141" s="48"/>
    </row>
    <row r="142" customFormat="false" ht="12.75" hidden="false" customHeight="false" outlineLevel="0" collapsed="false">
      <c r="A142" s="19" t="s">
        <v>29</v>
      </c>
      <c r="B142" s="39" t="s">
        <v>207</v>
      </c>
      <c r="C142" s="39" t="s">
        <v>170</v>
      </c>
      <c r="D142" s="40" t="n">
        <v>36526</v>
      </c>
      <c r="E142" s="40" t="n">
        <v>36556</v>
      </c>
      <c r="F142" s="19" t="s">
        <v>214</v>
      </c>
      <c r="G142" s="19" t="s">
        <v>216</v>
      </c>
      <c r="H142" s="39" t="s">
        <v>210</v>
      </c>
      <c r="I142" s="41" t="n">
        <f aca="false">7.5958/I$1</f>
        <v>0.245025806451613</v>
      </c>
      <c r="J142" s="42" t="n">
        <v>0</v>
      </c>
      <c r="K142" s="42" t="n">
        <v>0.0022</v>
      </c>
      <c r="L142" s="42" t="n">
        <v>0</v>
      </c>
      <c r="M142" s="42" t="n">
        <v>0</v>
      </c>
      <c r="N142" s="43" t="n">
        <v>0</v>
      </c>
      <c r="O142" s="42" t="n">
        <f aca="false">SUM(I142:M142)</f>
        <v>0.247225806451613</v>
      </c>
      <c r="P142" s="44" t="s">
        <v>220</v>
      </c>
      <c r="Q142" s="39" t="n">
        <v>74</v>
      </c>
      <c r="R142" s="19" t="s">
        <v>221</v>
      </c>
      <c r="S142" s="45" t="n">
        <f aca="false">I142*I$1*Q142</f>
        <v>562.0892</v>
      </c>
      <c r="T142" s="45"/>
      <c r="U142" s="46" t="s">
        <v>222</v>
      </c>
      <c r="V142" s="19"/>
      <c r="W142" s="47"/>
      <c r="X142" s="47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  <c r="HK142" s="48"/>
      <c r="HL142" s="48"/>
      <c r="HM142" s="48"/>
      <c r="HN142" s="48"/>
      <c r="HO142" s="48"/>
      <c r="HP142" s="48"/>
      <c r="HQ142" s="48"/>
      <c r="HR142" s="48"/>
      <c r="HS142" s="48"/>
      <c r="HT142" s="48"/>
      <c r="HU142" s="48"/>
      <c r="HV142" s="48"/>
      <c r="HW142" s="48"/>
      <c r="HX142" s="48"/>
      <c r="HY142" s="48"/>
      <c r="HZ142" s="48"/>
      <c r="IA142" s="48"/>
      <c r="IB142" s="48"/>
      <c r="IC142" s="48"/>
      <c r="ID142" s="48"/>
      <c r="IE142" s="48"/>
      <c r="IF142" s="48"/>
      <c r="IG142" s="48"/>
      <c r="IH142" s="48"/>
      <c r="II142" s="48"/>
      <c r="IJ142" s="48"/>
      <c r="IK142" s="48"/>
      <c r="IL142" s="48"/>
      <c r="IM142" s="48"/>
      <c r="IN142" s="48"/>
      <c r="IO142" s="48"/>
      <c r="IP142" s="48"/>
      <c r="IQ142" s="48"/>
      <c r="IR142" s="48"/>
      <c r="IS142" s="48"/>
      <c r="IT142" s="48"/>
      <c r="IU142" s="48"/>
      <c r="IV142" s="48"/>
      <c r="IW142" s="48"/>
    </row>
    <row r="143" customFormat="false" ht="12.75" hidden="false" customHeight="false" outlineLevel="0" collapsed="false">
      <c r="A143" s="19" t="s">
        <v>29</v>
      </c>
      <c r="B143" s="39" t="s">
        <v>207</v>
      </c>
      <c r="C143" s="39" t="s">
        <v>170</v>
      </c>
      <c r="D143" s="40" t="n">
        <v>36526</v>
      </c>
      <c r="E143" s="40" t="n">
        <v>36556</v>
      </c>
      <c r="F143" s="19" t="s">
        <v>215</v>
      </c>
      <c r="G143" s="19" t="s">
        <v>216</v>
      </c>
      <c r="H143" s="39" t="s">
        <v>210</v>
      </c>
      <c r="I143" s="41" t="n">
        <f aca="false">7.5958/I$1</f>
        <v>0.245025806451613</v>
      </c>
      <c r="J143" s="42" t="n">
        <v>0</v>
      </c>
      <c r="K143" s="42" t="n">
        <v>0.0022</v>
      </c>
      <c r="L143" s="42" t="n">
        <v>0</v>
      </c>
      <c r="M143" s="42" t="n">
        <v>0</v>
      </c>
      <c r="N143" s="43" t="n">
        <v>0</v>
      </c>
      <c r="O143" s="42" t="n">
        <f aca="false">SUM(I143:M143)</f>
        <v>0.247225806451613</v>
      </c>
      <c r="P143" s="44" t="s">
        <v>220</v>
      </c>
      <c r="Q143" s="39" t="n">
        <f aca="false">57+116</f>
        <v>173</v>
      </c>
      <c r="R143" s="19" t="s">
        <v>221</v>
      </c>
      <c r="S143" s="45" t="n">
        <f aca="false">I143*I$1*Q143</f>
        <v>1314.0734</v>
      </c>
      <c r="T143" s="45"/>
      <c r="U143" s="46" t="s">
        <v>222</v>
      </c>
      <c r="V143" s="19"/>
      <c r="W143" s="47"/>
      <c r="X143" s="47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  <c r="HK143" s="48"/>
      <c r="HL143" s="48"/>
      <c r="HM143" s="48"/>
      <c r="HN143" s="48"/>
      <c r="HO143" s="48"/>
      <c r="HP143" s="48"/>
      <c r="HQ143" s="48"/>
      <c r="HR143" s="48"/>
      <c r="HS143" s="48"/>
      <c r="HT143" s="48"/>
      <c r="HU143" s="48"/>
      <c r="HV143" s="48"/>
      <c r="HW143" s="48"/>
      <c r="HX143" s="48"/>
      <c r="HY143" s="48"/>
      <c r="HZ143" s="48"/>
      <c r="IA143" s="48"/>
      <c r="IB143" s="48"/>
      <c r="IC143" s="48"/>
      <c r="ID143" s="48"/>
      <c r="IE143" s="48"/>
      <c r="IF143" s="48"/>
      <c r="IG143" s="48"/>
      <c r="IH143" s="48"/>
      <c r="II143" s="48"/>
      <c r="IJ143" s="48"/>
      <c r="IK143" s="48"/>
      <c r="IL143" s="48"/>
      <c r="IM143" s="48"/>
      <c r="IN143" s="48"/>
      <c r="IO143" s="48"/>
      <c r="IP143" s="48"/>
      <c r="IQ143" s="48"/>
      <c r="IR143" s="48"/>
      <c r="IS143" s="48"/>
      <c r="IT143" s="48"/>
      <c r="IU143" s="48"/>
      <c r="IV143" s="48"/>
      <c r="IW143" s="48"/>
    </row>
    <row r="144" customFormat="false" ht="12.75" hidden="false" customHeight="false" outlineLevel="0" collapsed="false">
      <c r="A144" s="19" t="s">
        <v>29</v>
      </c>
      <c r="B144" s="39" t="s">
        <v>207</v>
      </c>
      <c r="C144" s="39" t="s">
        <v>170</v>
      </c>
      <c r="D144" s="40" t="n">
        <v>36526</v>
      </c>
      <c r="E144" s="40" t="n">
        <v>36556</v>
      </c>
      <c r="F144" s="19" t="s">
        <v>209</v>
      </c>
      <c r="G144" s="19" t="s">
        <v>216</v>
      </c>
      <c r="H144" s="39" t="s">
        <v>210</v>
      </c>
      <c r="I144" s="41" t="n">
        <f aca="false">7.5958/I$1</f>
        <v>0.245025806451613</v>
      </c>
      <c r="J144" s="42" t="n">
        <v>0</v>
      </c>
      <c r="K144" s="42" t="n">
        <v>0.0022</v>
      </c>
      <c r="L144" s="42" t="n">
        <v>0</v>
      </c>
      <c r="M144" s="42" t="n">
        <v>0</v>
      </c>
      <c r="N144" s="43" t="n">
        <v>0</v>
      </c>
      <c r="O144" s="42" t="n">
        <f aca="false">SUM(I144:M144)</f>
        <v>0.247225806451613</v>
      </c>
      <c r="P144" s="44" t="s">
        <v>223</v>
      </c>
      <c r="Q144" s="39" t="n">
        <v>70</v>
      </c>
      <c r="R144" s="19" t="s">
        <v>224</v>
      </c>
      <c r="S144" s="45" t="n">
        <f aca="false">I144*I$1*Q144</f>
        <v>531.706</v>
      </c>
      <c r="T144" s="45"/>
      <c r="U144" s="46" t="s">
        <v>225</v>
      </c>
      <c r="V144" s="19"/>
      <c r="W144" s="47"/>
      <c r="X144" s="47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8"/>
      <c r="FU144" s="48"/>
      <c r="FV144" s="48"/>
      <c r="FW144" s="48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8"/>
      <c r="GT144" s="48"/>
      <c r="GU144" s="48"/>
      <c r="GV144" s="48"/>
      <c r="GW144" s="48"/>
      <c r="GX144" s="48"/>
      <c r="GY144" s="48"/>
      <c r="GZ144" s="48"/>
      <c r="HA144" s="48"/>
      <c r="HB144" s="48"/>
      <c r="HC144" s="48"/>
      <c r="HD144" s="48"/>
      <c r="HE144" s="48"/>
      <c r="HF144" s="48"/>
      <c r="HG144" s="48"/>
      <c r="HH144" s="48"/>
      <c r="HI144" s="48"/>
      <c r="HJ144" s="48"/>
      <c r="HK144" s="48"/>
      <c r="HL144" s="48"/>
      <c r="HM144" s="48"/>
      <c r="HN144" s="48"/>
      <c r="HO144" s="48"/>
      <c r="HP144" s="48"/>
      <c r="HQ144" s="48"/>
      <c r="HR144" s="48"/>
      <c r="HS144" s="48"/>
      <c r="HT144" s="48"/>
      <c r="HU144" s="48"/>
      <c r="HV144" s="48"/>
      <c r="HW144" s="48"/>
      <c r="HX144" s="48"/>
      <c r="HY144" s="48"/>
      <c r="HZ144" s="48"/>
      <c r="IA144" s="48"/>
      <c r="IB144" s="48"/>
      <c r="IC144" s="48"/>
      <c r="ID144" s="48"/>
      <c r="IE144" s="48"/>
      <c r="IF144" s="48"/>
      <c r="IG144" s="48"/>
      <c r="IH144" s="48"/>
      <c r="II144" s="48"/>
      <c r="IJ144" s="48"/>
      <c r="IK144" s="48"/>
      <c r="IL144" s="48"/>
      <c r="IM144" s="48"/>
      <c r="IN144" s="48"/>
      <c r="IO144" s="48"/>
      <c r="IP144" s="48"/>
      <c r="IQ144" s="48"/>
      <c r="IR144" s="48"/>
      <c r="IS144" s="48"/>
      <c r="IT144" s="48"/>
      <c r="IU144" s="48"/>
      <c r="IV144" s="48"/>
      <c r="IW144" s="48"/>
    </row>
    <row r="145" customFormat="false" ht="12.75" hidden="false" customHeight="false" outlineLevel="0" collapsed="false">
      <c r="A145" s="19" t="s">
        <v>29</v>
      </c>
      <c r="B145" s="39" t="s">
        <v>207</v>
      </c>
      <c r="C145" s="39" t="s">
        <v>170</v>
      </c>
      <c r="D145" s="40" t="n">
        <v>36526</v>
      </c>
      <c r="E145" s="40" t="n">
        <v>36556</v>
      </c>
      <c r="F145" s="19" t="s">
        <v>214</v>
      </c>
      <c r="G145" s="19" t="s">
        <v>216</v>
      </c>
      <c r="H145" s="39" t="s">
        <v>210</v>
      </c>
      <c r="I145" s="41" t="n">
        <f aca="false">7.5958/I$1</f>
        <v>0.245025806451613</v>
      </c>
      <c r="J145" s="42" t="n">
        <v>0</v>
      </c>
      <c r="K145" s="42" t="n">
        <v>0.0022</v>
      </c>
      <c r="L145" s="42" t="n">
        <v>0</v>
      </c>
      <c r="M145" s="42" t="n">
        <v>0</v>
      </c>
      <c r="N145" s="43" t="n">
        <v>0</v>
      </c>
      <c r="O145" s="42" t="n">
        <f aca="false">SUM(I145:M145)</f>
        <v>0.247225806451613</v>
      </c>
      <c r="P145" s="44" t="s">
        <v>223</v>
      </c>
      <c r="Q145" s="39" t="n">
        <v>103</v>
      </c>
      <c r="R145" s="19" t="s">
        <v>224</v>
      </c>
      <c r="S145" s="45" t="n">
        <f aca="false">I145*I$1*Q145</f>
        <v>782.3674</v>
      </c>
      <c r="T145" s="45"/>
      <c r="U145" s="46" t="s">
        <v>225</v>
      </c>
      <c r="V145" s="19"/>
      <c r="W145" s="47"/>
      <c r="X145" s="47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48"/>
      <c r="EL145" s="48"/>
      <c r="EM145" s="48"/>
      <c r="EN145" s="48"/>
      <c r="EO145" s="48"/>
      <c r="EP145" s="48"/>
      <c r="EQ145" s="48"/>
      <c r="ER145" s="48"/>
      <c r="ES145" s="48"/>
      <c r="ET145" s="48"/>
      <c r="EU145" s="48"/>
      <c r="EV145" s="48"/>
      <c r="EW145" s="48"/>
      <c r="EX145" s="48"/>
      <c r="EY145" s="48"/>
      <c r="EZ145" s="48"/>
      <c r="FA145" s="48"/>
      <c r="FB145" s="48"/>
      <c r="FC145" s="48"/>
      <c r="FD145" s="48"/>
      <c r="FE145" s="48"/>
      <c r="FF145" s="48"/>
      <c r="FG145" s="48"/>
      <c r="FH145" s="48"/>
      <c r="FI145" s="48"/>
      <c r="FJ145" s="48"/>
      <c r="FK145" s="48"/>
      <c r="FL145" s="48"/>
      <c r="FM145" s="48"/>
      <c r="FN145" s="48"/>
      <c r="FO145" s="48"/>
      <c r="FP145" s="48"/>
      <c r="FQ145" s="48"/>
      <c r="FR145" s="48"/>
      <c r="FS145" s="48"/>
      <c r="FT145" s="48"/>
      <c r="FU145" s="48"/>
      <c r="FV145" s="48"/>
      <c r="FW145" s="48"/>
      <c r="FX145" s="48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48"/>
      <c r="GP145" s="48"/>
      <c r="GQ145" s="48"/>
      <c r="GR145" s="48"/>
      <c r="GS145" s="48"/>
      <c r="GT145" s="48"/>
      <c r="GU145" s="48"/>
      <c r="GV145" s="48"/>
      <c r="GW145" s="48"/>
      <c r="GX145" s="48"/>
      <c r="GY145" s="48"/>
      <c r="GZ145" s="48"/>
      <c r="HA145" s="48"/>
      <c r="HB145" s="48"/>
      <c r="HC145" s="48"/>
      <c r="HD145" s="48"/>
      <c r="HE145" s="48"/>
      <c r="HF145" s="48"/>
      <c r="HG145" s="48"/>
      <c r="HH145" s="48"/>
      <c r="HI145" s="48"/>
      <c r="HJ145" s="48"/>
      <c r="HK145" s="48"/>
      <c r="HL145" s="48"/>
      <c r="HM145" s="48"/>
      <c r="HN145" s="48"/>
      <c r="HO145" s="48"/>
      <c r="HP145" s="48"/>
      <c r="HQ145" s="48"/>
      <c r="HR145" s="48"/>
      <c r="HS145" s="48"/>
      <c r="HT145" s="48"/>
      <c r="HU145" s="48"/>
      <c r="HV145" s="48"/>
      <c r="HW145" s="48"/>
      <c r="HX145" s="48"/>
      <c r="HY145" s="48"/>
      <c r="HZ145" s="48"/>
      <c r="IA145" s="48"/>
      <c r="IB145" s="48"/>
      <c r="IC145" s="48"/>
      <c r="ID145" s="48"/>
      <c r="IE145" s="48"/>
      <c r="IF145" s="48"/>
      <c r="IG145" s="48"/>
      <c r="IH145" s="48"/>
      <c r="II145" s="48"/>
      <c r="IJ145" s="48"/>
      <c r="IK145" s="48"/>
      <c r="IL145" s="48"/>
      <c r="IM145" s="48"/>
      <c r="IN145" s="48"/>
      <c r="IO145" s="48"/>
      <c r="IP145" s="48"/>
      <c r="IQ145" s="48"/>
      <c r="IR145" s="48"/>
      <c r="IS145" s="48"/>
      <c r="IT145" s="48"/>
      <c r="IU145" s="48"/>
      <c r="IV145" s="48"/>
      <c r="IW145" s="48"/>
    </row>
    <row r="146" customFormat="false" ht="12.75" hidden="false" customHeight="false" outlineLevel="0" collapsed="false">
      <c r="A146" s="19" t="s">
        <v>29</v>
      </c>
      <c r="B146" s="39" t="s">
        <v>207</v>
      </c>
      <c r="C146" s="39" t="s">
        <v>170</v>
      </c>
      <c r="D146" s="40" t="n">
        <v>36526</v>
      </c>
      <c r="E146" s="40" t="n">
        <v>36556</v>
      </c>
      <c r="F146" s="19" t="s">
        <v>215</v>
      </c>
      <c r="G146" s="19" t="s">
        <v>216</v>
      </c>
      <c r="H146" s="39" t="s">
        <v>210</v>
      </c>
      <c r="I146" s="41" t="n">
        <f aca="false">7.5958/I$1</f>
        <v>0.245025806451613</v>
      </c>
      <c r="J146" s="42" t="n">
        <v>0</v>
      </c>
      <c r="K146" s="42" t="n">
        <v>0.0022</v>
      </c>
      <c r="L146" s="42" t="n">
        <v>0</v>
      </c>
      <c r="M146" s="42" t="n">
        <v>0</v>
      </c>
      <c r="N146" s="43" t="n">
        <v>0</v>
      </c>
      <c r="O146" s="42" t="n">
        <f aca="false">SUM(I146:M146)</f>
        <v>0.247225806451613</v>
      </c>
      <c r="P146" s="44" t="s">
        <v>223</v>
      </c>
      <c r="Q146" s="39" t="n">
        <f aca="false">78+160</f>
        <v>238</v>
      </c>
      <c r="R146" s="19" t="s">
        <v>224</v>
      </c>
      <c r="S146" s="45" t="n">
        <f aca="false">I146*I$1*Q146</f>
        <v>1807.8004</v>
      </c>
      <c r="T146" s="45"/>
      <c r="U146" s="46" t="s">
        <v>225</v>
      </c>
      <c r="V146" s="19"/>
      <c r="W146" s="47"/>
      <c r="X146" s="47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  <c r="HK146" s="48"/>
      <c r="HL146" s="48"/>
      <c r="HM146" s="48"/>
      <c r="HN146" s="48"/>
      <c r="HO146" s="48"/>
      <c r="HP146" s="48"/>
      <c r="HQ146" s="48"/>
      <c r="HR146" s="48"/>
      <c r="HS146" s="48"/>
      <c r="HT146" s="48"/>
      <c r="HU146" s="48"/>
      <c r="HV146" s="48"/>
      <c r="HW146" s="48"/>
      <c r="HX146" s="48"/>
      <c r="HY146" s="48"/>
      <c r="HZ146" s="48"/>
      <c r="IA146" s="48"/>
      <c r="IB146" s="48"/>
      <c r="IC146" s="48"/>
      <c r="ID146" s="48"/>
      <c r="IE146" s="48"/>
      <c r="IF146" s="48"/>
      <c r="IG146" s="48"/>
      <c r="IH146" s="48"/>
      <c r="II146" s="48"/>
      <c r="IJ146" s="48"/>
      <c r="IK146" s="48"/>
      <c r="IL146" s="48"/>
      <c r="IM146" s="48"/>
      <c r="IN146" s="48"/>
      <c r="IO146" s="48"/>
      <c r="IP146" s="48"/>
      <c r="IQ146" s="48"/>
      <c r="IR146" s="48"/>
      <c r="IS146" s="48"/>
      <c r="IT146" s="48"/>
      <c r="IU146" s="48"/>
      <c r="IV146" s="48"/>
      <c r="IW146" s="48"/>
    </row>
    <row r="147" customFormat="false" ht="12.75" hidden="false" customHeight="false" outlineLevel="0" collapsed="false">
      <c r="A147" s="19" t="s">
        <v>29</v>
      </c>
      <c r="B147" s="39" t="s">
        <v>207</v>
      </c>
      <c r="C147" s="39" t="s">
        <v>170</v>
      </c>
      <c r="D147" s="40" t="n">
        <v>36526</v>
      </c>
      <c r="E147" s="40" t="n">
        <v>36556</v>
      </c>
      <c r="F147" s="19" t="s">
        <v>226</v>
      </c>
      <c r="G147" s="19" t="s">
        <v>216</v>
      </c>
      <c r="H147" s="39" t="s">
        <v>227</v>
      </c>
      <c r="I147" s="41" t="n">
        <f aca="false">15.0624/I$1</f>
        <v>0.485883870967742</v>
      </c>
      <c r="J147" s="42" t="n">
        <v>0</v>
      </c>
      <c r="K147" s="42" t="n">
        <v>0.0022</v>
      </c>
      <c r="L147" s="42" t="n">
        <v>0</v>
      </c>
      <c r="M147" s="42" t="n">
        <v>0</v>
      </c>
      <c r="N147" s="43" t="n">
        <v>0</v>
      </c>
      <c r="O147" s="42" t="n">
        <f aca="false">SUM(I147:M147)</f>
        <v>0.488083870967742</v>
      </c>
      <c r="P147" s="44" t="s">
        <v>228</v>
      </c>
      <c r="Q147" s="39" t="n">
        <v>993</v>
      </c>
      <c r="R147" s="19" t="s">
        <v>229</v>
      </c>
      <c r="S147" s="45" t="n">
        <f aca="false">I147*I$1*Q147</f>
        <v>14956.9632</v>
      </c>
      <c r="T147" s="45"/>
      <c r="U147" s="46" t="s">
        <v>230</v>
      </c>
      <c r="V147" s="19"/>
      <c r="W147" s="47"/>
      <c r="X147" s="47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8"/>
      <c r="EO147" s="48"/>
      <c r="EP147" s="48"/>
      <c r="EQ147" s="48"/>
      <c r="ER147" s="48"/>
      <c r="ES147" s="48"/>
      <c r="ET147" s="48"/>
      <c r="EU147" s="48"/>
      <c r="EV147" s="48"/>
      <c r="EW147" s="48"/>
      <c r="EX147" s="48"/>
      <c r="EY147" s="48"/>
      <c r="EZ147" s="48"/>
      <c r="FA147" s="48"/>
      <c r="FB147" s="48"/>
      <c r="FC147" s="48"/>
      <c r="FD147" s="48"/>
      <c r="FE147" s="48"/>
      <c r="FF147" s="48"/>
      <c r="FG147" s="48"/>
      <c r="FH147" s="48"/>
      <c r="FI147" s="48"/>
      <c r="FJ147" s="48"/>
      <c r="FK147" s="48"/>
      <c r="FL147" s="48"/>
      <c r="FM147" s="48"/>
      <c r="FN147" s="48"/>
      <c r="FO147" s="48"/>
      <c r="FP147" s="48"/>
      <c r="FQ147" s="48"/>
      <c r="FR147" s="48"/>
      <c r="FS147" s="48"/>
      <c r="FT147" s="48"/>
      <c r="FU147" s="48"/>
      <c r="FV147" s="48"/>
      <c r="FW147" s="48"/>
      <c r="FX147" s="48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48"/>
      <c r="GP147" s="48"/>
      <c r="GQ147" s="48"/>
      <c r="GR147" s="48"/>
      <c r="GS147" s="48"/>
      <c r="GT147" s="48"/>
      <c r="GU147" s="48"/>
      <c r="GV147" s="48"/>
      <c r="GW147" s="48"/>
      <c r="GX147" s="48"/>
      <c r="GY147" s="48"/>
      <c r="GZ147" s="48"/>
      <c r="HA147" s="48"/>
      <c r="HB147" s="48"/>
      <c r="HC147" s="48"/>
      <c r="HD147" s="48"/>
      <c r="HE147" s="48"/>
      <c r="HF147" s="48"/>
      <c r="HG147" s="48"/>
      <c r="HH147" s="48"/>
      <c r="HI147" s="48"/>
      <c r="HJ147" s="48"/>
      <c r="HK147" s="48"/>
      <c r="HL147" s="48"/>
      <c r="HM147" s="48"/>
      <c r="HN147" s="48"/>
      <c r="HO147" s="48"/>
      <c r="HP147" s="48"/>
      <c r="HQ147" s="48"/>
      <c r="HR147" s="48"/>
      <c r="HS147" s="48"/>
      <c r="HT147" s="48"/>
      <c r="HU147" s="48"/>
      <c r="HV147" s="48"/>
      <c r="HW147" s="48"/>
      <c r="HX147" s="48"/>
      <c r="HY147" s="48"/>
      <c r="HZ147" s="48"/>
      <c r="IA147" s="48"/>
      <c r="IB147" s="48"/>
      <c r="IC147" s="48"/>
      <c r="ID147" s="48"/>
      <c r="IE147" s="48"/>
      <c r="IF147" s="48"/>
      <c r="IG147" s="48"/>
      <c r="IH147" s="48"/>
      <c r="II147" s="48"/>
      <c r="IJ147" s="48"/>
      <c r="IK147" s="48"/>
      <c r="IL147" s="48"/>
      <c r="IM147" s="48"/>
      <c r="IN147" s="48"/>
      <c r="IO147" s="48"/>
      <c r="IP147" s="48"/>
      <c r="IQ147" s="48"/>
      <c r="IR147" s="48"/>
      <c r="IS147" s="48"/>
      <c r="IT147" s="48"/>
      <c r="IU147" s="48"/>
      <c r="IV147" s="48"/>
      <c r="IW147" s="48"/>
    </row>
    <row r="148" customFormat="false" ht="12.75" hidden="false" customHeight="false" outlineLevel="0" collapsed="false">
      <c r="A148" s="19" t="s">
        <v>29</v>
      </c>
      <c r="B148" s="39" t="s">
        <v>207</v>
      </c>
      <c r="C148" s="39" t="s">
        <v>170</v>
      </c>
      <c r="D148" s="40" t="n">
        <v>36526</v>
      </c>
      <c r="E148" s="40" t="n">
        <v>36556</v>
      </c>
      <c r="F148" s="19" t="s">
        <v>226</v>
      </c>
      <c r="G148" s="19" t="s">
        <v>216</v>
      </c>
      <c r="H148" s="39" t="s">
        <v>231</v>
      </c>
      <c r="I148" s="41" t="n">
        <f aca="false">14.174/I$1</f>
        <v>0.457225806451613</v>
      </c>
      <c r="J148" s="42" t="n">
        <v>0</v>
      </c>
      <c r="K148" s="42" t="n">
        <v>0.0022</v>
      </c>
      <c r="L148" s="42" t="n">
        <v>0</v>
      </c>
      <c r="M148" s="42" t="n">
        <v>0</v>
      </c>
      <c r="N148" s="43" t="n">
        <v>0</v>
      </c>
      <c r="O148" s="42" t="n">
        <f aca="false">SUM(I148:M148)</f>
        <v>0.459425806451613</v>
      </c>
      <c r="P148" s="44" t="s">
        <v>232</v>
      </c>
      <c r="Q148" s="39" t="n">
        <v>5438</v>
      </c>
      <c r="R148" s="19" t="s">
        <v>233</v>
      </c>
      <c r="S148" s="45" t="n">
        <f aca="false">I148*I$1*Q148</f>
        <v>77078.212</v>
      </c>
      <c r="T148" s="45"/>
      <c r="U148" s="46" t="s">
        <v>234</v>
      </c>
      <c r="V148" s="19"/>
      <c r="W148" s="47"/>
      <c r="X148" s="47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  <c r="EU148" s="48"/>
      <c r="EV148" s="48"/>
      <c r="EW148" s="48"/>
      <c r="EX148" s="48"/>
      <c r="EY148" s="48"/>
      <c r="EZ148" s="48"/>
      <c r="FA148" s="48"/>
      <c r="FB148" s="48"/>
      <c r="FC148" s="48"/>
      <c r="FD148" s="48"/>
      <c r="FE148" s="48"/>
      <c r="FF148" s="48"/>
      <c r="FG148" s="48"/>
      <c r="FH148" s="48"/>
      <c r="FI148" s="48"/>
      <c r="FJ148" s="48"/>
      <c r="FK148" s="48"/>
      <c r="FL148" s="48"/>
      <c r="FM148" s="48"/>
      <c r="FN148" s="48"/>
      <c r="FO148" s="48"/>
      <c r="FP148" s="48"/>
      <c r="FQ148" s="48"/>
      <c r="FR148" s="48"/>
      <c r="FS148" s="48"/>
      <c r="FT148" s="48"/>
      <c r="FU148" s="48"/>
      <c r="FV148" s="48"/>
      <c r="FW148" s="48"/>
      <c r="FX148" s="48"/>
      <c r="FY148" s="48"/>
      <c r="FZ148" s="48"/>
      <c r="GA148" s="48"/>
      <c r="GB148" s="48"/>
      <c r="GC148" s="48"/>
      <c r="GD148" s="48"/>
      <c r="GE148" s="48"/>
      <c r="GF148" s="48"/>
      <c r="GG148" s="48"/>
      <c r="GH148" s="48"/>
      <c r="GI148" s="48"/>
      <c r="GJ148" s="48"/>
      <c r="GK148" s="48"/>
      <c r="GL148" s="48"/>
      <c r="GM148" s="48"/>
      <c r="GN148" s="48"/>
      <c r="GO148" s="48"/>
      <c r="GP148" s="48"/>
      <c r="GQ148" s="48"/>
      <c r="GR148" s="48"/>
      <c r="GS148" s="48"/>
      <c r="GT148" s="48"/>
      <c r="GU148" s="48"/>
      <c r="GV148" s="48"/>
      <c r="GW148" s="48"/>
      <c r="GX148" s="48"/>
      <c r="GY148" s="48"/>
      <c r="GZ148" s="48"/>
      <c r="HA148" s="48"/>
      <c r="HB148" s="48"/>
      <c r="HC148" s="48"/>
      <c r="HD148" s="48"/>
      <c r="HE148" s="48"/>
      <c r="HF148" s="48"/>
      <c r="HG148" s="48"/>
      <c r="HH148" s="48"/>
      <c r="HI148" s="48"/>
      <c r="HJ148" s="48"/>
      <c r="HK148" s="48"/>
      <c r="HL148" s="48"/>
      <c r="HM148" s="48"/>
      <c r="HN148" s="48"/>
      <c r="HO148" s="48"/>
      <c r="HP148" s="48"/>
      <c r="HQ148" s="48"/>
      <c r="HR148" s="48"/>
      <c r="HS148" s="48"/>
      <c r="HT148" s="48"/>
      <c r="HU148" s="48"/>
      <c r="HV148" s="48"/>
      <c r="HW148" s="48"/>
      <c r="HX148" s="48"/>
      <c r="HY148" s="48"/>
      <c r="HZ148" s="48"/>
      <c r="IA148" s="48"/>
      <c r="IB148" s="48"/>
      <c r="IC148" s="48"/>
      <c r="ID148" s="48"/>
      <c r="IE148" s="48"/>
      <c r="IF148" s="48"/>
      <c r="IG148" s="48"/>
      <c r="IH148" s="48"/>
      <c r="II148" s="48"/>
      <c r="IJ148" s="48"/>
      <c r="IK148" s="48"/>
      <c r="IL148" s="48"/>
      <c r="IM148" s="48"/>
      <c r="IN148" s="48"/>
      <c r="IO148" s="48"/>
      <c r="IP148" s="48"/>
      <c r="IQ148" s="48"/>
      <c r="IR148" s="48"/>
      <c r="IS148" s="48"/>
      <c r="IT148" s="48"/>
      <c r="IU148" s="48"/>
      <c r="IV148" s="48"/>
      <c r="IW148" s="48"/>
    </row>
    <row r="149" customFormat="false" ht="12.75" hidden="false" customHeight="false" outlineLevel="0" collapsed="false">
      <c r="A149" s="19" t="s">
        <v>29</v>
      </c>
      <c r="B149" s="39" t="s">
        <v>207</v>
      </c>
      <c r="C149" s="39" t="s">
        <v>170</v>
      </c>
      <c r="D149" s="40" t="n">
        <v>36526</v>
      </c>
      <c r="E149" s="40" t="n">
        <v>36556</v>
      </c>
      <c r="F149" s="19" t="s">
        <v>235</v>
      </c>
      <c r="G149" s="19"/>
      <c r="H149" s="39" t="s">
        <v>236</v>
      </c>
      <c r="I149" s="41" t="n">
        <v>0.0079</v>
      </c>
      <c r="J149" s="42" t="n">
        <v>0</v>
      </c>
      <c r="K149" s="42" t="n">
        <v>0.0022</v>
      </c>
      <c r="L149" s="42" t="n">
        <v>0</v>
      </c>
      <c r="M149" s="42" t="n">
        <v>0</v>
      </c>
      <c r="N149" s="43" t="n">
        <v>0</v>
      </c>
      <c r="O149" s="42" t="n">
        <f aca="false">SUM(I149:M149)</f>
        <v>0.0101</v>
      </c>
      <c r="P149" s="44" t="s">
        <v>237</v>
      </c>
      <c r="Q149" s="39" t="n">
        <v>397258</v>
      </c>
      <c r="R149" s="19" t="s">
        <v>238</v>
      </c>
      <c r="S149" s="60" t="n">
        <f aca="false">I149*I$1*Q149</f>
        <v>97288.4842</v>
      </c>
      <c r="T149" s="45"/>
      <c r="U149" s="46" t="s">
        <v>239</v>
      </c>
      <c r="V149" s="19"/>
      <c r="W149" s="47"/>
      <c r="X149" s="47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8"/>
      <c r="EO149" s="48"/>
      <c r="EP149" s="48"/>
      <c r="EQ149" s="48"/>
      <c r="ER149" s="48"/>
      <c r="ES149" s="48"/>
      <c r="ET149" s="48"/>
      <c r="EU149" s="48"/>
      <c r="EV149" s="48"/>
      <c r="EW149" s="48"/>
      <c r="EX149" s="48"/>
      <c r="EY149" s="48"/>
      <c r="EZ149" s="48"/>
      <c r="FA149" s="48"/>
      <c r="FB149" s="48"/>
      <c r="FC149" s="48"/>
      <c r="FD149" s="48"/>
      <c r="FE149" s="48"/>
      <c r="FF149" s="48"/>
      <c r="FG149" s="48"/>
      <c r="FH149" s="48"/>
      <c r="FI149" s="48"/>
      <c r="FJ149" s="48"/>
      <c r="FK149" s="48"/>
      <c r="FL149" s="48"/>
      <c r="FM149" s="48"/>
      <c r="FN149" s="48"/>
      <c r="FO149" s="48"/>
      <c r="FP149" s="48"/>
      <c r="FQ149" s="48"/>
      <c r="FR149" s="48"/>
      <c r="FS149" s="48"/>
      <c r="FT149" s="48"/>
      <c r="FU149" s="48"/>
      <c r="FV149" s="48"/>
      <c r="FW149" s="48"/>
      <c r="FX149" s="48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48"/>
      <c r="GP149" s="48"/>
      <c r="GQ149" s="48"/>
      <c r="GR149" s="48"/>
      <c r="GS149" s="48"/>
      <c r="GT149" s="48"/>
      <c r="GU149" s="48"/>
      <c r="GV149" s="48"/>
      <c r="GW149" s="48"/>
      <c r="GX149" s="48"/>
      <c r="GY149" s="48"/>
      <c r="GZ149" s="48"/>
      <c r="HA149" s="48"/>
      <c r="HB149" s="48"/>
      <c r="HC149" s="48"/>
      <c r="HD149" s="48"/>
      <c r="HE149" s="48"/>
      <c r="HF149" s="48"/>
      <c r="HG149" s="48"/>
      <c r="HH149" s="48"/>
      <c r="HI149" s="48"/>
      <c r="HJ149" s="48"/>
      <c r="HK149" s="48"/>
      <c r="HL149" s="48"/>
      <c r="HM149" s="48"/>
      <c r="HN149" s="48"/>
      <c r="HO149" s="48"/>
      <c r="HP149" s="48"/>
      <c r="HQ149" s="48"/>
      <c r="HR149" s="48"/>
      <c r="HS149" s="48"/>
      <c r="HT149" s="48"/>
      <c r="HU149" s="48"/>
      <c r="HV149" s="48"/>
      <c r="HW149" s="48"/>
      <c r="HX149" s="48"/>
      <c r="HY149" s="48"/>
      <c r="HZ149" s="48"/>
      <c r="IA149" s="48"/>
      <c r="IB149" s="48"/>
      <c r="IC149" s="48"/>
      <c r="ID149" s="48"/>
      <c r="IE149" s="48"/>
      <c r="IF149" s="48"/>
      <c r="IG149" s="48"/>
      <c r="IH149" s="48"/>
      <c r="II149" s="48"/>
      <c r="IJ149" s="48"/>
      <c r="IK149" s="48"/>
      <c r="IL149" s="48"/>
      <c r="IM149" s="48"/>
      <c r="IN149" s="48"/>
      <c r="IO149" s="48"/>
      <c r="IP149" s="48"/>
      <c r="IQ149" s="48"/>
      <c r="IR149" s="48"/>
      <c r="IS149" s="48"/>
      <c r="IT149" s="48"/>
      <c r="IU149" s="48"/>
      <c r="IV149" s="48"/>
      <c r="IW149" s="48"/>
    </row>
    <row r="150" customFormat="false" ht="12.75" hidden="false" customHeight="false" outlineLevel="0" collapsed="false">
      <c r="A150" s="19" t="s">
        <v>29</v>
      </c>
      <c r="B150" s="39" t="s">
        <v>207</v>
      </c>
      <c r="C150" s="39" t="s">
        <v>170</v>
      </c>
      <c r="D150" s="40" t="n">
        <v>36526</v>
      </c>
      <c r="E150" s="40" t="n">
        <v>36556</v>
      </c>
      <c r="F150" s="19" t="s">
        <v>240</v>
      </c>
      <c r="G150" s="19"/>
      <c r="H150" s="39" t="s">
        <v>236</v>
      </c>
      <c r="I150" s="41" t="n">
        <v>0.6673</v>
      </c>
      <c r="J150" s="42" t="n">
        <v>0</v>
      </c>
      <c r="K150" s="42" t="n">
        <v>0.0022</v>
      </c>
      <c r="L150" s="42" t="n">
        <v>0</v>
      </c>
      <c r="M150" s="42" t="n">
        <v>0</v>
      </c>
      <c r="N150" s="43" t="n">
        <v>0</v>
      </c>
      <c r="O150" s="42" t="n">
        <f aca="false">SUM(I150:M150)</f>
        <v>0.6695</v>
      </c>
      <c r="P150" s="44" t="s">
        <v>237</v>
      </c>
      <c r="Q150" s="39" t="n">
        <v>4674</v>
      </c>
      <c r="R150" s="19" t="s">
        <v>238</v>
      </c>
      <c r="S150" s="60" t="n">
        <f aca="false">I150*I$1*Q150</f>
        <v>96687.7662</v>
      </c>
      <c r="T150" s="45"/>
      <c r="U150" s="46" t="s">
        <v>239</v>
      </c>
      <c r="V150" s="19"/>
      <c r="W150" s="47"/>
      <c r="X150" s="47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48"/>
      <c r="EY150" s="48"/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8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48"/>
      <c r="GP150" s="48"/>
      <c r="GQ150" s="48"/>
      <c r="GR150" s="48"/>
      <c r="GS150" s="48"/>
      <c r="GT150" s="48"/>
      <c r="GU150" s="48"/>
      <c r="GV150" s="48"/>
      <c r="GW150" s="48"/>
      <c r="GX150" s="48"/>
      <c r="GY150" s="48"/>
      <c r="GZ150" s="48"/>
      <c r="HA150" s="48"/>
      <c r="HB150" s="48"/>
      <c r="HC150" s="48"/>
      <c r="HD150" s="48"/>
      <c r="HE150" s="48"/>
      <c r="HF150" s="48"/>
      <c r="HG150" s="48"/>
      <c r="HH150" s="48"/>
      <c r="HI150" s="48"/>
      <c r="HJ150" s="48"/>
      <c r="HK150" s="48"/>
      <c r="HL150" s="48"/>
      <c r="HM150" s="48"/>
      <c r="HN150" s="48"/>
      <c r="HO150" s="48"/>
      <c r="HP150" s="48"/>
      <c r="HQ150" s="48"/>
      <c r="HR150" s="48"/>
      <c r="HS150" s="48"/>
      <c r="HT150" s="48"/>
      <c r="HU150" s="48"/>
      <c r="HV150" s="48"/>
      <c r="HW150" s="48"/>
      <c r="HX150" s="48"/>
      <c r="HY150" s="48"/>
      <c r="HZ150" s="48"/>
      <c r="IA150" s="48"/>
      <c r="IB150" s="48"/>
      <c r="IC150" s="48"/>
      <c r="ID150" s="48"/>
      <c r="IE150" s="48"/>
      <c r="IF150" s="48"/>
      <c r="IG150" s="48"/>
      <c r="IH150" s="48"/>
      <c r="II150" s="48"/>
      <c r="IJ150" s="48"/>
      <c r="IK150" s="48"/>
      <c r="IL150" s="48"/>
      <c r="IM150" s="48"/>
      <c r="IN150" s="48"/>
      <c r="IO150" s="48"/>
      <c r="IP150" s="48"/>
      <c r="IQ150" s="48"/>
      <c r="IR150" s="48"/>
      <c r="IS150" s="48"/>
      <c r="IT150" s="48"/>
      <c r="IU150" s="48"/>
      <c r="IV150" s="48"/>
      <c r="IW150" s="48"/>
    </row>
    <row r="151" customFormat="false" ht="12.75" hidden="false" customHeight="false" outlineLevel="0" collapsed="false">
      <c r="A151" s="19" t="s">
        <v>29</v>
      </c>
      <c r="B151" s="39" t="s">
        <v>207</v>
      </c>
      <c r="C151" s="39" t="s">
        <v>170</v>
      </c>
      <c r="D151" s="40" t="n">
        <v>36526</v>
      </c>
      <c r="E151" s="40" t="n">
        <v>36556</v>
      </c>
      <c r="F151" s="19" t="s">
        <v>241</v>
      </c>
      <c r="G151" s="19"/>
      <c r="H151" s="39" t="s">
        <v>242</v>
      </c>
      <c r="I151" s="41" t="n">
        <v>0.0481</v>
      </c>
      <c r="J151" s="42" t="n">
        <v>0</v>
      </c>
      <c r="K151" s="42" t="n">
        <v>0.0022</v>
      </c>
      <c r="L151" s="42" t="n">
        <v>0</v>
      </c>
      <c r="M151" s="42" t="n">
        <v>0</v>
      </c>
      <c r="N151" s="43" t="n">
        <v>0</v>
      </c>
      <c r="O151" s="42" t="n">
        <f aca="false">SUM(I151:M151)</f>
        <v>0.0503</v>
      </c>
      <c r="P151" s="44" t="s">
        <v>243</v>
      </c>
      <c r="Q151" s="39" t="n">
        <v>7503</v>
      </c>
      <c r="R151" s="19" t="s">
        <v>244</v>
      </c>
      <c r="S151" s="60" t="n">
        <f aca="false">I151*I$1*Q151</f>
        <v>11187.7233</v>
      </c>
      <c r="T151" s="45"/>
      <c r="U151" s="46" t="s">
        <v>245</v>
      </c>
      <c r="V151" s="19"/>
      <c r="W151" s="47"/>
      <c r="X151" s="47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  <c r="EU151" s="48"/>
      <c r="EV151" s="48"/>
      <c r="EW151" s="48"/>
      <c r="EX151" s="48"/>
      <c r="EY151" s="48"/>
      <c r="EZ151" s="48"/>
      <c r="FA151" s="48"/>
      <c r="FB151" s="48"/>
      <c r="FC151" s="48"/>
      <c r="FD151" s="48"/>
      <c r="FE151" s="48"/>
      <c r="FF151" s="48"/>
      <c r="FG151" s="48"/>
      <c r="FH151" s="48"/>
      <c r="FI151" s="48"/>
      <c r="FJ151" s="48"/>
      <c r="FK151" s="48"/>
      <c r="FL151" s="48"/>
      <c r="FM151" s="48"/>
      <c r="FN151" s="48"/>
      <c r="FO151" s="48"/>
      <c r="FP151" s="48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8"/>
      <c r="GT151" s="48"/>
      <c r="GU151" s="48"/>
      <c r="GV151" s="48"/>
      <c r="GW151" s="48"/>
      <c r="GX151" s="48"/>
      <c r="GY151" s="48"/>
      <c r="GZ151" s="48"/>
      <c r="HA151" s="48"/>
      <c r="HB151" s="48"/>
      <c r="HC151" s="48"/>
      <c r="HD151" s="48"/>
      <c r="HE151" s="48"/>
      <c r="HF151" s="48"/>
      <c r="HG151" s="48"/>
      <c r="HH151" s="48"/>
      <c r="HI151" s="48"/>
      <c r="HJ151" s="48"/>
      <c r="HK151" s="48"/>
      <c r="HL151" s="48"/>
      <c r="HM151" s="48"/>
      <c r="HN151" s="48"/>
      <c r="HO151" s="48"/>
      <c r="HP151" s="48"/>
      <c r="HQ151" s="48"/>
      <c r="HR151" s="48"/>
      <c r="HS151" s="48"/>
      <c r="HT151" s="48"/>
      <c r="HU151" s="48"/>
      <c r="HV151" s="48"/>
      <c r="HW151" s="48"/>
      <c r="HX151" s="48"/>
      <c r="HY151" s="48"/>
      <c r="HZ151" s="48"/>
      <c r="IA151" s="48"/>
      <c r="IB151" s="48"/>
      <c r="IC151" s="48"/>
      <c r="ID151" s="48"/>
      <c r="IE151" s="48"/>
      <c r="IF151" s="48"/>
      <c r="IG151" s="48"/>
      <c r="IH151" s="48"/>
      <c r="II151" s="48"/>
      <c r="IJ151" s="48"/>
      <c r="IK151" s="48"/>
      <c r="IL151" s="48"/>
      <c r="IM151" s="48"/>
      <c r="IN151" s="48"/>
      <c r="IO151" s="48"/>
      <c r="IP151" s="48"/>
      <c r="IQ151" s="48"/>
      <c r="IR151" s="48"/>
      <c r="IS151" s="48"/>
      <c r="IT151" s="48"/>
      <c r="IU151" s="48"/>
      <c r="IV151" s="48"/>
      <c r="IW151" s="48"/>
    </row>
    <row r="152" customFormat="false" ht="12.75" hidden="false" customHeight="false" outlineLevel="0" collapsed="false">
      <c r="A152" s="19" t="s">
        <v>29</v>
      </c>
      <c r="B152" s="39" t="s">
        <v>207</v>
      </c>
      <c r="C152" s="39" t="s">
        <v>170</v>
      </c>
      <c r="D152" s="40" t="n">
        <v>36526</v>
      </c>
      <c r="E152" s="40" t="n">
        <v>36556</v>
      </c>
      <c r="F152" s="19" t="s">
        <v>246</v>
      </c>
      <c r="G152" s="19"/>
      <c r="H152" s="39" t="s">
        <v>242</v>
      </c>
      <c r="I152" s="41" t="n">
        <v>0.484</v>
      </c>
      <c r="J152" s="42" t="n">
        <v>0</v>
      </c>
      <c r="K152" s="42" t="n">
        <v>0.0022</v>
      </c>
      <c r="L152" s="42" t="n">
        <v>0</v>
      </c>
      <c r="M152" s="42" t="n">
        <v>0</v>
      </c>
      <c r="N152" s="43" t="n">
        <v>0</v>
      </c>
      <c r="O152" s="42" t="n">
        <f aca="false">SUM(I152:M152)</f>
        <v>0.4862</v>
      </c>
      <c r="P152" s="44" t="s">
        <v>243</v>
      </c>
      <c r="Q152" s="39" t="n">
        <v>746</v>
      </c>
      <c r="R152" s="19" t="s">
        <v>244</v>
      </c>
      <c r="S152" s="60" t="n">
        <f aca="false">I152*I$1*Q152</f>
        <v>11192.984</v>
      </c>
      <c r="T152" s="45"/>
      <c r="U152" s="46" t="s">
        <v>245</v>
      </c>
      <c r="V152" s="19"/>
      <c r="W152" s="47"/>
      <c r="X152" s="47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8"/>
      <c r="GT152" s="48"/>
      <c r="GU152" s="48"/>
      <c r="GV152" s="48"/>
      <c r="GW152" s="48"/>
      <c r="GX152" s="48"/>
      <c r="GY152" s="48"/>
      <c r="GZ152" s="48"/>
      <c r="HA152" s="48"/>
      <c r="HB152" s="48"/>
      <c r="HC152" s="48"/>
      <c r="HD152" s="48"/>
      <c r="HE152" s="48"/>
      <c r="HF152" s="48"/>
      <c r="HG152" s="48"/>
      <c r="HH152" s="48"/>
      <c r="HI152" s="48"/>
      <c r="HJ152" s="48"/>
      <c r="HK152" s="48"/>
      <c r="HL152" s="48"/>
      <c r="HM152" s="48"/>
      <c r="HN152" s="48"/>
      <c r="HO152" s="48"/>
      <c r="HP152" s="48"/>
      <c r="HQ152" s="48"/>
      <c r="HR152" s="48"/>
      <c r="HS152" s="48"/>
      <c r="HT152" s="48"/>
      <c r="HU152" s="48"/>
      <c r="HV152" s="48"/>
      <c r="HW152" s="48"/>
      <c r="HX152" s="48"/>
      <c r="HY152" s="48"/>
      <c r="HZ152" s="48"/>
      <c r="IA152" s="48"/>
      <c r="IB152" s="48"/>
      <c r="IC152" s="48"/>
      <c r="ID152" s="48"/>
      <c r="IE152" s="48"/>
      <c r="IF152" s="48"/>
      <c r="IG152" s="48"/>
      <c r="IH152" s="48"/>
      <c r="II152" s="48"/>
      <c r="IJ152" s="48"/>
      <c r="IK152" s="48"/>
      <c r="IL152" s="48"/>
      <c r="IM152" s="48"/>
      <c r="IN152" s="48"/>
      <c r="IO152" s="48"/>
      <c r="IP152" s="48"/>
      <c r="IQ152" s="48"/>
      <c r="IR152" s="48"/>
      <c r="IS152" s="48"/>
      <c r="IT152" s="48"/>
      <c r="IU152" s="48"/>
      <c r="IV152" s="48"/>
      <c r="IW152" s="48"/>
    </row>
    <row r="153" customFormat="false" ht="12.75" hidden="false" customHeight="false" outlineLevel="0" collapsed="false">
      <c r="A153" s="19" t="s">
        <v>29</v>
      </c>
      <c r="B153" s="39" t="s">
        <v>207</v>
      </c>
      <c r="C153" s="39" t="s">
        <v>183</v>
      </c>
      <c r="D153" s="40" t="n">
        <v>35977</v>
      </c>
      <c r="E153" s="40" t="n">
        <v>39599</v>
      </c>
      <c r="F153" s="19" t="s">
        <v>247</v>
      </c>
      <c r="G153" s="19" t="s">
        <v>248</v>
      </c>
      <c r="H153" s="39" t="s">
        <v>249</v>
      </c>
      <c r="I153" s="41" t="n">
        <f aca="false">4.7713/I$1</f>
        <v>0.153912903225806</v>
      </c>
      <c r="J153" s="42" t="n">
        <v>0</v>
      </c>
      <c r="K153" s="42" t="n">
        <v>0.0022</v>
      </c>
      <c r="L153" s="42" t="n">
        <v>0</v>
      </c>
      <c r="M153" s="42" t="n">
        <v>0</v>
      </c>
      <c r="N153" s="43" t="n">
        <v>0</v>
      </c>
      <c r="O153" s="42" t="n">
        <f aca="false">SUM(I153:M153)</f>
        <v>0.156112903225806</v>
      </c>
      <c r="P153" s="44" t="s">
        <v>250</v>
      </c>
      <c r="Q153" s="39" t="n">
        <v>15</v>
      </c>
      <c r="R153" s="19" t="s">
        <v>251</v>
      </c>
      <c r="S153" s="45" t="n">
        <f aca="false">I153*I$1*Q153</f>
        <v>71.5695</v>
      </c>
      <c r="T153" s="45"/>
      <c r="U153" s="46" t="s">
        <v>252</v>
      </c>
      <c r="V153" s="19"/>
      <c r="W153" s="47"/>
      <c r="X153" s="47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  <c r="EU153" s="48"/>
      <c r="EV153" s="48"/>
      <c r="EW153" s="48"/>
      <c r="EX153" s="48"/>
      <c r="EY153" s="48"/>
      <c r="EZ153" s="48"/>
      <c r="FA153" s="48"/>
      <c r="FB153" s="48"/>
      <c r="FC153" s="48"/>
      <c r="FD153" s="48"/>
      <c r="FE153" s="48"/>
      <c r="FF153" s="48"/>
      <c r="FG153" s="48"/>
      <c r="FH153" s="48"/>
      <c r="FI153" s="48"/>
      <c r="FJ153" s="48"/>
      <c r="FK153" s="48"/>
      <c r="FL153" s="48"/>
      <c r="FM153" s="48"/>
      <c r="FN153" s="48"/>
      <c r="FO153" s="48"/>
      <c r="FP153" s="48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8"/>
      <c r="GT153" s="48"/>
      <c r="GU153" s="48"/>
      <c r="GV153" s="48"/>
      <c r="GW153" s="48"/>
      <c r="GX153" s="48"/>
      <c r="GY153" s="48"/>
      <c r="GZ153" s="48"/>
      <c r="HA153" s="48"/>
      <c r="HB153" s="48"/>
      <c r="HC153" s="48"/>
      <c r="HD153" s="48"/>
      <c r="HE153" s="48"/>
      <c r="HF153" s="48"/>
      <c r="HG153" s="48"/>
      <c r="HH153" s="48"/>
      <c r="HI153" s="48"/>
      <c r="HJ153" s="48"/>
      <c r="HK153" s="48"/>
      <c r="HL153" s="48"/>
      <c r="HM153" s="48"/>
      <c r="HN153" s="48"/>
      <c r="HO153" s="48"/>
      <c r="HP153" s="48"/>
      <c r="HQ153" s="48"/>
      <c r="HR153" s="48"/>
      <c r="HS153" s="48"/>
      <c r="HT153" s="48"/>
      <c r="HU153" s="48"/>
      <c r="HV153" s="48"/>
      <c r="HW153" s="48"/>
      <c r="HX153" s="48"/>
      <c r="HY153" s="48"/>
      <c r="HZ153" s="48"/>
      <c r="IA153" s="48"/>
      <c r="IB153" s="48"/>
      <c r="IC153" s="48"/>
      <c r="ID153" s="48"/>
      <c r="IE153" s="48"/>
      <c r="IF153" s="48"/>
      <c r="IG153" s="48"/>
      <c r="IH153" s="48"/>
      <c r="II153" s="48"/>
      <c r="IJ153" s="48"/>
      <c r="IK153" s="48"/>
      <c r="IL153" s="48"/>
      <c r="IM153" s="48"/>
      <c r="IN153" s="48"/>
      <c r="IO153" s="48"/>
      <c r="IP153" s="48"/>
      <c r="IQ153" s="48"/>
      <c r="IR153" s="48"/>
      <c r="IS153" s="48"/>
      <c r="IT153" s="48"/>
      <c r="IU153" s="48"/>
      <c r="IV153" s="48"/>
      <c r="IW153" s="48"/>
    </row>
    <row r="154" customFormat="false" ht="12.75" hidden="false" customHeight="false" outlineLevel="0" collapsed="false">
      <c r="A154" s="19" t="s">
        <v>29</v>
      </c>
      <c r="B154" s="39" t="s">
        <v>207</v>
      </c>
      <c r="C154" s="39" t="s">
        <v>183</v>
      </c>
      <c r="D154" s="40" t="n">
        <v>36130</v>
      </c>
      <c r="E154" s="40" t="n">
        <v>39599</v>
      </c>
      <c r="F154" s="19" t="s">
        <v>247</v>
      </c>
      <c r="G154" s="19" t="s">
        <v>248</v>
      </c>
      <c r="H154" s="39" t="s">
        <v>249</v>
      </c>
      <c r="I154" s="41" t="n">
        <f aca="false">4.7713/I$1</f>
        <v>0.153912903225806</v>
      </c>
      <c r="J154" s="42" t="n">
        <v>0</v>
      </c>
      <c r="K154" s="42" t="n">
        <v>0.0022</v>
      </c>
      <c r="L154" s="42" t="n">
        <v>0</v>
      </c>
      <c r="M154" s="42" t="n">
        <v>0</v>
      </c>
      <c r="N154" s="43" t="n">
        <v>0</v>
      </c>
      <c r="O154" s="42" t="n">
        <f aca="false">SUM(I154:M154)</f>
        <v>0.156112903225806</v>
      </c>
      <c r="P154" s="44" t="s">
        <v>253</v>
      </c>
      <c r="Q154" s="39" t="n">
        <v>2</v>
      </c>
      <c r="R154" s="19" t="s">
        <v>254</v>
      </c>
      <c r="S154" s="45" t="n">
        <f aca="false">I154*I$1*Q154</f>
        <v>9.5426</v>
      </c>
      <c r="T154" s="45"/>
      <c r="U154" s="46" t="s">
        <v>255</v>
      </c>
      <c r="V154" s="19"/>
      <c r="W154" s="47"/>
      <c r="X154" s="47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  <c r="EU154" s="48"/>
      <c r="EV154" s="48"/>
      <c r="EW154" s="48"/>
      <c r="EX154" s="48"/>
      <c r="EY154" s="48"/>
      <c r="EZ154" s="48"/>
      <c r="FA154" s="48"/>
      <c r="FB154" s="48"/>
      <c r="FC154" s="48"/>
      <c r="FD154" s="48"/>
      <c r="FE154" s="48"/>
      <c r="FF154" s="48"/>
      <c r="FG154" s="48"/>
      <c r="FH154" s="48"/>
      <c r="FI154" s="48"/>
      <c r="FJ154" s="48"/>
      <c r="FK154" s="48"/>
      <c r="FL154" s="48"/>
      <c r="FM154" s="48"/>
      <c r="FN154" s="48"/>
      <c r="FO154" s="48"/>
      <c r="FP154" s="48"/>
      <c r="FQ154" s="48"/>
      <c r="FR154" s="48"/>
      <c r="FS154" s="48"/>
      <c r="FT154" s="48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48"/>
      <c r="GP154" s="48"/>
      <c r="GQ154" s="48"/>
      <c r="GR154" s="48"/>
      <c r="GS154" s="48"/>
      <c r="GT154" s="48"/>
      <c r="GU154" s="48"/>
      <c r="GV154" s="48"/>
      <c r="GW154" s="48"/>
      <c r="GX154" s="48"/>
      <c r="GY154" s="48"/>
      <c r="GZ154" s="48"/>
      <c r="HA154" s="48"/>
      <c r="HB154" s="48"/>
      <c r="HC154" s="48"/>
      <c r="HD154" s="48"/>
      <c r="HE154" s="48"/>
      <c r="HF154" s="48"/>
      <c r="HG154" s="48"/>
      <c r="HH154" s="48"/>
      <c r="HI154" s="48"/>
      <c r="HJ154" s="48"/>
      <c r="HK154" s="48"/>
      <c r="HL154" s="48"/>
      <c r="HM154" s="48"/>
      <c r="HN154" s="48"/>
      <c r="HO154" s="48"/>
      <c r="HP154" s="48"/>
      <c r="HQ154" s="48"/>
      <c r="HR154" s="48"/>
      <c r="HS154" s="48"/>
      <c r="HT154" s="48"/>
      <c r="HU154" s="48"/>
      <c r="HV154" s="48"/>
      <c r="HW154" s="48"/>
      <c r="HX154" s="48"/>
      <c r="HY154" s="48"/>
      <c r="HZ154" s="48"/>
      <c r="IA154" s="48"/>
      <c r="IB154" s="48"/>
      <c r="IC154" s="48"/>
      <c r="ID154" s="48"/>
      <c r="IE154" s="48"/>
      <c r="IF154" s="48"/>
      <c r="IG154" s="48"/>
      <c r="IH154" s="48"/>
      <c r="II154" s="48"/>
      <c r="IJ154" s="48"/>
      <c r="IK154" s="48"/>
      <c r="IL154" s="48"/>
      <c r="IM154" s="48"/>
      <c r="IN154" s="48"/>
      <c r="IO154" s="48"/>
      <c r="IP154" s="48"/>
      <c r="IQ154" s="48"/>
      <c r="IR154" s="48"/>
      <c r="IS154" s="48"/>
      <c r="IT154" s="48"/>
      <c r="IU154" s="48"/>
      <c r="IV154" s="48"/>
      <c r="IW154" s="48"/>
    </row>
    <row r="155" customFormat="false" ht="12.75" hidden="false" customHeight="false" outlineLevel="0" collapsed="false">
      <c r="A155" s="19" t="s">
        <v>29</v>
      </c>
      <c r="B155" s="39" t="s">
        <v>207</v>
      </c>
      <c r="C155" s="39" t="s">
        <v>183</v>
      </c>
      <c r="D155" s="40" t="n">
        <v>36220</v>
      </c>
      <c r="E155" s="40" t="n">
        <v>39599</v>
      </c>
      <c r="F155" s="19" t="s">
        <v>247</v>
      </c>
      <c r="G155" s="19" t="s">
        <v>248</v>
      </c>
      <c r="H155" s="39" t="s">
        <v>249</v>
      </c>
      <c r="I155" s="41" t="n">
        <f aca="false">4.7713/I$1</f>
        <v>0.153912903225806</v>
      </c>
      <c r="J155" s="42" t="n">
        <v>0</v>
      </c>
      <c r="K155" s="42" t="n">
        <v>0.0022</v>
      </c>
      <c r="L155" s="42" t="n">
        <v>0</v>
      </c>
      <c r="M155" s="42" t="n">
        <v>0</v>
      </c>
      <c r="N155" s="43" t="n">
        <v>0</v>
      </c>
      <c r="O155" s="42" t="n">
        <f aca="false">SUM(I155:M155)</f>
        <v>0.156112903225806</v>
      </c>
      <c r="P155" s="44" t="s">
        <v>256</v>
      </c>
      <c r="Q155" s="39" t="n">
        <v>5</v>
      </c>
      <c r="R155" s="19" t="s">
        <v>257</v>
      </c>
      <c r="S155" s="45" t="n">
        <f aca="false">I155*I$1*Q155</f>
        <v>23.8565</v>
      </c>
      <c r="T155" s="45"/>
      <c r="U155" s="46" t="s">
        <v>258</v>
      </c>
      <c r="V155" s="19"/>
      <c r="W155" s="47"/>
      <c r="X155" s="47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48"/>
      <c r="EL155" s="48"/>
      <c r="EM155" s="48"/>
      <c r="EN155" s="48"/>
      <c r="EO155" s="48"/>
      <c r="EP155" s="48"/>
      <c r="EQ155" s="48"/>
      <c r="ER155" s="48"/>
      <c r="ES155" s="48"/>
      <c r="ET155" s="48"/>
      <c r="EU155" s="48"/>
      <c r="EV155" s="48"/>
      <c r="EW155" s="48"/>
      <c r="EX155" s="48"/>
      <c r="EY155" s="48"/>
      <c r="EZ155" s="48"/>
      <c r="FA155" s="48"/>
      <c r="FB155" s="48"/>
      <c r="FC155" s="48"/>
      <c r="FD155" s="48"/>
      <c r="FE155" s="48"/>
      <c r="FF155" s="48"/>
      <c r="FG155" s="48"/>
      <c r="FH155" s="48"/>
      <c r="FI155" s="48"/>
      <c r="FJ155" s="48"/>
      <c r="FK155" s="48"/>
      <c r="FL155" s="48"/>
      <c r="FM155" s="48"/>
      <c r="FN155" s="48"/>
      <c r="FO155" s="48"/>
      <c r="FP155" s="48"/>
      <c r="FQ155" s="48"/>
      <c r="FR155" s="48"/>
      <c r="FS155" s="48"/>
      <c r="FT155" s="48"/>
      <c r="FU155" s="48"/>
      <c r="FV155" s="48"/>
      <c r="FW155" s="48"/>
      <c r="FX155" s="48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48"/>
      <c r="GP155" s="48"/>
      <c r="GQ155" s="48"/>
      <c r="GR155" s="48"/>
      <c r="GS155" s="48"/>
      <c r="GT155" s="48"/>
      <c r="GU155" s="48"/>
      <c r="GV155" s="48"/>
      <c r="GW155" s="48"/>
      <c r="GX155" s="48"/>
      <c r="GY155" s="48"/>
      <c r="GZ155" s="48"/>
      <c r="HA155" s="48"/>
      <c r="HB155" s="48"/>
      <c r="HC155" s="48"/>
      <c r="HD155" s="48"/>
      <c r="HE155" s="48"/>
      <c r="HF155" s="48"/>
      <c r="HG155" s="48"/>
      <c r="HH155" s="48"/>
      <c r="HI155" s="48"/>
      <c r="HJ155" s="48"/>
      <c r="HK155" s="48"/>
      <c r="HL155" s="48"/>
      <c r="HM155" s="48"/>
      <c r="HN155" s="48"/>
      <c r="HO155" s="48"/>
      <c r="HP155" s="48"/>
      <c r="HQ155" s="48"/>
      <c r="HR155" s="48"/>
      <c r="HS155" s="48"/>
      <c r="HT155" s="48"/>
      <c r="HU155" s="48"/>
      <c r="HV155" s="48"/>
      <c r="HW155" s="48"/>
      <c r="HX155" s="48"/>
      <c r="HY155" s="48"/>
      <c r="HZ155" s="48"/>
      <c r="IA155" s="48"/>
      <c r="IB155" s="48"/>
      <c r="IC155" s="48"/>
      <c r="ID155" s="48"/>
      <c r="IE155" s="48"/>
      <c r="IF155" s="48"/>
      <c r="IG155" s="48"/>
      <c r="IH155" s="48"/>
      <c r="II155" s="48"/>
      <c r="IJ155" s="48"/>
      <c r="IK155" s="48"/>
      <c r="IL155" s="48"/>
      <c r="IM155" s="48"/>
      <c r="IN155" s="48"/>
      <c r="IO155" s="48"/>
      <c r="IP155" s="48"/>
      <c r="IQ155" s="48"/>
      <c r="IR155" s="48"/>
      <c r="IS155" s="48"/>
      <c r="IT155" s="48"/>
      <c r="IU155" s="48"/>
      <c r="IV155" s="48"/>
      <c r="IW155" s="48"/>
    </row>
    <row r="156" customFormat="false" ht="12.75" hidden="false" customHeight="false" outlineLevel="0" collapsed="false">
      <c r="A156" s="19" t="s">
        <v>29</v>
      </c>
      <c r="B156" s="39" t="s">
        <v>207</v>
      </c>
      <c r="C156" s="39" t="s">
        <v>259</v>
      </c>
      <c r="D156" s="40" t="n">
        <v>36526</v>
      </c>
      <c r="E156" s="40" t="n">
        <v>36556</v>
      </c>
      <c r="F156" s="19" t="s">
        <v>226</v>
      </c>
      <c r="G156" s="19" t="s">
        <v>260</v>
      </c>
      <c r="H156" s="39" t="s">
        <v>261</v>
      </c>
      <c r="I156" s="41" t="n">
        <v>0.4955</v>
      </c>
      <c r="J156" s="42" t="n">
        <v>0</v>
      </c>
      <c r="K156" s="42" t="n">
        <v>0.0022</v>
      </c>
      <c r="L156" s="42" t="n">
        <v>0</v>
      </c>
      <c r="M156" s="42" t="n">
        <v>0</v>
      </c>
      <c r="N156" s="43" t="n">
        <v>0</v>
      </c>
      <c r="O156" s="42" t="n">
        <f aca="false">SUM(I156:M156)</f>
        <v>0.4977</v>
      </c>
      <c r="P156" s="44" t="s">
        <v>262</v>
      </c>
      <c r="Q156" s="39" t="n">
        <v>190</v>
      </c>
      <c r="R156" s="19" t="s">
        <v>263</v>
      </c>
      <c r="S156" s="45" t="n">
        <f aca="false">I156*I$1*Q156</f>
        <v>2918.495</v>
      </c>
      <c r="T156" s="45"/>
      <c r="U156" s="47" t="n">
        <v>144552</v>
      </c>
      <c r="V156" s="19"/>
      <c r="W156" s="47"/>
      <c r="X156" s="47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  <c r="EP156" s="48"/>
      <c r="EQ156" s="48"/>
      <c r="ER156" s="48"/>
      <c r="ES156" s="48"/>
      <c r="ET156" s="48"/>
      <c r="EU156" s="48"/>
      <c r="EV156" s="48"/>
      <c r="EW156" s="48"/>
      <c r="EX156" s="48"/>
      <c r="EY156" s="48"/>
      <c r="EZ156" s="48"/>
      <c r="FA156" s="48"/>
      <c r="FB156" s="48"/>
      <c r="FC156" s="48"/>
      <c r="FD156" s="48"/>
      <c r="FE156" s="48"/>
      <c r="FF156" s="48"/>
      <c r="FG156" s="48"/>
      <c r="FH156" s="48"/>
      <c r="FI156" s="48"/>
      <c r="FJ156" s="48"/>
      <c r="FK156" s="48"/>
      <c r="FL156" s="48"/>
      <c r="FM156" s="48"/>
      <c r="FN156" s="48"/>
      <c r="FO156" s="48"/>
      <c r="FP156" s="48"/>
      <c r="FQ156" s="48"/>
      <c r="FR156" s="48"/>
      <c r="FS156" s="48"/>
      <c r="FT156" s="48"/>
      <c r="FU156" s="48"/>
      <c r="FV156" s="48"/>
      <c r="FW156" s="48"/>
      <c r="FX156" s="48"/>
      <c r="FY156" s="48"/>
      <c r="FZ156" s="48"/>
      <c r="GA156" s="48"/>
      <c r="GB156" s="48"/>
      <c r="GC156" s="48"/>
      <c r="GD156" s="48"/>
      <c r="GE156" s="48"/>
      <c r="GF156" s="48"/>
      <c r="GG156" s="48"/>
      <c r="GH156" s="48"/>
      <c r="GI156" s="48"/>
      <c r="GJ156" s="48"/>
      <c r="GK156" s="48"/>
      <c r="GL156" s="48"/>
      <c r="GM156" s="48"/>
      <c r="GN156" s="48"/>
      <c r="GO156" s="48"/>
      <c r="GP156" s="48"/>
      <c r="GQ156" s="48"/>
      <c r="GR156" s="48"/>
      <c r="GS156" s="48"/>
      <c r="GT156" s="48"/>
      <c r="GU156" s="48"/>
      <c r="GV156" s="48"/>
      <c r="GW156" s="48"/>
      <c r="GX156" s="48"/>
      <c r="GY156" s="48"/>
      <c r="GZ156" s="48"/>
      <c r="HA156" s="48"/>
      <c r="HB156" s="48"/>
      <c r="HC156" s="48"/>
      <c r="HD156" s="48"/>
      <c r="HE156" s="48"/>
      <c r="HF156" s="48"/>
      <c r="HG156" s="48"/>
      <c r="HH156" s="48"/>
      <c r="HI156" s="48"/>
      <c r="HJ156" s="48"/>
      <c r="HK156" s="48"/>
      <c r="HL156" s="48"/>
      <c r="HM156" s="48"/>
      <c r="HN156" s="48"/>
      <c r="HO156" s="48"/>
      <c r="HP156" s="48"/>
      <c r="HQ156" s="48"/>
      <c r="HR156" s="48"/>
      <c r="HS156" s="48"/>
      <c r="HT156" s="48"/>
      <c r="HU156" s="48"/>
      <c r="HV156" s="48"/>
      <c r="HW156" s="48"/>
      <c r="HX156" s="48"/>
      <c r="HY156" s="48"/>
      <c r="HZ156" s="48"/>
      <c r="IA156" s="48"/>
      <c r="IB156" s="48"/>
      <c r="IC156" s="48"/>
      <c r="ID156" s="48"/>
      <c r="IE156" s="48"/>
      <c r="IF156" s="48"/>
      <c r="IG156" s="48"/>
      <c r="IH156" s="48"/>
      <c r="II156" s="48"/>
      <c r="IJ156" s="48"/>
      <c r="IK156" s="48"/>
      <c r="IL156" s="48"/>
      <c r="IM156" s="48"/>
      <c r="IN156" s="48"/>
      <c r="IO156" s="48"/>
      <c r="IP156" s="48"/>
      <c r="IQ156" s="48"/>
      <c r="IR156" s="48"/>
      <c r="IS156" s="48"/>
      <c r="IT156" s="48"/>
      <c r="IU156" s="48"/>
      <c r="IV156" s="48"/>
      <c r="IW156" s="48"/>
    </row>
    <row r="157" customFormat="false" ht="12.75" hidden="false" customHeight="false" outlineLevel="0" collapsed="false">
      <c r="A157" s="2"/>
      <c r="B157" s="6"/>
      <c r="C157" s="6"/>
      <c r="D157" s="7"/>
      <c r="E157" s="7"/>
      <c r="F157" s="8"/>
      <c r="G157" s="8"/>
      <c r="H157" s="6"/>
      <c r="I157" s="22"/>
      <c r="J157" s="11"/>
      <c r="K157" s="11"/>
      <c r="L157" s="11"/>
      <c r="M157" s="11"/>
      <c r="N157" s="12"/>
      <c r="O157" s="11"/>
      <c r="P157" s="91"/>
      <c r="Q157" s="92"/>
      <c r="R157" s="93"/>
      <c r="S157" s="15"/>
      <c r="T157" s="15"/>
      <c r="U157" s="16"/>
      <c r="V157" s="17"/>
      <c r="W157" s="18"/>
      <c r="X157" s="18"/>
    </row>
    <row r="158" customFormat="false" ht="12.75" hidden="false" customHeight="false" outlineLevel="0" collapsed="false">
      <c r="A158" s="2"/>
      <c r="B158" s="6"/>
      <c r="C158" s="6"/>
      <c r="D158" s="7"/>
      <c r="E158" s="7"/>
      <c r="F158" s="8"/>
      <c r="G158" s="8"/>
      <c r="H158" s="6"/>
      <c r="I158" s="11"/>
      <c r="J158" s="11"/>
      <c r="K158" s="11"/>
      <c r="L158" s="11"/>
      <c r="M158" s="11"/>
      <c r="N158" s="12"/>
      <c r="O158" s="11"/>
      <c r="P158" s="91"/>
      <c r="Q158" s="92"/>
      <c r="R158" s="15"/>
      <c r="S158" s="15"/>
      <c r="T158" s="15"/>
      <c r="U158" s="16"/>
      <c r="V158" s="17"/>
      <c r="W158" s="18"/>
      <c r="X158" s="18"/>
    </row>
    <row r="159" customFormat="false" ht="12.75" hidden="false" customHeight="false" outlineLevel="0" collapsed="false">
      <c r="A159" s="2"/>
      <c r="B159" s="6"/>
      <c r="C159" s="6"/>
      <c r="D159" s="7"/>
      <c r="E159" s="7"/>
      <c r="F159" s="8"/>
      <c r="G159" s="8"/>
      <c r="H159" s="6"/>
      <c r="I159" s="22"/>
      <c r="J159" s="11"/>
      <c r="K159" s="11"/>
      <c r="L159" s="11"/>
      <c r="M159" s="11"/>
      <c r="N159" s="12"/>
      <c r="O159" s="11"/>
      <c r="P159" s="91"/>
      <c r="Q159" s="92"/>
      <c r="R159" s="15"/>
      <c r="S159" s="15"/>
      <c r="T159" s="15"/>
      <c r="U159" s="16"/>
      <c r="V159" s="17"/>
      <c r="W159" s="18"/>
      <c r="X159" s="18"/>
    </row>
    <row r="160" customFormat="false" ht="12.75" hidden="false" customHeight="false" outlineLevel="0" collapsed="false">
      <c r="A160" s="2"/>
      <c r="B160" s="6"/>
      <c r="C160" s="6"/>
      <c r="D160" s="7"/>
      <c r="E160" s="7"/>
      <c r="F160" s="8"/>
      <c r="G160" s="8"/>
      <c r="H160" s="6"/>
      <c r="I160" s="11"/>
      <c r="J160" s="11"/>
      <c r="K160" s="11"/>
      <c r="L160" s="11"/>
      <c r="M160" s="11"/>
      <c r="N160" s="12"/>
      <c r="O160" s="11"/>
      <c r="P160" s="91"/>
      <c r="Q160" s="92"/>
      <c r="R160" s="15"/>
      <c r="S160" s="15"/>
      <c r="T160" s="15"/>
      <c r="U160" s="16"/>
      <c r="V160" s="17"/>
      <c r="W160" s="18"/>
      <c r="X160" s="18"/>
    </row>
    <row r="161" customFormat="false" ht="12.75" hidden="false" customHeight="false" outlineLevel="0" collapsed="false">
      <c r="A161" s="2"/>
      <c r="B161" s="6"/>
      <c r="C161" s="6"/>
      <c r="D161" s="7"/>
      <c r="E161" s="7"/>
      <c r="F161" s="8"/>
      <c r="G161" s="8"/>
      <c r="H161" s="6"/>
      <c r="I161" s="22"/>
      <c r="J161" s="11"/>
      <c r="K161" s="11"/>
      <c r="L161" s="11"/>
      <c r="M161" s="11"/>
      <c r="N161" s="12"/>
      <c r="O161" s="11"/>
      <c r="P161" s="91"/>
      <c r="Q161" s="92"/>
      <c r="R161" s="15"/>
      <c r="S161" s="15"/>
      <c r="T161" s="15"/>
      <c r="U161" s="16"/>
      <c r="V161" s="17"/>
      <c r="W161" s="18"/>
      <c r="X161" s="18"/>
    </row>
    <row r="162" customFormat="false" ht="12.75" hidden="false" customHeight="false" outlineLevel="0" collapsed="false">
      <c r="A162" s="2"/>
      <c r="B162" s="6"/>
      <c r="C162" s="6"/>
      <c r="D162" s="7"/>
      <c r="E162" s="7"/>
      <c r="F162" s="8"/>
      <c r="G162" s="8"/>
      <c r="H162" s="6"/>
      <c r="I162" s="11"/>
      <c r="J162" s="11"/>
      <c r="K162" s="11"/>
      <c r="L162" s="11"/>
      <c r="M162" s="11"/>
      <c r="N162" s="12"/>
      <c r="O162" s="11"/>
      <c r="P162" s="91"/>
      <c r="Q162" s="92"/>
      <c r="R162" s="15"/>
      <c r="S162" s="15"/>
      <c r="T162" s="15"/>
      <c r="U162" s="16"/>
      <c r="V162" s="17"/>
      <c r="W162" s="18"/>
      <c r="X162" s="18"/>
    </row>
    <row r="163" customFormat="false" ht="12.75" hidden="false" customHeight="false" outlineLevel="0" collapsed="false">
      <c r="A163" s="2"/>
      <c r="B163" s="6"/>
      <c r="C163" s="6"/>
      <c r="D163" s="7"/>
      <c r="E163" s="7"/>
      <c r="F163" s="8"/>
      <c r="G163" s="8"/>
      <c r="H163" s="6"/>
      <c r="I163" s="11"/>
      <c r="J163" s="11"/>
      <c r="K163" s="11"/>
      <c r="L163" s="11"/>
      <c r="M163" s="11"/>
      <c r="N163" s="12"/>
      <c r="O163" s="11"/>
      <c r="P163" s="91"/>
      <c r="Q163" s="92"/>
      <c r="R163" s="15"/>
      <c r="S163" s="15"/>
      <c r="T163" s="15"/>
      <c r="U163" s="16"/>
      <c r="V163" s="17"/>
      <c r="W163" s="93"/>
      <c r="X163" s="18"/>
    </row>
    <row r="164" customFormat="false" ht="12.75" hidden="false" customHeight="false" outlineLevel="0" collapsed="false">
      <c r="A164" s="2"/>
      <c r="B164" s="6"/>
      <c r="C164" s="6"/>
      <c r="D164" s="7"/>
      <c r="E164" s="7"/>
      <c r="F164" s="8"/>
      <c r="G164" s="8"/>
      <c r="H164" s="6"/>
      <c r="I164" s="11"/>
      <c r="J164" s="11"/>
      <c r="K164" s="11"/>
      <c r="L164" s="11"/>
      <c r="M164" s="11"/>
      <c r="N164" s="12"/>
      <c r="O164" s="11"/>
      <c r="P164" s="91"/>
      <c r="Q164" s="92"/>
      <c r="R164" s="15"/>
      <c r="S164" s="15"/>
      <c r="T164" s="15"/>
      <c r="U164" s="16"/>
      <c r="V164" s="17"/>
      <c r="W164" s="18"/>
      <c r="X164" s="18"/>
    </row>
    <row r="165" customFormat="false" ht="12.75" hidden="false" customHeight="false" outlineLevel="0" collapsed="false">
      <c r="A165" s="2"/>
      <c r="B165" s="6"/>
      <c r="C165" s="6"/>
      <c r="D165" s="7"/>
      <c r="E165" s="7"/>
      <c r="F165" s="8"/>
      <c r="G165" s="8"/>
      <c r="H165" s="6"/>
      <c r="I165" s="11"/>
      <c r="J165" s="11"/>
      <c r="K165" s="11"/>
      <c r="L165" s="11"/>
      <c r="M165" s="11"/>
      <c r="N165" s="12"/>
      <c r="O165" s="11"/>
      <c r="P165" s="91"/>
      <c r="Q165" s="92"/>
      <c r="R165" s="15"/>
      <c r="S165" s="15"/>
      <c r="T165" s="15"/>
      <c r="U165" s="16"/>
      <c r="V165" s="17"/>
      <c r="W165" s="18"/>
      <c r="X165" s="18"/>
    </row>
    <row r="166" customFormat="false" ht="12.75" hidden="false" customHeight="false" outlineLevel="0" collapsed="false">
      <c r="A166" s="2"/>
      <c r="B166" s="6"/>
      <c r="C166" s="6"/>
      <c r="D166" s="7"/>
      <c r="E166" s="7"/>
      <c r="F166" s="8"/>
      <c r="G166" s="8"/>
      <c r="H166" s="6"/>
      <c r="I166" s="22"/>
      <c r="J166" s="11"/>
      <c r="K166" s="11"/>
      <c r="L166" s="11"/>
      <c r="M166" s="11"/>
      <c r="N166" s="12"/>
      <c r="O166" s="11"/>
      <c r="P166" s="91"/>
      <c r="Q166" s="92"/>
      <c r="R166" s="93"/>
      <c r="S166" s="15"/>
      <c r="T166" s="15"/>
      <c r="U166" s="16"/>
      <c r="V166" s="17"/>
      <c r="W166" s="18"/>
      <c r="X166" s="18"/>
    </row>
    <row r="167" customFormat="false" ht="12.75" hidden="false" customHeight="false" outlineLevel="0" collapsed="false">
      <c r="A167" s="2"/>
      <c r="B167" s="6"/>
      <c r="C167" s="6"/>
      <c r="D167" s="7"/>
      <c r="E167" s="7"/>
      <c r="F167" s="8"/>
      <c r="G167" s="8"/>
      <c r="H167" s="6"/>
      <c r="I167" s="22"/>
      <c r="J167" s="11"/>
      <c r="K167" s="11"/>
      <c r="L167" s="11"/>
      <c r="M167" s="11"/>
      <c r="N167" s="12"/>
      <c r="O167" s="11"/>
      <c r="P167" s="91"/>
      <c r="Q167" s="92"/>
      <c r="R167" s="93"/>
      <c r="S167" s="15"/>
      <c r="T167" s="15"/>
      <c r="U167" s="16"/>
      <c r="V167" s="17"/>
      <c r="W167" s="18"/>
      <c r="X167" s="18"/>
    </row>
    <row r="168" customFormat="false" ht="12.75" hidden="false" customHeight="false" outlineLevel="0" collapsed="false">
      <c r="P168" s="94"/>
      <c r="Q168" s="94"/>
      <c r="R168" s="94"/>
      <c r="S168" s="94"/>
      <c r="T168" s="94"/>
      <c r="U168" s="95"/>
      <c r="V168" s="96"/>
      <c r="W168" s="95"/>
    </row>
    <row r="169" customFormat="false" ht="12.75" hidden="false" customHeight="false" outlineLevel="0" collapsed="false">
      <c r="P169" s="94"/>
      <c r="Q169" s="94"/>
      <c r="R169" s="94"/>
      <c r="S169" s="94"/>
      <c r="T169" s="94"/>
      <c r="U169" s="95"/>
      <c r="V169" s="96"/>
      <c r="W169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H21" activeCellId="0" sqref="H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85"/>
    <col collapsed="false" customWidth="false" hidden="false" outlineLevel="0" max="2" min="2" style="1" width="9.14"/>
    <col collapsed="false" customWidth="true" hidden="false" outlineLevel="0" max="3" min="3" style="1" width="10.56"/>
    <col collapsed="false" customWidth="true" hidden="false" outlineLevel="0" max="4" min="4" style="1" width="8.7"/>
    <col collapsed="false" customWidth="true" hidden="false" outlineLevel="0" max="5" min="5" style="1" width="10.99"/>
    <col collapsed="false" customWidth="true" hidden="false" outlineLevel="0" max="6" min="6" style="2" width="12.42"/>
    <col collapsed="false" customWidth="true" hidden="false" outlineLevel="0" max="7" min="7" style="2" width="7.99"/>
    <col collapsed="false" customWidth="true" hidden="false" outlineLevel="0" max="8" min="8" style="1" width="6.41"/>
    <col collapsed="false" customWidth="true" hidden="true" outlineLevel="0" max="9" min="9" style="1" width="8.85"/>
    <col collapsed="false" customWidth="true" hidden="true" outlineLevel="0" max="13" min="10" style="1" width="9.06"/>
    <col collapsed="false" customWidth="true" hidden="true" outlineLevel="0" max="14" min="14" style="3" width="9.06"/>
    <col collapsed="false" customWidth="true" hidden="true" outlineLevel="0" max="15" min="15" style="1" width="9.06"/>
    <col collapsed="false" customWidth="true" hidden="false" outlineLevel="0" max="16" min="16" style="4" width="12.28"/>
    <col collapsed="false" customWidth="false" hidden="false" outlineLevel="0" max="17" min="17" style="1" width="9.14"/>
    <col collapsed="false" customWidth="true" hidden="false" outlineLevel="0" max="18" min="18" style="1" width="13.7"/>
    <col collapsed="false" customWidth="false" hidden="false" outlineLevel="0" max="20" min="19" style="1" width="9.14"/>
    <col collapsed="false" customWidth="true" hidden="false" outlineLevel="0" max="21" min="21" style="4" width="13.56"/>
    <col collapsed="false" customWidth="true" hidden="false" outlineLevel="0" max="22" min="22" style="1" width="42.28"/>
    <col collapsed="false" customWidth="false" hidden="false" outlineLevel="0" max="24" min="23" style="4" width="9.14"/>
    <col collapsed="false" customWidth="true" hidden="false" outlineLevel="0" max="25" min="25" style="1" width="12.42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5" t="s">
        <v>264</v>
      </c>
      <c r="B1" s="6"/>
      <c r="C1" s="6"/>
      <c r="D1" s="7"/>
      <c r="E1" s="7"/>
      <c r="F1" s="8"/>
      <c r="G1" s="8"/>
      <c r="H1" s="6" t="s">
        <v>1</v>
      </c>
      <c r="I1" s="9" t="n">
        <v>31</v>
      </c>
      <c r="J1" s="10" t="s">
        <v>2</v>
      </c>
      <c r="K1" s="11"/>
      <c r="L1" s="11"/>
      <c r="M1" s="11"/>
      <c r="N1" s="12"/>
      <c r="O1" s="11"/>
      <c r="P1" s="38"/>
      <c r="Q1" s="14"/>
      <c r="R1" s="15"/>
      <c r="S1" s="15"/>
      <c r="T1" s="15"/>
      <c r="U1" s="16"/>
      <c r="V1" s="15"/>
      <c r="W1" s="18"/>
      <c r="X1" s="18"/>
    </row>
    <row r="2" customFormat="false" ht="12.75" hidden="false" customHeight="false" outlineLevel="0" collapsed="false">
      <c r="A2" s="19" t="s">
        <v>3</v>
      </c>
      <c r="B2" s="19"/>
      <c r="C2" s="19"/>
      <c r="D2" s="7"/>
      <c r="E2" s="7"/>
      <c r="F2" s="8"/>
      <c r="G2" s="8"/>
      <c r="H2" s="6"/>
      <c r="I2" s="9"/>
      <c r="J2" s="10" t="s">
        <v>4</v>
      </c>
      <c r="K2" s="11"/>
      <c r="L2" s="11"/>
      <c r="M2" s="11"/>
      <c r="N2" s="12"/>
      <c r="O2" s="11"/>
      <c r="P2" s="38"/>
      <c r="Q2" s="14"/>
      <c r="R2" s="15"/>
      <c r="S2" s="15"/>
      <c r="T2" s="15"/>
      <c r="U2" s="16"/>
      <c r="V2" s="15"/>
      <c r="W2" s="18"/>
      <c r="X2" s="18"/>
    </row>
    <row r="3" customFormat="false" ht="12.75" hidden="false" customHeight="false" outlineLevel="0" collapsed="false">
      <c r="A3" s="20" t="s">
        <v>5</v>
      </c>
      <c r="B3" s="20"/>
      <c r="C3" s="20"/>
      <c r="D3" s="7"/>
      <c r="E3" s="7"/>
      <c r="F3" s="21" t="s">
        <v>6</v>
      </c>
      <c r="G3" s="8" t="s">
        <v>6</v>
      </c>
      <c r="H3" s="14" t="s">
        <v>6</v>
      </c>
      <c r="I3" s="22"/>
      <c r="J3" s="23" t="s">
        <v>6</v>
      </c>
      <c r="K3" s="11"/>
      <c r="L3" s="23" t="s">
        <v>6</v>
      </c>
      <c r="M3" s="11"/>
      <c r="N3" s="12"/>
      <c r="O3" s="23" t="s">
        <v>6</v>
      </c>
      <c r="P3" s="38"/>
      <c r="Q3" s="14"/>
      <c r="R3" s="15"/>
      <c r="S3" s="15"/>
      <c r="T3" s="15"/>
      <c r="U3" s="16"/>
      <c r="V3" s="15"/>
      <c r="W3" s="18"/>
      <c r="X3" s="18"/>
    </row>
    <row r="4" customFormat="false" ht="12.75" hidden="false" customHeight="false" outlineLevel="0" collapsed="false">
      <c r="A4" s="24" t="s">
        <v>265</v>
      </c>
      <c r="B4" s="25"/>
      <c r="C4" s="25"/>
      <c r="D4" s="7"/>
      <c r="E4" s="7"/>
      <c r="F4" s="26"/>
      <c r="G4" s="8"/>
      <c r="H4" s="26"/>
      <c r="I4" s="22"/>
      <c r="J4" s="26"/>
      <c r="K4" s="11"/>
      <c r="L4" s="26"/>
      <c r="M4" s="14"/>
      <c r="N4" s="12"/>
      <c r="O4" s="14"/>
      <c r="P4" s="38"/>
      <c r="Q4" s="14"/>
      <c r="R4" s="15"/>
      <c r="S4" s="27"/>
      <c r="T4" s="27"/>
      <c r="U4" s="28"/>
      <c r="V4" s="15"/>
      <c r="W4" s="18"/>
      <c r="X4" s="18"/>
    </row>
    <row r="5" customFormat="false" ht="12.75" hidden="false" customHeight="false" outlineLevel="0" collapsed="false">
      <c r="A5" s="8" t="s">
        <v>7</v>
      </c>
      <c r="B5" s="6"/>
      <c r="C5" s="97" t="s">
        <v>266</v>
      </c>
      <c r="D5" s="7"/>
      <c r="E5" s="7"/>
      <c r="F5" s="26"/>
      <c r="G5" s="8"/>
      <c r="H5" s="26"/>
      <c r="I5" s="22"/>
      <c r="J5" s="26"/>
      <c r="K5" s="11"/>
      <c r="L5" s="26"/>
      <c r="M5" s="14"/>
      <c r="N5" s="12"/>
      <c r="O5" s="14"/>
      <c r="P5" s="38"/>
      <c r="Q5" s="14"/>
      <c r="R5" s="15"/>
      <c r="S5" s="27"/>
      <c r="T5" s="27"/>
      <c r="U5" s="28"/>
      <c r="V5" s="15"/>
      <c r="W5" s="18"/>
      <c r="X5" s="18"/>
    </row>
    <row r="6" customFormat="false" ht="12.75" hidden="false" customHeight="false" outlineLevel="0" collapsed="false">
      <c r="A6" s="8"/>
      <c r="B6" s="6"/>
      <c r="C6" s="97" t="s">
        <v>267</v>
      </c>
      <c r="D6" s="7"/>
      <c r="E6" s="7"/>
      <c r="F6" s="26"/>
      <c r="G6" s="8"/>
      <c r="H6" s="26"/>
      <c r="I6" s="22"/>
      <c r="J6" s="26"/>
      <c r="K6" s="11"/>
      <c r="L6" s="26"/>
      <c r="M6" s="14"/>
      <c r="N6" s="12"/>
      <c r="O6" s="14"/>
      <c r="P6" s="38"/>
      <c r="Q6" s="14"/>
      <c r="R6" s="15"/>
      <c r="S6" s="27"/>
      <c r="T6" s="27"/>
      <c r="U6" s="28"/>
      <c r="V6" s="15"/>
      <c r="W6" s="18"/>
      <c r="X6" s="18"/>
    </row>
    <row r="7" customFormat="false" ht="12.75" hidden="false" customHeight="false" outlineLevel="0" collapsed="false">
      <c r="A7" s="8"/>
      <c r="B7" s="6"/>
      <c r="C7" s="97" t="s">
        <v>268</v>
      </c>
      <c r="D7" s="7"/>
      <c r="E7" s="7"/>
      <c r="F7" s="26"/>
      <c r="G7" s="8"/>
      <c r="H7" s="26"/>
      <c r="I7" s="22"/>
      <c r="J7" s="26"/>
      <c r="K7" s="11"/>
      <c r="L7" s="26"/>
      <c r="M7" s="14"/>
      <c r="N7" s="12"/>
      <c r="O7" s="14"/>
      <c r="P7" s="38"/>
      <c r="Q7" s="14"/>
      <c r="R7" s="15"/>
      <c r="S7" s="27"/>
      <c r="T7" s="27"/>
      <c r="U7" s="28"/>
      <c r="V7" s="15"/>
      <c r="W7" s="18"/>
      <c r="X7" s="18"/>
    </row>
    <row r="8" customFormat="false" ht="12.75" hidden="false" customHeight="false" outlineLevel="0" collapsed="false">
      <c r="A8" s="8"/>
      <c r="B8" s="6"/>
      <c r="C8" s="97"/>
      <c r="D8" s="7"/>
      <c r="E8" s="7"/>
      <c r="F8" s="26"/>
      <c r="G8" s="8"/>
      <c r="H8" s="26"/>
      <c r="I8" s="22"/>
      <c r="J8" s="26"/>
      <c r="K8" s="11"/>
      <c r="L8" s="26"/>
      <c r="M8" s="14"/>
      <c r="N8" s="12"/>
      <c r="O8" s="14"/>
      <c r="P8" s="38"/>
      <c r="Q8" s="14"/>
      <c r="R8" s="15"/>
      <c r="S8" s="27"/>
      <c r="T8" s="27"/>
      <c r="U8" s="28"/>
      <c r="V8" s="15"/>
      <c r="W8" s="18"/>
      <c r="X8" s="18"/>
    </row>
    <row r="9" customFormat="false" ht="12.75" hidden="false" customHeight="false" outlineLevel="0" collapsed="false">
      <c r="A9" s="8"/>
      <c r="B9" s="6"/>
      <c r="C9" s="97"/>
      <c r="D9" s="7"/>
      <c r="E9" s="7"/>
      <c r="F9" s="26"/>
      <c r="G9" s="8"/>
      <c r="H9" s="26"/>
      <c r="I9" s="22"/>
      <c r="J9" s="26"/>
      <c r="K9" s="11"/>
      <c r="L9" s="26"/>
      <c r="M9" s="14"/>
      <c r="N9" s="12"/>
      <c r="O9" s="14"/>
      <c r="P9" s="38"/>
      <c r="Q9" s="14"/>
      <c r="R9" s="15"/>
      <c r="S9" s="27"/>
      <c r="T9" s="27"/>
      <c r="U9" s="28"/>
      <c r="V9" s="15"/>
      <c r="W9" s="18"/>
      <c r="X9" s="18"/>
    </row>
    <row r="10" customFormat="false" ht="12.75" hidden="false" customHeight="false" outlineLevel="0" collapsed="false">
      <c r="A10" s="8"/>
      <c r="B10" s="6"/>
      <c r="C10" s="6"/>
      <c r="D10" s="7"/>
      <c r="E10" s="7"/>
      <c r="F10" s="26"/>
      <c r="G10" s="8"/>
      <c r="H10" s="26"/>
      <c r="I10" s="22"/>
      <c r="J10" s="26"/>
      <c r="K10" s="11"/>
      <c r="L10" s="26"/>
      <c r="M10" s="14"/>
      <c r="N10" s="12"/>
      <c r="O10" s="14"/>
      <c r="P10" s="38"/>
      <c r="Q10" s="14"/>
      <c r="R10" s="15"/>
      <c r="S10" s="27"/>
      <c r="T10" s="27"/>
      <c r="U10" s="28"/>
      <c r="V10" s="15"/>
      <c r="W10" s="18"/>
      <c r="X10" s="18"/>
    </row>
    <row r="11" customFormat="false" ht="12.75" hidden="false" customHeight="false" outlineLevel="0" collapsed="false">
      <c r="A11" s="29" t="s">
        <v>8</v>
      </c>
      <c r="B11" s="30" t="s">
        <v>9</v>
      </c>
      <c r="C11" s="30" t="s">
        <v>72</v>
      </c>
      <c r="D11" s="31" t="s">
        <v>11</v>
      </c>
      <c r="E11" s="31"/>
      <c r="F11" s="29" t="s">
        <v>12</v>
      </c>
      <c r="G11" s="29" t="s">
        <v>13</v>
      </c>
      <c r="H11" s="30" t="s">
        <v>269</v>
      </c>
      <c r="I11" s="32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3" t="s">
        <v>20</v>
      </c>
      <c r="O11" s="30" t="s">
        <v>21</v>
      </c>
      <c r="P11" s="98" t="s">
        <v>22</v>
      </c>
      <c r="Q11" s="30" t="s">
        <v>23</v>
      </c>
      <c r="R11" s="29" t="s">
        <v>24</v>
      </c>
      <c r="S11" s="35" t="s">
        <v>25</v>
      </c>
      <c r="T11" s="35" t="s">
        <v>26</v>
      </c>
      <c r="U11" s="36" t="s">
        <v>27</v>
      </c>
      <c r="V11" s="35" t="s">
        <v>28</v>
      </c>
      <c r="W11" s="38"/>
      <c r="X11" s="38"/>
    </row>
    <row r="12" customFormat="false" ht="12.75" hidden="false" customHeight="false" outlineLevel="0" collapsed="false">
      <c r="A12" s="8" t="s">
        <v>29</v>
      </c>
      <c r="B12" s="6" t="s">
        <v>153</v>
      </c>
      <c r="C12" s="6" t="s">
        <v>74</v>
      </c>
      <c r="D12" s="7" t="n">
        <v>36526</v>
      </c>
      <c r="E12" s="7" t="n">
        <v>36830</v>
      </c>
      <c r="F12" s="8" t="s">
        <v>270</v>
      </c>
      <c r="G12" s="8" t="s">
        <v>155</v>
      </c>
      <c r="H12" s="6"/>
      <c r="I12" s="22" t="n">
        <f aca="false">1.0603/I$1</f>
        <v>0.0342032258064516</v>
      </c>
      <c r="J12" s="11" t="n">
        <v>0.0017</v>
      </c>
      <c r="K12" s="11" t="n">
        <v>0.0022</v>
      </c>
      <c r="L12" s="11" t="n">
        <v>0</v>
      </c>
      <c r="M12" s="11" t="n">
        <v>0</v>
      </c>
      <c r="N12" s="12" t="n">
        <v>0.00593</v>
      </c>
      <c r="O12" s="11" t="n">
        <f aca="false">SUM(I12:M12)</f>
        <v>0.0381032258064516</v>
      </c>
      <c r="P12" s="38" t="n">
        <v>42789</v>
      </c>
      <c r="Q12" s="6" t="n">
        <v>30000</v>
      </c>
      <c r="R12" s="8" t="s">
        <v>271</v>
      </c>
      <c r="S12" s="83" t="n">
        <f aca="false">I12*I$1*Q12</f>
        <v>31809</v>
      </c>
      <c r="T12" s="83"/>
      <c r="U12" s="84" t="n">
        <v>140447</v>
      </c>
      <c r="V12" s="8"/>
      <c r="W12" s="38"/>
      <c r="X12" s="38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  <c r="IV12" s="99"/>
      <c r="IW12" s="99"/>
    </row>
    <row r="13" customFormat="false" ht="12.75" hidden="false" customHeight="false" outlineLevel="0" collapsed="false">
      <c r="A13" s="49" t="s">
        <v>6</v>
      </c>
      <c r="B13" s="50" t="s">
        <v>6</v>
      </c>
      <c r="C13" s="51" t="s">
        <v>6</v>
      </c>
      <c r="D13" s="52" t="s">
        <v>6</v>
      </c>
      <c r="E13" s="52"/>
      <c r="F13" s="49" t="s">
        <v>6</v>
      </c>
      <c r="G13" s="53" t="s">
        <v>6</v>
      </c>
      <c r="H13" s="50" t="s">
        <v>6</v>
      </c>
      <c r="I13" s="54"/>
      <c r="J13" s="55"/>
      <c r="K13" s="55"/>
      <c r="L13" s="55"/>
      <c r="M13" s="55"/>
      <c r="N13" s="56"/>
      <c r="O13" s="55"/>
      <c r="P13" s="100" t="s">
        <v>6</v>
      </c>
      <c r="Q13" s="50" t="n">
        <f aca="false">SUM(Q12)</f>
        <v>30000</v>
      </c>
      <c r="R13" s="49" t="s">
        <v>6</v>
      </c>
      <c r="S13" s="58" t="n">
        <f aca="false">SUM(S12)</f>
        <v>31809</v>
      </c>
      <c r="T13" s="58" t="n">
        <f aca="false">SUM(T12)</f>
        <v>0</v>
      </c>
      <c r="U13" s="59"/>
      <c r="V13" s="101"/>
      <c r="W13" s="38"/>
      <c r="X13" s="38"/>
    </row>
    <row r="14" customFormat="false" ht="12.75" hidden="false" customHeight="false" outlineLevel="0" collapsed="false">
      <c r="A14" s="29" t="s">
        <v>8</v>
      </c>
      <c r="B14" s="30" t="s">
        <v>9</v>
      </c>
      <c r="C14" s="30" t="s">
        <v>72</v>
      </c>
      <c r="D14" s="31" t="s">
        <v>11</v>
      </c>
      <c r="E14" s="31"/>
      <c r="F14" s="29" t="s">
        <v>12</v>
      </c>
      <c r="G14" s="29" t="s">
        <v>13</v>
      </c>
      <c r="H14" s="30" t="s">
        <v>269</v>
      </c>
      <c r="I14" s="32" t="s">
        <v>15</v>
      </c>
      <c r="J14" s="30" t="s">
        <v>16</v>
      </c>
      <c r="K14" s="30" t="s">
        <v>17</v>
      </c>
      <c r="L14" s="30" t="s">
        <v>18</v>
      </c>
      <c r="M14" s="30" t="s">
        <v>19</v>
      </c>
      <c r="N14" s="33" t="s">
        <v>20</v>
      </c>
      <c r="O14" s="30" t="s">
        <v>21</v>
      </c>
      <c r="P14" s="98" t="s">
        <v>22</v>
      </c>
      <c r="Q14" s="30" t="s">
        <v>23</v>
      </c>
      <c r="R14" s="29" t="s">
        <v>24</v>
      </c>
      <c r="S14" s="35" t="s">
        <v>272</v>
      </c>
      <c r="T14" s="35" t="s">
        <v>272</v>
      </c>
      <c r="U14" s="36"/>
      <c r="V14" s="35" t="str">
        <f aca="false">+V11</f>
        <v>Questions</v>
      </c>
      <c r="W14" s="38"/>
      <c r="X14" s="38"/>
    </row>
    <row r="15" customFormat="false" ht="12.75" hidden="false" customHeight="false" outlineLevel="0" collapsed="false">
      <c r="A15" s="19" t="s">
        <v>29</v>
      </c>
      <c r="B15" s="39" t="s">
        <v>73</v>
      </c>
      <c r="C15" s="39" t="s">
        <v>74</v>
      </c>
      <c r="D15" s="40" t="n">
        <v>36526</v>
      </c>
      <c r="E15" s="40" t="s">
        <v>273</v>
      </c>
      <c r="F15" s="24" t="s">
        <v>274</v>
      </c>
      <c r="G15" s="24" t="s">
        <v>274</v>
      </c>
      <c r="H15" s="39"/>
      <c r="I15" s="61" t="n">
        <v>0</v>
      </c>
      <c r="J15" s="42" t="n">
        <v>0</v>
      </c>
      <c r="K15" s="42" t="n">
        <v>0</v>
      </c>
      <c r="L15" s="42" t="n">
        <v>0</v>
      </c>
      <c r="M15" s="42" t="n">
        <v>0</v>
      </c>
      <c r="N15" s="43" t="n">
        <v>0</v>
      </c>
      <c r="O15" s="42" t="n">
        <f aca="false">SUM(I15:M15)</f>
        <v>0</v>
      </c>
      <c r="P15" s="47" t="n">
        <v>36907</v>
      </c>
      <c r="Q15" s="39" t="n">
        <v>0</v>
      </c>
      <c r="R15" s="19" t="s">
        <v>275</v>
      </c>
      <c r="S15" s="45" t="n">
        <f aca="false">I15*I$1*Q15</f>
        <v>0</v>
      </c>
      <c r="T15" s="45"/>
      <c r="U15" s="46" t="n">
        <v>148659</v>
      </c>
      <c r="V15" s="45"/>
      <c r="W15" s="47"/>
      <c r="X15" s="47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2.75" hidden="false" customHeight="false" outlineLevel="0" collapsed="false">
      <c r="A16" s="19" t="s">
        <v>66</v>
      </c>
      <c r="B16" s="39" t="s">
        <v>73</v>
      </c>
      <c r="C16" s="39" t="s">
        <v>276</v>
      </c>
      <c r="D16" s="40" t="n">
        <v>36526</v>
      </c>
      <c r="E16" s="40" t="s">
        <v>273</v>
      </c>
      <c r="F16" s="24" t="s">
        <v>274</v>
      </c>
      <c r="G16" s="24" t="s">
        <v>274</v>
      </c>
      <c r="H16" s="39"/>
      <c r="I16" s="61" t="n">
        <v>0</v>
      </c>
      <c r="J16" s="42" t="n">
        <v>0</v>
      </c>
      <c r="K16" s="42" t="n">
        <v>0</v>
      </c>
      <c r="L16" s="42" t="n">
        <v>0</v>
      </c>
      <c r="M16" s="42" t="n">
        <v>0</v>
      </c>
      <c r="N16" s="43" t="n">
        <v>0</v>
      </c>
      <c r="O16" s="42" t="n">
        <f aca="false">SUM(I16:M16)</f>
        <v>0</v>
      </c>
      <c r="P16" s="47" t="n">
        <v>48049</v>
      </c>
      <c r="Q16" s="39" t="n">
        <v>0</v>
      </c>
      <c r="R16" s="19" t="s">
        <v>275</v>
      </c>
      <c r="S16" s="45" t="n">
        <f aca="false">I16*I$1*Q16</f>
        <v>0</v>
      </c>
      <c r="T16" s="45"/>
      <c r="U16" s="46" t="n">
        <v>149173</v>
      </c>
      <c r="V16" s="45"/>
      <c r="W16" s="47"/>
      <c r="X16" s="4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</row>
    <row r="17" customFormat="false" ht="12.75" hidden="false" customHeight="false" outlineLevel="0" collapsed="false">
      <c r="A17" s="19" t="s">
        <v>29</v>
      </c>
      <c r="B17" s="39" t="s">
        <v>73</v>
      </c>
      <c r="C17" s="39" t="s">
        <v>74</v>
      </c>
      <c r="D17" s="40" t="n">
        <v>36526</v>
      </c>
      <c r="E17" s="40" t="s">
        <v>273</v>
      </c>
      <c r="F17" s="24" t="s">
        <v>274</v>
      </c>
      <c r="G17" s="24" t="s">
        <v>274</v>
      </c>
      <c r="H17" s="39"/>
      <c r="I17" s="61" t="n">
        <v>0</v>
      </c>
      <c r="J17" s="42" t="n">
        <v>0</v>
      </c>
      <c r="K17" s="42" t="n">
        <v>0</v>
      </c>
      <c r="L17" s="42" t="n">
        <v>0</v>
      </c>
      <c r="M17" s="42" t="n">
        <v>0</v>
      </c>
      <c r="N17" s="43" t="n">
        <v>0</v>
      </c>
      <c r="O17" s="42" t="n">
        <f aca="false">SUM(I17:M17)</f>
        <v>0</v>
      </c>
      <c r="P17" s="47" t="n">
        <v>39999</v>
      </c>
      <c r="Q17" s="39" t="n">
        <v>0</v>
      </c>
      <c r="R17" s="19" t="s">
        <v>277</v>
      </c>
      <c r="S17" s="45" t="n">
        <f aca="false">I17*I$1*Q17</f>
        <v>0</v>
      </c>
      <c r="T17" s="45"/>
      <c r="U17" s="46" t="n">
        <v>149337</v>
      </c>
      <c r="V17" s="45"/>
      <c r="W17" s="47"/>
      <c r="X17" s="4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.75" hidden="false" customHeight="false" outlineLevel="0" collapsed="false">
      <c r="A18" s="19" t="s">
        <v>66</v>
      </c>
      <c r="B18" s="39" t="s">
        <v>73</v>
      </c>
      <c r="C18" s="39" t="s">
        <v>276</v>
      </c>
      <c r="D18" s="40" t="n">
        <v>36526</v>
      </c>
      <c r="E18" s="40" t="s">
        <v>273</v>
      </c>
      <c r="F18" s="24" t="s">
        <v>274</v>
      </c>
      <c r="G18" s="24" t="s">
        <v>274</v>
      </c>
      <c r="H18" s="39"/>
      <c r="I18" s="61" t="n">
        <v>0</v>
      </c>
      <c r="J18" s="42" t="n">
        <v>0</v>
      </c>
      <c r="K18" s="42" t="n">
        <v>0</v>
      </c>
      <c r="L18" s="42" t="n">
        <v>0</v>
      </c>
      <c r="M18" s="42" t="n">
        <v>0</v>
      </c>
      <c r="N18" s="43" t="n">
        <v>0</v>
      </c>
      <c r="O18" s="42" t="n">
        <f aca="false">SUM(I18:M18)</f>
        <v>0</v>
      </c>
      <c r="P18" s="47" t="n">
        <v>48050</v>
      </c>
      <c r="Q18" s="39" t="n">
        <v>0</v>
      </c>
      <c r="R18" s="19" t="s">
        <v>277</v>
      </c>
      <c r="S18" s="45" t="n">
        <f aca="false">I18*I$1*Q18</f>
        <v>0</v>
      </c>
      <c r="T18" s="45"/>
      <c r="U18" s="46" t="n">
        <v>149338</v>
      </c>
      <c r="V18" s="45"/>
      <c r="W18" s="47"/>
      <c r="X18" s="4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19" customFormat="false" ht="12.75" hidden="false" customHeight="false" outlineLevel="0" collapsed="false">
      <c r="A19" s="8"/>
      <c r="B19" s="6"/>
      <c r="C19" s="6"/>
      <c r="D19" s="7" t="s">
        <v>6</v>
      </c>
      <c r="E19" s="7"/>
      <c r="F19" s="8"/>
      <c r="G19" s="8"/>
      <c r="H19" s="6"/>
      <c r="I19" s="22"/>
      <c r="J19" s="11"/>
      <c r="K19" s="82"/>
      <c r="L19" s="11"/>
      <c r="M19" s="11"/>
      <c r="N19" s="12"/>
      <c r="O19" s="11"/>
      <c r="P19" s="18"/>
      <c r="Q19" s="27"/>
      <c r="R19" s="93"/>
      <c r="S19" s="102"/>
      <c r="T19" s="15"/>
      <c r="U19" s="16"/>
      <c r="V19" s="15"/>
      <c r="W19" s="18"/>
      <c r="X19" s="18"/>
    </row>
    <row r="20" customFormat="false" ht="12.75" hidden="false" customHeight="false" outlineLevel="0" collapsed="false">
      <c r="A20" s="29" t="s">
        <v>8</v>
      </c>
      <c r="B20" s="30" t="s">
        <v>9</v>
      </c>
      <c r="C20" s="30" t="s">
        <v>72</v>
      </c>
      <c r="D20" s="31" t="s">
        <v>11</v>
      </c>
      <c r="E20" s="31"/>
      <c r="F20" s="29" t="s">
        <v>12</v>
      </c>
      <c r="G20" s="29" t="s">
        <v>13</v>
      </c>
      <c r="H20" s="30" t="s">
        <v>269</v>
      </c>
      <c r="I20" s="32" t="s">
        <v>15</v>
      </c>
      <c r="J20" s="30" t="s">
        <v>16</v>
      </c>
      <c r="K20" s="30" t="s">
        <v>17</v>
      </c>
      <c r="L20" s="30" t="s">
        <v>18</v>
      </c>
      <c r="M20" s="30" t="s">
        <v>19</v>
      </c>
      <c r="N20" s="33" t="s">
        <v>20</v>
      </c>
      <c r="O20" s="30" t="s">
        <v>21</v>
      </c>
      <c r="P20" s="98" t="s">
        <v>22</v>
      </c>
      <c r="Q20" s="30" t="s">
        <v>23</v>
      </c>
      <c r="R20" s="29" t="s">
        <v>24</v>
      </c>
      <c r="S20" s="35" t="s">
        <v>25</v>
      </c>
      <c r="T20" s="35" t="s">
        <v>26</v>
      </c>
      <c r="U20" s="36" t="s">
        <v>27</v>
      </c>
      <c r="V20" s="35" t="s">
        <v>28</v>
      </c>
      <c r="W20" s="38"/>
      <c r="X20" s="38"/>
    </row>
    <row r="21" customFormat="false" ht="12.75" hidden="false" customHeight="false" outlineLevel="0" collapsed="false">
      <c r="A21" s="19" t="s">
        <v>29</v>
      </c>
      <c r="B21" s="39" t="s">
        <v>278</v>
      </c>
      <c r="C21" s="39" t="s">
        <v>74</v>
      </c>
      <c r="D21" s="40" t="n">
        <v>36526</v>
      </c>
      <c r="E21" s="40" t="s">
        <v>273</v>
      </c>
      <c r="F21" s="19" t="s">
        <v>279</v>
      </c>
      <c r="G21" s="19" t="s">
        <v>279</v>
      </c>
      <c r="H21" s="39" t="s">
        <v>280</v>
      </c>
      <c r="I21" s="41" t="n">
        <v>0</v>
      </c>
      <c r="J21" s="42" t="n">
        <v>0</v>
      </c>
      <c r="K21" s="42" t="n">
        <v>0</v>
      </c>
      <c r="L21" s="42" t="n">
        <v>0</v>
      </c>
      <c r="M21" s="42" t="n">
        <v>0</v>
      </c>
      <c r="N21" s="43" t="n">
        <v>0</v>
      </c>
      <c r="O21" s="42" t="n">
        <f aca="false">SUM(I21:M21)</f>
        <v>0</v>
      </c>
      <c r="P21" s="47" t="n">
        <v>238</v>
      </c>
      <c r="Q21" s="39" t="n">
        <v>0</v>
      </c>
      <c r="R21" s="19" t="s">
        <v>281</v>
      </c>
      <c r="S21" s="45" t="n">
        <f aca="false">I21*I$1*Q21</f>
        <v>0</v>
      </c>
      <c r="T21" s="45"/>
      <c r="U21" s="46" t="n">
        <v>149902</v>
      </c>
      <c r="V21" s="19"/>
      <c r="W21" s="47"/>
      <c r="X21" s="47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</row>
    <row r="22" customFormat="false" ht="12.75" hidden="false" customHeight="false" outlineLevel="0" collapsed="false">
      <c r="A22" s="49" t="s">
        <v>6</v>
      </c>
      <c r="B22" s="50" t="s">
        <v>6</v>
      </c>
      <c r="C22" s="51" t="s">
        <v>6</v>
      </c>
      <c r="D22" s="52" t="s">
        <v>6</v>
      </c>
      <c r="E22" s="52"/>
      <c r="F22" s="49" t="s">
        <v>6</v>
      </c>
      <c r="G22" s="53" t="s">
        <v>6</v>
      </c>
      <c r="H22" s="50" t="s">
        <v>6</v>
      </c>
      <c r="I22" s="54"/>
      <c r="J22" s="55"/>
      <c r="K22" s="55"/>
      <c r="L22" s="55"/>
      <c r="M22" s="55"/>
      <c r="N22" s="56"/>
      <c r="O22" s="55"/>
      <c r="P22" s="100" t="s">
        <v>6</v>
      </c>
      <c r="Q22" s="50" t="n">
        <f aca="false">SUM(Q21)</f>
        <v>0</v>
      </c>
      <c r="R22" s="49" t="s">
        <v>6</v>
      </c>
      <c r="S22" s="58" t="n">
        <f aca="false">SUM(S21)</f>
        <v>0</v>
      </c>
      <c r="T22" s="58" t="n">
        <f aca="false">SUM(T21)</f>
        <v>0</v>
      </c>
      <c r="U22" s="59"/>
      <c r="V22" s="101"/>
      <c r="W22" s="38"/>
      <c r="X22" s="38"/>
    </row>
    <row r="23" customFormat="false" ht="12.75" hidden="false" customHeight="false" outlineLevel="0" collapsed="false">
      <c r="A23" s="29" t="s">
        <v>8</v>
      </c>
      <c r="B23" s="30" t="s">
        <v>9</v>
      </c>
      <c r="C23" s="30" t="s">
        <v>72</v>
      </c>
      <c r="D23" s="31" t="s">
        <v>11</v>
      </c>
      <c r="E23" s="31"/>
      <c r="F23" s="29" t="s">
        <v>12</v>
      </c>
      <c r="G23" s="29" t="s">
        <v>13</v>
      </c>
      <c r="H23" s="30" t="s">
        <v>269</v>
      </c>
      <c r="I23" s="32" t="s">
        <v>15</v>
      </c>
      <c r="J23" s="30" t="s">
        <v>16</v>
      </c>
      <c r="K23" s="30" t="s">
        <v>17</v>
      </c>
      <c r="L23" s="30" t="s">
        <v>18</v>
      </c>
      <c r="M23" s="30" t="s">
        <v>19</v>
      </c>
      <c r="N23" s="33" t="s">
        <v>20</v>
      </c>
      <c r="O23" s="30" t="s">
        <v>21</v>
      </c>
      <c r="P23" s="98" t="s">
        <v>22</v>
      </c>
      <c r="Q23" s="30" t="s">
        <v>23</v>
      </c>
      <c r="R23" s="29" t="s">
        <v>24</v>
      </c>
      <c r="S23" s="35" t="s">
        <v>25</v>
      </c>
      <c r="T23" s="35" t="s">
        <v>26</v>
      </c>
      <c r="U23" s="36" t="s">
        <v>27</v>
      </c>
      <c r="V23" s="35" t="s">
        <v>28</v>
      </c>
      <c r="W23" s="38"/>
      <c r="X23" s="38"/>
    </row>
    <row r="24" customFormat="false" ht="12.75" hidden="false" customHeight="false" outlineLevel="0" collapsed="false">
      <c r="A24" s="19" t="s">
        <v>29</v>
      </c>
      <c r="B24" s="39" t="s">
        <v>207</v>
      </c>
      <c r="C24" s="39" t="s">
        <v>74</v>
      </c>
      <c r="D24" s="40" t="n">
        <v>36526</v>
      </c>
      <c r="E24" s="40" t="s">
        <v>273</v>
      </c>
      <c r="F24" s="19" t="s">
        <v>279</v>
      </c>
      <c r="G24" s="19" t="s">
        <v>279</v>
      </c>
      <c r="H24" s="39" t="s">
        <v>280</v>
      </c>
      <c r="I24" s="41" t="n">
        <v>0</v>
      </c>
      <c r="J24" s="42" t="n">
        <v>0</v>
      </c>
      <c r="K24" s="42" t="n">
        <v>0</v>
      </c>
      <c r="L24" s="42" t="n">
        <v>0</v>
      </c>
      <c r="M24" s="42" t="n">
        <v>0</v>
      </c>
      <c r="N24" s="43" t="n">
        <v>0</v>
      </c>
      <c r="O24" s="42" t="n">
        <f aca="false">SUM(I24:M24)</f>
        <v>0</v>
      </c>
      <c r="P24" s="47" t="n">
        <v>3.2846</v>
      </c>
      <c r="Q24" s="39" t="n">
        <v>0</v>
      </c>
      <c r="R24" s="19" t="s">
        <v>281</v>
      </c>
      <c r="S24" s="45" t="n">
        <f aca="false">I24*I$1*Q24</f>
        <v>0</v>
      </c>
      <c r="T24" s="45"/>
      <c r="U24" s="46" t="n">
        <v>149876</v>
      </c>
      <c r="V24" s="19"/>
      <c r="W24" s="47"/>
      <c r="X24" s="47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.75" hidden="false" customHeight="false" outlineLevel="0" collapsed="false">
      <c r="A25" s="49" t="s">
        <v>6</v>
      </c>
      <c r="B25" s="50" t="s">
        <v>6</v>
      </c>
      <c r="C25" s="51" t="s">
        <v>6</v>
      </c>
      <c r="D25" s="52" t="s">
        <v>6</v>
      </c>
      <c r="E25" s="52"/>
      <c r="F25" s="49" t="s">
        <v>6</v>
      </c>
      <c r="G25" s="53" t="s">
        <v>6</v>
      </c>
      <c r="H25" s="50" t="s">
        <v>6</v>
      </c>
      <c r="I25" s="54"/>
      <c r="J25" s="55"/>
      <c r="K25" s="55"/>
      <c r="L25" s="55"/>
      <c r="M25" s="55"/>
      <c r="N25" s="56"/>
      <c r="O25" s="55"/>
      <c r="P25" s="100" t="s">
        <v>6</v>
      </c>
      <c r="Q25" s="50" t="n">
        <f aca="false">SUM(Q24)</f>
        <v>0</v>
      </c>
      <c r="R25" s="49" t="s">
        <v>6</v>
      </c>
      <c r="S25" s="58" t="n">
        <f aca="false">SUM(S24)</f>
        <v>0</v>
      </c>
      <c r="T25" s="58" t="n">
        <f aca="false">SUM(T24)</f>
        <v>0</v>
      </c>
      <c r="U25" s="59"/>
      <c r="V25" s="101"/>
      <c r="W25" s="38"/>
      <c r="X25" s="38"/>
    </row>
    <row r="26" customFormat="false" ht="12.75" hidden="false" customHeight="false" outlineLevel="0" collapsed="false">
      <c r="A26" s="2"/>
      <c r="B26" s="6"/>
      <c r="C26" s="6"/>
      <c r="D26" s="7"/>
      <c r="E26" s="7"/>
      <c r="F26" s="8"/>
      <c r="G26" s="8"/>
      <c r="H26" s="6"/>
      <c r="I26" s="22"/>
      <c r="J26" s="11"/>
      <c r="K26" s="11"/>
      <c r="L26" s="11"/>
      <c r="M26" s="11"/>
      <c r="N26" s="12"/>
      <c r="O26" s="11"/>
      <c r="P26" s="18"/>
      <c r="Q26" s="92"/>
      <c r="R26" s="93"/>
      <c r="S26" s="15"/>
      <c r="T26" s="15"/>
      <c r="U26" s="16"/>
      <c r="V26" s="15"/>
      <c r="W26" s="18"/>
      <c r="X26" s="18"/>
    </row>
    <row r="27" customFormat="false" ht="12.75" hidden="false" customHeight="false" outlineLevel="0" collapsed="false">
      <c r="A27" s="2"/>
      <c r="B27" s="6"/>
      <c r="C27" s="6"/>
      <c r="D27" s="7"/>
      <c r="E27" s="7"/>
      <c r="F27" s="8"/>
      <c r="G27" s="8"/>
      <c r="H27" s="6"/>
      <c r="I27" s="11"/>
      <c r="J27" s="11"/>
      <c r="K27" s="11"/>
      <c r="L27" s="11"/>
      <c r="M27" s="11"/>
      <c r="N27" s="12"/>
      <c r="O27" s="11"/>
      <c r="P27" s="18"/>
      <c r="Q27" s="92"/>
      <c r="R27" s="15"/>
      <c r="S27" s="15"/>
      <c r="T27" s="15"/>
      <c r="U27" s="16"/>
      <c r="V27" s="15"/>
      <c r="W27" s="18"/>
      <c r="X27" s="18"/>
    </row>
    <row r="28" customFormat="false" ht="12.75" hidden="false" customHeight="false" outlineLevel="0" collapsed="false">
      <c r="A28" s="2"/>
      <c r="B28" s="6"/>
      <c r="C28" s="6"/>
      <c r="D28" s="7"/>
      <c r="E28" s="7"/>
      <c r="F28" s="8"/>
      <c r="G28" s="8"/>
      <c r="H28" s="6"/>
      <c r="I28" s="22"/>
      <c r="J28" s="11"/>
      <c r="K28" s="11"/>
      <c r="L28" s="11"/>
      <c r="M28" s="11"/>
      <c r="N28" s="12"/>
      <c r="O28" s="11"/>
      <c r="P28" s="18"/>
      <c r="Q28" s="92"/>
      <c r="R28" s="15"/>
      <c r="S28" s="15"/>
      <c r="T28" s="15"/>
      <c r="U28" s="16"/>
      <c r="V28" s="15"/>
      <c r="W28" s="18"/>
      <c r="X28" s="18"/>
    </row>
    <row r="29" customFormat="false" ht="12.75" hidden="false" customHeight="false" outlineLevel="0" collapsed="false">
      <c r="A29" s="2" t="s">
        <v>282</v>
      </c>
      <c r="B29" s="6"/>
      <c r="C29" s="6"/>
      <c r="D29" s="7"/>
      <c r="E29" s="7"/>
      <c r="F29" s="8"/>
      <c r="G29" s="8"/>
      <c r="H29" s="6"/>
      <c r="I29" s="11"/>
      <c r="J29" s="11"/>
      <c r="K29" s="11"/>
      <c r="L29" s="11"/>
      <c r="M29" s="11"/>
      <c r="N29" s="12"/>
      <c r="O29" s="11"/>
      <c r="P29" s="18"/>
      <c r="Q29" s="92"/>
      <c r="R29" s="15"/>
      <c r="S29" s="15"/>
      <c r="T29" s="15"/>
      <c r="U29" s="16"/>
      <c r="V29" s="15"/>
      <c r="W29" s="18"/>
      <c r="X29" s="18"/>
    </row>
    <row r="30" customFormat="false" ht="12.75" hidden="false" customHeight="false" outlineLevel="0" collapsed="false">
      <c r="A30" s="2"/>
      <c r="B30" s="8" t="s">
        <v>283</v>
      </c>
      <c r="C30" s="6"/>
      <c r="D30" s="7"/>
      <c r="E30" s="7"/>
      <c r="F30" s="8"/>
      <c r="G30" s="8"/>
      <c r="H30" s="6"/>
      <c r="I30" s="22"/>
      <c r="J30" s="11"/>
      <c r="K30" s="11"/>
      <c r="L30" s="11"/>
      <c r="M30" s="11"/>
      <c r="N30" s="12"/>
      <c r="O30" s="11"/>
      <c r="P30" s="18"/>
      <c r="Q30" s="92"/>
      <c r="R30" s="15"/>
      <c r="S30" s="15"/>
      <c r="T30" s="15"/>
      <c r="U30" s="16"/>
      <c r="V30" s="15"/>
      <c r="W30" s="18"/>
      <c r="X30" s="18"/>
    </row>
    <row r="31" customFormat="false" ht="12.75" hidden="false" customHeight="false" outlineLevel="0" collapsed="false">
      <c r="A31" s="2"/>
      <c r="B31" s="6" t="s">
        <v>284</v>
      </c>
      <c r="C31" s="38" t="n">
        <v>149776</v>
      </c>
      <c r="D31" s="7"/>
      <c r="E31" s="7"/>
      <c r="F31" s="8"/>
      <c r="G31" s="8"/>
      <c r="H31" s="6"/>
      <c r="I31" s="11"/>
      <c r="J31" s="11"/>
      <c r="K31" s="11"/>
      <c r="L31" s="11"/>
      <c r="M31" s="11"/>
      <c r="N31" s="12"/>
      <c r="O31" s="11"/>
      <c r="P31" s="18"/>
      <c r="Q31" s="92"/>
      <c r="R31" s="15"/>
      <c r="S31" s="15"/>
      <c r="T31" s="15"/>
      <c r="U31" s="16"/>
      <c r="V31" s="15"/>
      <c r="W31" s="18"/>
      <c r="X31" s="18"/>
    </row>
    <row r="32" customFormat="false" ht="12.75" hidden="false" customHeight="false" outlineLevel="0" collapsed="false">
      <c r="A32" s="2"/>
      <c r="B32" s="6" t="s">
        <v>285</v>
      </c>
      <c r="C32" s="38" t="n">
        <v>149775</v>
      </c>
      <c r="D32" s="7"/>
      <c r="E32" s="7"/>
      <c r="F32" s="8"/>
      <c r="G32" s="8"/>
      <c r="H32" s="6"/>
      <c r="I32" s="11"/>
      <c r="J32" s="11"/>
      <c r="K32" s="11"/>
      <c r="L32" s="11"/>
      <c r="M32" s="11"/>
      <c r="N32" s="12"/>
      <c r="O32" s="11"/>
      <c r="P32" s="18"/>
      <c r="Q32" s="92"/>
      <c r="R32" s="15"/>
      <c r="S32" s="15"/>
      <c r="T32" s="15"/>
      <c r="U32" s="16"/>
      <c r="V32" s="15"/>
      <c r="W32" s="93"/>
      <c r="X32" s="18"/>
    </row>
    <row r="33" customFormat="false" ht="12.75" hidden="false" customHeight="false" outlineLevel="0" collapsed="false">
      <c r="A33" s="2"/>
      <c r="B33" s="6"/>
      <c r="C33" s="6"/>
      <c r="D33" s="7"/>
      <c r="E33" s="7"/>
      <c r="F33" s="8"/>
      <c r="G33" s="8"/>
      <c r="H33" s="6"/>
      <c r="I33" s="11"/>
      <c r="J33" s="11"/>
      <c r="K33" s="11"/>
      <c r="L33" s="11"/>
      <c r="M33" s="11"/>
      <c r="N33" s="12"/>
      <c r="O33" s="11"/>
      <c r="P33" s="18"/>
      <c r="Q33" s="92"/>
      <c r="R33" s="15"/>
      <c r="S33" s="15"/>
      <c r="T33" s="15"/>
      <c r="U33" s="16"/>
      <c r="V33" s="15"/>
      <c r="W33" s="18"/>
      <c r="X33" s="18"/>
    </row>
    <row r="34" customFormat="false" ht="12.75" hidden="false" customHeight="false" outlineLevel="0" collapsed="false">
      <c r="A34" s="2"/>
      <c r="B34" s="6"/>
      <c r="C34" s="6"/>
      <c r="D34" s="7"/>
      <c r="E34" s="7"/>
      <c r="F34" s="8"/>
      <c r="G34" s="8"/>
      <c r="H34" s="6"/>
      <c r="I34" s="11"/>
      <c r="J34" s="11"/>
      <c r="K34" s="11"/>
      <c r="L34" s="11"/>
      <c r="M34" s="11"/>
      <c r="N34" s="12"/>
      <c r="O34" s="11"/>
      <c r="P34" s="18"/>
      <c r="Q34" s="92"/>
      <c r="R34" s="15"/>
      <c r="S34" s="15"/>
      <c r="T34" s="15"/>
      <c r="U34" s="16"/>
      <c r="V34" s="15"/>
      <c r="W34" s="18"/>
      <c r="X34" s="18"/>
    </row>
    <row r="35" customFormat="false" ht="12.75" hidden="false" customHeight="false" outlineLevel="0" collapsed="false">
      <c r="A35" s="2"/>
      <c r="B35" s="6"/>
      <c r="C35" s="6"/>
      <c r="D35" s="7"/>
      <c r="E35" s="7"/>
      <c r="F35" s="8"/>
      <c r="G35" s="8"/>
      <c r="H35" s="6"/>
      <c r="I35" s="22"/>
      <c r="J35" s="11"/>
      <c r="K35" s="11"/>
      <c r="L35" s="11"/>
      <c r="M35" s="11"/>
      <c r="N35" s="12"/>
      <c r="O35" s="11"/>
      <c r="P35" s="18"/>
      <c r="Q35" s="92"/>
      <c r="R35" s="93"/>
      <c r="S35" s="15"/>
      <c r="T35" s="15"/>
      <c r="U35" s="16"/>
      <c r="V35" s="15"/>
      <c r="W35" s="18"/>
      <c r="X35" s="18"/>
    </row>
    <row r="36" customFormat="false" ht="12.75" hidden="false" customHeight="false" outlineLevel="0" collapsed="false">
      <c r="A36" s="2"/>
      <c r="B36" s="6"/>
      <c r="C36" s="6"/>
      <c r="D36" s="7"/>
      <c r="E36" s="7"/>
      <c r="F36" s="8"/>
      <c r="G36" s="8"/>
      <c r="H36" s="6"/>
      <c r="I36" s="22"/>
      <c r="J36" s="11"/>
      <c r="K36" s="11"/>
      <c r="L36" s="11"/>
      <c r="M36" s="11"/>
      <c r="N36" s="12"/>
      <c r="O36" s="11"/>
      <c r="P36" s="18"/>
      <c r="Q36" s="92"/>
      <c r="R36" s="93"/>
      <c r="S36" s="15"/>
      <c r="T36" s="15"/>
      <c r="U36" s="16"/>
      <c r="V36" s="15"/>
      <c r="W36" s="18"/>
      <c r="X36" s="18"/>
    </row>
    <row r="37" customFormat="false" ht="12.75" hidden="false" customHeight="false" outlineLevel="0" collapsed="false">
      <c r="P37" s="95"/>
      <c r="Q37" s="94"/>
      <c r="R37" s="94"/>
      <c r="S37" s="94"/>
      <c r="T37" s="94"/>
      <c r="U37" s="95"/>
      <c r="V37" s="94"/>
      <c r="W37" s="95"/>
    </row>
    <row r="38" customFormat="false" ht="12.75" hidden="false" customHeight="false" outlineLevel="0" collapsed="false">
      <c r="P38" s="95"/>
      <c r="Q38" s="94"/>
      <c r="R38" s="94"/>
      <c r="S38" s="94"/>
      <c r="T38" s="94"/>
      <c r="U38" s="95"/>
      <c r="V38" s="94"/>
      <c r="W38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C37" colorId="64" zoomScale="115" zoomScaleNormal="115" zoomScalePageLayoutView="100" workbookViewId="0">
      <selection pane="topLeft" activeCell="S54" activeCellId="0" sqref="S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85"/>
    <col collapsed="false" customWidth="false" hidden="false" outlineLevel="0" max="2" min="2" style="1" width="9.14"/>
    <col collapsed="false" customWidth="true" hidden="false" outlineLevel="0" max="3" min="3" style="1" width="10.56"/>
    <col collapsed="false" customWidth="true" hidden="false" outlineLevel="0" max="4" min="4" style="1" width="8.7"/>
    <col collapsed="false" customWidth="true" hidden="false" outlineLevel="0" max="5" min="5" style="1" width="10.99"/>
    <col collapsed="false" customWidth="true" hidden="false" outlineLevel="0" max="6" min="6" style="2" width="12.42"/>
    <col collapsed="false" customWidth="true" hidden="false" outlineLevel="0" max="7" min="7" style="2" width="7.99"/>
    <col collapsed="false" customWidth="true" hidden="false" outlineLevel="0" max="8" min="8" style="1" width="6.41"/>
    <col collapsed="false" customWidth="true" hidden="false" outlineLevel="0" max="9" min="9" style="1" width="8.85"/>
    <col collapsed="false" customWidth="false" hidden="true" outlineLevel="0" max="13" min="10" style="1" width="9.14"/>
    <col collapsed="false" customWidth="false" hidden="true" outlineLevel="0" max="14" min="14" style="3" width="9.14"/>
    <col collapsed="false" customWidth="false" hidden="true" outlineLevel="0" max="15" min="15" style="1" width="9.14"/>
    <col collapsed="false" customWidth="true" hidden="false" outlineLevel="0" max="16" min="16" style="1" width="12.28"/>
    <col collapsed="false" customWidth="false" hidden="false" outlineLevel="0" max="17" min="17" style="1" width="9.14"/>
    <col collapsed="false" customWidth="true" hidden="false" outlineLevel="0" max="18" min="18" style="1" width="13.7"/>
    <col collapsed="false" customWidth="true" hidden="false" outlineLevel="0" max="19" min="19" style="1" width="12.85"/>
    <col collapsed="false" customWidth="true" hidden="true" outlineLevel="0" max="20" min="20" style="1" width="9.06"/>
    <col collapsed="false" customWidth="true" hidden="false" outlineLevel="0" max="21" min="21" style="4" width="13.56"/>
    <col collapsed="false" customWidth="true" hidden="false" outlineLevel="0" max="22" min="22" style="1" width="42.28"/>
    <col collapsed="false" customWidth="false" hidden="false" outlineLevel="0" max="24" min="23" style="4" width="9.14"/>
    <col collapsed="false" customWidth="true" hidden="false" outlineLevel="0" max="25" min="25" style="1" width="12.42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5" t="s">
        <v>264</v>
      </c>
      <c r="B1" s="6"/>
      <c r="C1" s="6"/>
      <c r="D1" s="7"/>
      <c r="E1" s="7"/>
      <c r="F1" s="8"/>
      <c r="G1" s="8"/>
      <c r="H1" s="6" t="s">
        <v>1</v>
      </c>
      <c r="I1" s="9" t="n">
        <v>31</v>
      </c>
      <c r="J1" s="10" t="s">
        <v>2</v>
      </c>
      <c r="K1" s="11"/>
      <c r="L1" s="11"/>
      <c r="M1" s="11"/>
      <c r="N1" s="12"/>
      <c r="O1" s="11"/>
      <c r="P1" s="13"/>
      <c r="Q1" s="14"/>
      <c r="R1" s="15"/>
      <c r="S1" s="15"/>
      <c r="T1" s="15"/>
      <c r="U1" s="16"/>
      <c r="V1" s="15"/>
      <c r="W1" s="18"/>
      <c r="X1" s="18"/>
    </row>
    <row r="2" customFormat="false" ht="12.75" hidden="false" customHeight="false" outlineLevel="0" collapsed="false">
      <c r="A2" s="19" t="s">
        <v>3</v>
      </c>
      <c r="B2" s="19"/>
      <c r="C2" s="19"/>
      <c r="D2" s="7"/>
      <c r="E2" s="7"/>
      <c r="F2" s="8"/>
      <c r="G2" s="8"/>
      <c r="H2" s="6"/>
      <c r="I2" s="9"/>
      <c r="J2" s="10" t="s">
        <v>4</v>
      </c>
      <c r="K2" s="11"/>
      <c r="L2" s="11"/>
      <c r="M2" s="11"/>
      <c r="N2" s="12"/>
      <c r="O2" s="11"/>
      <c r="P2" s="13"/>
      <c r="Q2" s="14"/>
      <c r="R2" s="15"/>
      <c r="S2" s="15"/>
      <c r="T2" s="15"/>
      <c r="U2" s="16"/>
      <c r="V2" s="15"/>
      <c r="W2" s="18"/>
      <c r="X2" s="18"/>
    </row>
    <row r="3" customFormat="false" ht="12.75" hidden="false" customHeight="false" outlineLevel="0" collapsed="false">
      <c r="A3" s="20" t="s">
        <v>5</v>
      </c>
      <c r="B3" s="20"/>
      <c r="C3" s="20"/>
      <c r="D3" s="7"/>
      <c r="E3" s="7"/>
      <c r="F3" s="21" t="s">
        <v>6</v>
      </c>
      <c r="G3" s="8" t="s">
        <v>6</v>
      </c>
      <c r="H3" s="14" t="s">
        <v>6</v>
      </c>
      <c r="I3" s="22"/>
      <c r="J3" s="23" t="s">
        <v>6</v>
      </c>
      <c r="K3" s="11"/>
      <c r="L3" s="23" t="s">
        <v>6</v>
      </c>
      <c r="M3" s="11"/>
      <c r="N3" s="12"/>
      <c r="O3" s="23" t="s">
        <v>6</v>
      </c>
      <c r="P3" s="13"/>
      <c r="Q3" s="14"/>
      <c r="R3" s="15"/>
      <c r="S3" s="15"/>
      <c r="T3" s="15"/>
      <c r="U3" s="16"/>
      <c r="V3" s="15"/>
      <c r="W3" s="18"/>
      <c r="X3" s="18"/>
    </row>
    <row r="4" customFormat="false" ht="12.75" hidden="false" customHeight="false" outlineLevel="0" collapsed="false">
      <c r="A4" s="24" t="s">
        <v>265</v>
      </c>
      <c r="B4" s="25"/>
      <c r="C4" s="25"/>
      <c r="D4" s="7"/>
      <c r="E4" s="7"/>
      <c r="F4" s="26"/>
      <c r="G4" s="8"/>
      <c r="H4" s="26"/>
      <c r="I4" s="22"/>
      <c r="J4" s="26"/>
      <c r="K4" s="11"/>
      <c r="L4" s="26"/>
      <c r="M4" s="14"/>
      <c r="N4" s="12"/>
      <c r="O4" s="14"/>
      <c r="P4" s="13"/>
      <c r="Q4" s="14"/>
      <c r="R4" s="15"/>
      <c r="S4" s="27"/>
      <c r="T4" s="27"/>
      <c r="U4" s="28"/>
      <c r="V4" s="15"/>
      <c r="W4" s="18"/>
      <c r="X4" s="18"/>
    </row>
    <row r="5" customFormat="false" ht="12.75" hidden="false" customHeight="false" outlineLevel="0" collapsed="false">
      <c r="A5" s="8" t="s">
        <v>7</v>
      </c>
      <c r="B5" s="6"/>
      <c r="C5" s="97" t="s">
        <v>266</v>
      </c>
      <c r="D5" s="7"/>
      <c r="E5" s="7"/>
      <c r="F5" s="26"/>
      <c r="G5" s="8"/>
      <c r="H5" s="26"/>
      <c r="I5" s="22"/>
      <c r="J5" s="26"/>
      <c r="K5" s="11"/>
      <c r="L5" s="26"/>
      <c r="M5" s="14"/>
      <c r="N5" s="12"/>
      <c r="O5" s="14"/>
      <c r="P5" s="13"/>
      <c r="Q5" s="14"/>
      <c r="R5" s="15"/>
      <c r="S5" s="27"/>
      <c r="T5" s="27"/>
      <c r="U5" s="28"/>
      <c r="V5" s="15"/>
      <c r="W5" s="18"/>
      <c r="X5" s="18"/>
    </row>
    <row r="6" customFormat="false" ht="12.75" hidden="false" customHeight="false" outlineLevel="0" collapsed="false">
      <c r="A6" s="8"/>
      <c r="B6" s="6"/>
      <c r="C6" s="97" t="s">
        <v>267</v>
      </c>
      <c r="D6" s="7"/>
      <c r="E6" s="7"/>
      <c r="F6" s="26"/>
      <c r="G6" s="8"/>
      <c r="H6" s="26"/>
      <c r="I6" s="22"/>
      <c r="J6" s="26"/>
      <c r="K6" s="11"/>
      <c r="L6" s="26"/>
      <c r="M6" s="14"/>
      <c r="N6" s="12"/>
      <c r="O6" s="14"/>
      <c r="P6" s="13"/>
      <c r="Q6" s="14"/>
      <c r="R6" s="15"/>
      <c r="S6" s="27"/>
      <c r="T6" s="27"/>
      <c r="U6" s="28"/>
      <c r="V6" s="15"/>
      <c r="W6" s="18"/>
      <c r="X6" s="18"/>
    </row>
    <row r="7" customFormat="false" ht="12.75" hidden="false" customHeight="false" outlineLevel="0" collapsed="false">
      <c r="A7" s="8"/>
      <c r="B7" s="6"/>
      <c r="C7" s="97" t="s">
        <v>268</v>
      </c>
      <c r="D7" s="7"/>
      <c r="E7" s="7"/>
      <c r="F7" s="26"/>
      <c r="G7" s="8"/>
      <c r="H7" s="26"/>
      <c r="I7" s="22"/>
      <c r="J7" s="26"/>
      <c r="K7" s="11"/>
      <c r="L7" s="26"/>
      <c r="M7" s="14"/>
      <c r="N7" s="12"/>
      <c r="O7" s="14"/>
      <c r="P7" s="13"/>
      <c r="Q7" s="14"/>
      <c r="R7" s="15"/>
      <c r="S7" s="27"/>
      <c r="T7" s="27"/>
      <c r="U7" s="28"/>
      <c r="V7" s="15"/>
      <c r="W7" s="18"/>
      <c r="X7" s="18"/>
    </row>
    <row r="8" customFormat="false" ht="12.75" hidden="false" customHeight="false" outlineLevel="0" collapsed="false">
      <c r="A8" s="8"/>
      <c r="B8" s="6"/>
      <c r="C8" s="97"/>
      <c r="D8" s="7"/>
      <c r="E8" s="7"/>
      <c r="F8" s="26"/>
      <c r="G8" s="8"/>
      <c r="H8" s="26"/>
      <c r="I8" s="22"/>
      <c r="J8" s="26"/>
      <c r="K8" s="11"/>
      <c r="L8" s="26"/>
      <c r="M8" s="14"/>
      <c r="N8" s="12"/>
      <c r="O8" s="14"/>
      <c r="P8" s="13"/>
      <c r="Q8" s="14"/>
      <c r="R8" s="15"/>
      <c r="S8" s="27"/>
      <c r="T8" s="27"/>
      <c r="U8" s="28"/>
      <c r="V8" s="15"/>
      <c r="W8" s="18"/>
      <c r="X8" s="18"/>
    </row>
    <row r="9" customFormat="false" ht="12.75" hidden="false" customHeight="false" outlineLevel="0" collapsed="false">
      <c r="A9" s="8"/>
      <c r="B9" s="6"/>
      <c r="C9" s="97"/>
      <c r="D9" s="7"/>
      <c r="E9" s="7"/>
      <c r="F9" s="26"/>
      <c r="G9" s="8"/>
      <c r="H9" s="26"/>
      <c r="I9" s="22"/>
      <c r="J9" s="26"/>
      <c r="K9" s="11"/>
      <c r="L9" s="26"/>
      <c r="M9" s="14"/>
      <c r="N9" s="12"/>
      <c r="O9" s="14"/>
      <c r="P9" s="13"/>
      <c r="Q9" s="14"/>
      <c r="R9" s="15"/>
      <c r="S9" s="27"/>
      <c r="T9" s="27"/>
      <c r="U9" s="28"/>
      <c r="V9" s="15"/>
      <c r="W9" s="18"/>
      <c r="X9" s="18"/>
    </row>
    <row r="10" customFormat="false" ht="12.75" hidden="false" customHeight="false" outlineLevel="0" collapsed="false">
      <c r="A10" s="8"/>
      <c r="B10" s="6"/>
      <c r="C10" s="6"/>
      <c r="D10" s="7"/>
      <c r="E10" s="7"/>
      <c r="F10" s="26"/>
      <c r="G10" s="8"/>
      <c r="H10" s="26"/>
      <c r="I10" s="22"/>
      <c r="J10" s="26"/>
      <c r="K10" s="11"/>
      <c r="L10" s="26"/>
      <c r="M10" s="14"/>
      <c r="N10" s="12"/>
      <c r="O10" s="14"/>
      <c r="P10" s="13"/>
      <c r="Q10" s="14"/>
      <c r="R10" s="15"/>
      <c r="S10" s="27"/>
      <c r="T10" s="27"/>
      <c r="U10" s="28"/>
      <c r="V10" s="15"/>
      <c r="W10" s="18"/>
      <c r="X10" s="18"/>
    </row>
    <row r="11" customFormat="false" ht="12.75" hidden="false" customHeight="false" outlineLevel="0" collapsed="false">
      <c r="A11" s="29" t="s">
        <v>8</v>
      </c>
      <c r="B11" s="30" t="s">
        <v>9</v>
      </c>
      <c r="C11" s="30" t="s">
        <v>72</v>
      </c>
      <c r="D11" s="31" t="s">
        <v>11</v>
      </c>
      <c r="E11" s="31"/>
      <c r="F11" s="29" t="s">
        <v>12</v>
      </c>
      <c r="G11" s="29" t="s">
        <v>13</v>
      </c>
      <c r="H11" s="30" t="s">
        <v>269</v>
      </c>
      <c r="I11" s="32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3" t="s">
        <v>20</v>
      </c>
      <c r="O11" s="30" t="s">
        <v>21</v>
      </c>
      <c r="P11" s="34" t="s">
        <v>22</v>
      </c>
      <c r="Q11" s="30" t="s">
        <v>23</v>
      </c>
      <c r="R11" s="29" t="s">
        <v>24</v>
      </c>
      <c r="S11" s="35" t="s">
        <v>25</v>
      </c>
      <c r="T11" s="35" t="s">
        <v>26</v>
      </c>
      <c r="U11" s="36" t="s">
        <v>27</v>
      </c>
      <c r="V11" s="35" t="s">
        <v>28</v>
      </c>
      <c r="W11" s="38"/>
      <c r="X11" s="38"/>
    </row>
    <row r="12" customFormat="false" ht="12.75" hidden="false" customHeight="false" outlineLevel="0" collapsed="false">
      <c r="A12" s="19" t="s">
        <v>66</v>
      </c>
      <c r="B12" s="39" t="s">
        <v>48</v>
      </c>
      <c r="C12" s="39" t="s">
        <v>49</v>
      </c>
      <c r="D12" s="40" t="n">
        <v>36465</v>
      </c>
      <c r="E12" s="40" t="n">
        <v>36616</v>
      </c>
      <c r="F12" s="19" t="s">
        <v>286</v>
      </c>
      <c r="G12" s="19" t="s">
        <v>51</v>
      </c>
      <c r="H12" s="39" t="s">
        <v>52</v>
      </c>
      <c r="I12" s="41" t="n">
        <f aca="false">5.75/'Ces Retail'!I$1</f>
        <v>0.185483870967742</v>
      </c>
      <c r="J12" s="42" t="n">
        <v>0.0434</v>
      </c>
      <c r="K12" s="42" t="n">
        <v>0.0022</v>
      </c>
      <c r="L12" s="42" t="n">
        <v>0</v>
      </c>
      <c r="M12" s="42" t="n">
        <v>0</v>
      </c>
      <c r="N12" s="43" t="n">
        <v>0.0228</v>
      </c>
      <c r="O12" s="42" t="n">
        <f aca="false">SUM(I12:M12)</f>
        <v>0.231083870967742</v>
      </c>
      <c r="P12" s="44" t="s">
        <v>287</v>
      </c>
      <c r="Q12" s="39" t="n">
        <v>4600</v>
      </c>
      <c r="R12" s="19" t="s">
        <v>288</v>
      </c>
      <c r="S12" s="45" t="n">
        <f aca="false">I12*I$1*Q12</f>
        <v>26450</v>
      </c>
      <c r="T12" s="45"/>
      <c r="U12" s="46" t="n">
        <v>142516</v>
      </c>
      <c r="V12" s="19"/>
      <c r="W12" s="47"/>
      <c r="X12" s="47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2.75" hidden="false" customHeight="false" outlineLevel="0" collapsed="false">
      <c r="A13" s="19" t="s">
        <v>66</v>
      </c>
      <c r="B13" s="39" t="s">
        <v>48</v>
      </c>
      <c r="C13" s="39" t="s">
        <v>49</v>
      </c>
      <c r="D13" s="40" t="n">
        <v>36465</v>
      </c>
      <c r="E13" s="40" t="n">
        <v>36616</v>
      </c>
      <c r="F13" s="19" t="s">
        <v>289</v>
      </c>
      <c r="G13" s="19" t="s">
        <v>51</v>
      </c>
      <c r="H13" s="39" t="s">
        <v>52</v>
      </c>
      <c r="I13" s="41" t="n">
        <f aca="false">5.75/'Ces Retail'!I$1</f>
        <v>0.185483870967742</v>
      </c>
      <c r="J13" s="42" t="n">
        <v>0.0434</v>
      </c>
      <c r="K13" s="42" t="n">
        <v>0.0022</v>
      </c>
      <c r="L13" s="42" t="n">
        <v>0</v>
      </c>
      <c r="M13" s="42" t="n">
        <v>0</v>
      </c>
      <c r="N13" s="43" t="n">
        <v>0.0228</v>
      </c>
      <c r="O13" s="42" t="n">
        <f aca="false">SUM(I13:M13)</f>
        <v>0.231083870967742</v>
      </c>
      <c r="P13" s="44" t="s">
        <v>287</v>
      </c>
      <c r="Q13" s="39" t="n">
        <v>11357</v>
      </c>
      <c r="R13" s="19" t="s">
        <v>288</v>
      </c>
      <c r="S13" s="45" t="n">
        <f aca="false">I13*I$1*Q13</f>
        <v>65302.75</v>
      </c>
      <c r="T13" s="45"/>
      <c r="U13" s="46" t="n">
        <v>142516</v>
      </c>
      <c r="V13" s="19"/>
      <c r="W13" s="47"/>
      <c r="X13" s="47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2.75" hidden="false" customHeight="false" outlineLevel="0" collapsed="false">
      <c r="A14" s="19" t="s">
        <v>66</v>
      </c>
      <c r="B14" s="39" t="s">
        <v>48</v>
      </c>
      <c r="C14" s="39" t="s">
        <v>49</v>
      </c>
      <c r="D14" s="40" t="n">
        <v>36465</v>
      </c>
      <c r="E14" s="40" t="n">
        <v>36616</v>
      </c>
      <c r="F14" s="19"/>
      <c r="G14" s="19"/>
      <c r="H14" s="39" t="s">
        <v>290</v>
      </c>
      <c r="I14" s="41" t="n">
        <f aca="false">6.25/'Ces Retail'!I$1</f>
        <v>0.201612903225806</v>
      </c>
      <c r="J14" s="42" t="n">
        <v>0</v>
      </c>
      <c r="K14" s="42" t="n">
        <v>0</v>
      </c>
      <c r="L14" s="42" t="n">
        <v>0</v>
      </c>
      <c r="M14" s="42" t="n">
        <v>0</v>
      </c>
      <c r="N14" s="43" t="n">
        <v>0</v>
      </c>
      <c r="O14" s="42" t="n">
        <f aca="false">SUM(I14:M14)</f>
        <v>0.201612903225806</v>
      </c>
      <c r="P14" s="44" t="s">
        <v>287</v>
      </c>
      <c r="Q14" s="39" t="n">
        <v>15957</v>
      </c>
      <c r="R14" s="19" t="s">
        <v>288</v>
      </c>
      <c r="S14" s="45" t="n">
        <f aca="false">I14*I$1*Q14</f>
        <v>99731.25</v>
      </c>
      <c r="T14" s="45"/>
      <c r="U14" s="46" t="n">
        <v>142516</v>
      </c>
      <c r="V14" s="19"/>
      <c r="W14" s="47"/>
      <c r="X14" s="47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2.75" hidden="false" customHeight="false" outlineLevel="0" collapsed="false">
      <c r="A15" s="19"/>
      <c r="B15" s="39"/>
      <c r="C15" s="39"/>
      <c r="D15" s="40"/>
      <c r="E15" s="40"/>
      <c r="F15" s="19"/>
      <c r="G15" s="19"/>
      <c r="H15" s="39"/>
      <c r="I15" s="41"/>
      <c r="J15" s="42"/>
      <c r="K15" s="42"/>
      <c r="L15" s="42"/>
      <c r="M15" s="42"/>
      <c r="N15" s="43"/>
      <c r="O15" s="42"/>
      <c r="P15" s="44"/>
      <c r="Q15" s="39"/>
      <c r="R15" s="19"/>
      <c r="S15" s="45" t="n">
        <f aca="false">SUM(S12:S14)</f>
        <v>191484</v>
      </c>
      <c r="T15" s="45"/>
      <c r="U15" s="46"/>
      <c r="V15" s="19"/>
      <c r="W15" s="47"/>
      <c r="X15" s="47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2.75" hidden="false" customHeight="false" outlineLevel="0" collapsed="false">
      <c r="A16" s="29" t="s">
        <v>8</v>
      </c>
      <c r="B16" s="30" t="s">
        <v>9</v>
      </c>
      <c r="C16" s="30" t="s">
        <v>72</v>
      </c>
      <c r="D16" s="31" t="s">
        <v>11</v>
      </c>
      <c r="E16" s="31"/>
      <c r="F16" s="29" t="s">
        <v>12</v>
      </c>
      <c r="G16" s="29" t="s">
        <v>13</v>
      </c>
      <c r="H16" s="30" t="s">
        <v>269</v>
      </c>
      <c r="I16" s="32" t="s">
        <v>15</v>
      </c>
      <c r="J16" s="30" t="s">
        <v>16</v>
      </c>
      <c r="K16" s="30" t="s">
        <v>17</v>
      </c>
      <c r="L16" s="30" t="s">
        <v>18</v>
      </c>
      <c r="M16" s="30" t="s">
        <v>19</v>
      </c>
      <c r="N16" s="33" t="s">
        <v>20</v>
      </c>
      <c r="O16" s="30" t="s">
        <v>21</v>
      </c>
      <c r="P16" s="34" t="s">
        <v>22</v>
      </c>
      <c r="Q16" s="30" t="s">
        <v>23</v>
      </c>
      <c r="R16" s="29" t="s">
        <v>24</v>
      </c>
      <c r="S16" s="35" t="s">
        <v>25</v>
      </c>
      <c r="T16" s="35" t="s">
        <v>26</v>
      </c>
      <c r="U16" s="36" t="s">
        <v>27</v>
      </c>
      <c r="V16" s="35" t="s">
        <v>28</v>
      </c>
      <c r="W16" s="38"/>
      <c r="X16" s="38"/>
    </row>
    <row r="17" customFormat="false" ht="12.75" hidden="false" customHeight="false" outlineLevel="0" collapsed="false">
      <c r="A17" s="19" t="s">
        <v>29</v>
      </c>
      <c r="B17" s="39" t="s">
        <v>153</v>
      </c>
      <c r="C17" s="39" t="s">
        <v>74</v>
      </c>
      <c r="D17" s="40" t="n">
        <v>36526</v>
      </c>
      <c r="E17" s="40" t="n">
        <v>36830</v>
      </c>
      <c r="F17" s="24" t="s">
        <v>270</v>
      </c>
      <c r="G17" s="24" t="s">
        <v>155</v>
      </c>
      <c r="H17" s="39"/>
      <c r="I17" s="61" t="n">
        <f aca="false">1.0603/I$1</f>
        <v>0.0342032258064516</v>
      </c>
      <c r="J17" s="42" t="n">
        <v>0.0017</v>
      </c>
      <c r="K17" s="42" t="n">
        <v>0.0022</v>
      </c>
      <c r="L17" s="42" t="n">
        <v>0</v>
      </c>
      <c r="M17" s="42" t="n">
        <v>0</v>
      </c>
      <c r="N17" s="43" t="n">
        <v>0.00593</v>
      </c>
      <c r="O17" s="42" t="n">
        <f aca="false">SUM(I17:M17)</f>
        <v>0.0381032258064516</v>
      </c>
      <c r="P17" s="44" t="n">
        <v>42789</v>
      </c>
      <c r="Q17" s="39" t="n">
        <v>30000</v>
      </c>
      <c r="R17" s="19" t="s">
        <v>271</v>
      </c>
      <c r="S17" s="45" t="n">
        <f aca="false">I17*I$1*Q17</f>
        <v>31809</v>
      </c>
      <c r="T17" s="45"/>
      <c r="U17" s="46" t="n">
        <v>140447</v>
      </c>
      <c r="V17" s="19"/>
      <c r="W17" s="47"/>
      <c r="X17" s="4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.75" hidden="false" customHeight="false" outlineLevel="0" collapsed="false">
      <c r="A18" s="19" t="s">
        <v>29</v>
      </c>
      <c r="B18" s="39" t="s">
        <v>153</v>
      </c>
      <c r="C18" s="39" t="s">
        <v>74</v>
      </c>
      <c r="D18" s="40" t="n">
        <v>36526</v>
      </c>
      <c r="E18" s="40" t="n">
        <v>36830</v>
      </c>
      <c r="F18" s="24" t="s">
        <v>291</v>
      </c>
      <c r="G18" s="24" t="s">
        <v>155</v>
      </c>
      <c r="H18" s="39"/>
      <c r="I18" s="61" t="n">
        <f aca="false">1.0603/I$1</f>
        <v>0.0342032258064516</v>
      </c>
      <c r="J18" s="42" t="n">
        <v>0.0017</v>
      </c>
      <c r="K18" s="42" t="n">
        <v>0.0022</v>
      </c>
      <c r="L18" s="42" t="n">
        <v>0</v>
      </c>
      <c r="M18" s="42" t="n">
        <v>0</v>
      </c>
      <c r="N18" s="43" t="n">
        <v>0.00593</v>
      </c>
      <c r="O18" s="42" t="n">
        <f aca="false">SUM(I18:M18)</f>
        <v>0.0381032258064516</v>
      </c>
      <c r="P18" s="44" t="n">
        <v>50250</v>
      </c>
      <c r="Q18" s="39" t="n">
        <v>20000</v>
      </c>
      <c r="R18" s="19" t="s">
        <v>292</v>
      </c>
      <c r="S18" s="45" t="n">
        <f aca="false">I18*I$1*Q18</f>
        <v>21206</v>
      </c>
      <c r="T18" s="45"/>
      <c r="U18" s="46" t="n">
        <v>140448</v>
      </c>
      <c r="V18" s="19"/>
      <c r="W18" s="47"/>
      <c r="X18" s="4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19" customFormat="false" ht="12.75" hidden="false" customHeight="false" outlineLevel="0" collapsed="false">
      <c r="A19" s="19" t="s">
        <v>29</v>
      </c>
      <c r="B19" s="39" t="s">
        <v>153</v>
      </c>
      <c r="C19" s="39" t="s">
        <v>74</v>
      </c>
      <c r="D19" s="40" t="n">
        <v>36526</v>
      </c>
      <c r="E19" s="40" t="n">
        <v>38442</v>
      </c>
      <c r="F19" s="24" t="s">
        <v>155</v>
      </c>
      <c r="G19" s="24" t="s">
        <v>156</v>
      </c>
      <c r="H19" s="39"/>
      <c r="I19" s="61" t="n">
        <f aca="false">3.145/I$1</f>
        <v>0.101451612903226</v>
      </c>
      <c r="J19" s="42" t="n">
        <v>0.017</v>
      </c>
      <c r="K19" s="42" t="n">
        <v>0.0022</v>
      </c>
      <c r="L19" s="42" t="n">
        <v>0</v>
      </c>
      <c r="M19" s="42" t="n">
        <v>0</v>
      </c>
      <c r="N19" s="43" t="n">
        <v>0.02988</v>
      </c>
      <c r="O19" s="42" t="n">
        <f aca="false">SUM(I19:M19)</f>
        <v>0.120651612903226</v>
      </c>
      <c r="P19" s="44" t="n">
        <v>58654</v>
      </c>
      <c r="Q19" s="39" t="n">
        <v>15000</v>
      </c>
      <c r="R19" s="19" t="s">
        <v>293</v>
      </c>
      <c r="S19" s="45" t="n">
        <f aca="false">I19*I$1*Q19</f>
        <v>47175</v>
      </c>
      <c r="T19" s="45"/>
      <c r="U19" s="46" t="n">
        <v>140445</v>
      </c>
      <c r="V19" s="19"/>
      <c r="W19" s="47"/>
      <c r="X19" s="47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  <c r="IW19" s="48"/>
    </row>
    <row r="20" customFormat="false" ht="12.75" hidden="false" customHeight="false" outlineLevel="0" collapsed="false">
      <c r="A20" s="19" t="s">
        <v>29</v>
      </c>
      <c r="B20" s="39" t="s">
        <v>153</v>
      </c>
      <c r="C20" s="39" t="s">
        <v>74</v>
      </c>
      <c r="D20" s="40" t="n">
        <v>36526</v>
      </c>
      <c r="E20" s="40" t="n">
        <v>37955</v>
      </c>
      <c r="F20" s="24" t="s">
        <v>294</v>
      </c>
      <c r="G20" s="24" t="s">
        <v>295</v>
      </c>
      <c r="H20" s="39"/>
      <c r="I20" s="61" t="n">
        <f aca="false">1.0603/I$1</f>
        <v>0.0342032258064516</v>
      </c>
      <c r="J20" s="42" t="n">
        <v>0.0017</v>
      </c>
      <c r="K20" s="42" t="n">
        <v>0.0022</v>
      </c>
      <c r="L20" s="42" t="n">
        <v>0</v>
      </c>
      <c r="M20" s="42" t="n">
        <v>0</v>
      </c>
      <c r="N20" s="43" t="n">
        <v>0.00593</v>
      </c>
      <c r="O20" s="42" t="n">
        <f aca="false">SUM(I20:M20)</f>
        <v>0.0381032258064516</v>
      </c>
      <c r="P20" s="44" t="n">
        <v>62408</v>
      </c>
      <c r="Q20" s="39" t="n">
        <v>40000</v>
      </c>
      <c r="R20" s="19" t="s">
        <v>296</v>
      </c>
      <c r="S20" s="45" t="n">
        <f aca="false">I20*I$1*Q20</f>
        <v>42412</v>
      </c>
      <c r="T20" s="45"/>
      <c r="U20" s="46" t="n">
        <v>140443</v>
      </c>
      <c r="V20" s="19"/>
      <c r="W20" s="47"/>
      <c r="X20" s="47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12.75" hidden="false" customHeight="false" outlineLevel="0" collapsed="false">
      <c r="A21" s="19" t="s">
        <v>29</v>
      </c>
      <c r="B21" s="39" t="s">
        <v>153</v>
      </c>
      <c r="C21" s="39" t="s">
        <v>74</v>
      </c>
      <c r="D21" s="40" t="n">
        <v>36526</v>
      </c>
      <c r="E21" s="40" t="n">
        <v>37346</v>
      </c>
      <c r="F21" s="24" t="s">
        <v>155</v>
      </c>
      <c r="G21" s="24" t="s">
        <v>156</v>
      </c>
      <c r="H21" s="39"/>
      <c r="I21" s="61" t="n">
        <v>0.088</v>
      </c>
      <c r="J21" s="42" t="n">
        <v>0.017</v>
      </c>
      <c r="K21" s="42" t="n">
        <v>0.0022</v>
      </c>
      <c r="L21" s="42" t="n">
        <v>0</v>
      </c>
      <c r="M21" s="42" t="n">
        <v>0</v>
      </c>
      <c r="N21" s="43" t="n">
        <v>0.02988</v>
      </c>
      <c r="O21" s="42" t="n">
        <f aca="false">SUM(I21:M21)</f>
        <v>0.1072</v>
      </c>
      <c r="P21" s="44" t="n">
        <v>63115</v>
      </c>
      <c r="Q21" s="39" t="n">
        <v>30000</v>
      </c>
      <c r="R21" s="19" t="s">
        <v>293</v>
      </c>
      <c r="S21" s="45" t="n">
        <f aca="false">I21*I$1*Q21</f>
        <v>81840</v>
      </c>
      <c r="T21" s="45"/>
      <c r="U21" s="46" t="n">
        <v>140442</v>
      </c>
      <c r="V21" s="19"/>
      <c r="W21" s="47"/>
      <c r="X21" s="47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</row>
    <row r="22" customFormat="false" ht="12.75" hidden="false" customHeight="false" outlineLevel="0" collapsed="false">
      <c r="A22" s="19" t="s">
        <v>29</v>
      </c>
      <c r="B22" s="39" t="s">
        <v>153</v>
      </c>
      <c r="C22" s="39" t="s">
        <v>74</v>
      </c>
      <c r="D22" s="40" t="n">
        <v>36526</v>
      </c>
      <c r="E22" s="40" t="n">
        <v>38291</v>
      </c>
      <c r="F22" s="24" t="s">
        <v>297</v>
      </c>
      <c r="G22" s="24" t="s">
        <v>155</v>
      </c>
      <c r="H22" s="39"/>
      <c r="I22" s="61" t="n">
        <f aca="false">1.0603/I$1</f>
        <v>0.0342032258064516</v>
      </c>
      <c r="J22" s="42" t="n">
        <v>0.0017</v>
      </c>
      <c r="K22" s="42" t="n">
        <v>0.0022</v>
      </c>
      <c r="L22" s="42" t="n">
        <v>0</v>
      </c>
      <c r="M22" s="42" t="n">
        <v>0</v>
      </c>
      <c r="N22" s="43" t="n">
        <v>0.00593</v>
      </c>
      <c r="O22" s="42" t="n">
        <f aca="false">SUM(I22:M22)</f>
        <v>0.0381032258064516</v>
      </c>
      <c r="P22" s="44" t="n">
        <v>63922</v>
      </c>
      <c r="Q22" s="39" t="n">
        <v>25654</v>
      </c>
      <c r="R22" s="19" t="s">
        <v>298</v>
      </c>
      <c r="S22" s="45" t="n">
        <f aca="false">I22*I$1*Q22</f>
        <v>27200.9362</v>
      </c>
      <c r="T22" s="45"/>
      <c r="U22" s="46" t="n">
        <v>140444</v>
      </c>
      <c r="V22" s="19"/>
      <c r="W22" s="47"/>
      <c r="X22" s="47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19" t="s">
        <v>29</v>
      </c>
      <c r="B23" s="39" t="s">
        <v>153</v>
      </c>
      <c r="C23" s="39" t="s">
        <v>74</v>
      </c>
      <c r="D23" s="40" t="n">
        <v>36526</v>
      </c>
      <c r="E23" s="40" t="n">
        <v>36769</v>
      </c>
      <c r="F23" s="24" t="s">
        <v>299</v>
      </c>
      <c r="G23" s="24" t="s">
        <v>300</v>
      </c>
      <c r="H23" s="39"/>
      <c r="I23" s="61" t="n">
        <v>0.0648</v>
      </c>
      <c r="J23" s="42" t="n">
        <v>0</v>
      </c>
      <c r="K23" s="42" t="n">
        <v>0.0022</v>
      </c>
      <c r="L23" s="42" t="n">
        <v>0</v>
      </c>
      <c r="M23" s="42" t="n">
        <v>0</v>
      </c>
      <c r="N23" s="43" t="n">
        <v>0.00593</v>
      </c>
      <c r="O23" s="42" t="n">
        <f aca="false">SUM(I23:M23)</f>
        <v>0.067</v>
      </c>
      <c r="P23" s="44" t="n">
        <v>64502</v>
      </c>
      <c r="Q23" s="39" t="n">
        <v>29000</v>
      </c>
      <c r="R23" s="19" t="s">
        <v>301</v>
      </c>
      <c r="S23" s="45" t="n">
        <f aca="false">I23*I$1*Q23</f>
        <v>58255.2</v>
      </c>
      <c r="T23" s="45"/>
      <c r="U23" s="46" t="n">
        <v>140440</v>
      </c>
      <c r="V23" s="45"/>
      <c r="W23" s="47"/>
      <c r="X23" s="47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12.75" hidden="false" customHeight="false" outlineLevel="0" collapsed="false">
      <c r="A24" s="19" t="s">
        <v>29</v>
      </c>
      <c r="B24" s="39" t="s">
        <v>153</v>
      </c>
      <c r="C24" s="39" t="s">
        <v>302</v>
      </c>
      <c r="D24" s="40" t="n">
        <v>36465</v>
      </c>
      <c r="E24" s="40" t="n">
        <v>36830</v>
      </c>
      <c r="F24" s="24" t="s">
        <v>303</v>
      </c>
      <c r="G24" s="24" t="s">
        <v>304</v>
      </c>
      <c r="H24" s="39"/>
      <c r="I24" s="61" t="n">
        <f aca="false">3.145/I$1</f>
        <v>0.101451612903226</v>
      </c>
      <c r="J24" s="42" t="n">
        <v>0</v>
      </c>
      <c r="K24" s="42" t="n">
        <v>0.0022</v>
      </c>
      <c r="L24" s="42" t="n">
        <v>0</v>
      </c>
      <c r="M24" s="42" t="n">
        <v>0</v>
      </c>
      <c r="N24" s="43" t="n">
        <v>0.00593</v>
      </c>
      <c r="O24" s="42" t="n">
        <f aca="false">SUM(I24:M24)</f>
        <v>0.103651612903226</v>
      </c>
      <c r="P24" s="44" t="n">
        <v>65072</v>
      </c>
      <c r="Q24" s="39" t="n">
        <v>7610</v>
      </c>
      <c r="R24" s="19" t="s">
        <v>305</v>
      </c>
      <c r="S24" s="45" t="n">
        <f aca="false">I24*I$1*Q24</f>
        <v>23933.45</v>
      </c>
      <c r="T24" s="45"/>
      <c r="U24" s="46" t="n">
        <v>145034</v>
      </c>
      <c r="V24" s="45"/>
      <c r="W24" s="47"/>
      <c r="X24" s="47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.75" hidden="false" customHeight="false" outlineLevel="0" collapsed="false">
      <c r="A25" s="19" t="s">
        <v>29</v>
      </c>
      <c r="B25" s="39" t="s">
        <v>153</v>
      </c>
      <c r="C25" s="39" t="s">
        <v>302</v>
      </c>
      <c r="D25" s="40" t="n">
        <v>36526</v>
      </c>
      <c r="E25" s="40" t="n">
        <v>36556</v>
      </c>
      <c r="F25" s="24" t="s">
        <v>303</v>
      </c>
      <c r="G25" s="24" t="s">
        <v>304</v>
      </c>
      <c r="H25" s="39"/>
      <c r="I25" s="61" t="n">
        <f aca="false">3.145/I$1</f>
        <v>0.101451612903226</v>
      </c>
      <c r="J25" s="42" t="n">
        <v>0</v>
      </c>
      <c r="K25" s="42" t="n">
        <v>0.0022</v>
      </c>
      <c r="L25" s="42" t="n">
        <v>0</v>
      </c>
      <c r="M25" s="42" t="n">
        <v>0</v>
      </c>
      <c r="N25" s="43" t="n">
        <v>0.00593</v>
      </c>
      <c r="O25" s="42" t="n">
        <f aca="false">SUM(I25:M25)</f>
        <v>0.103651612903226</v>
      </c>
      <c r="P25" s="44" t="n">
        <v>65072</v>
      </c>
      <c r="Q25" s="39" t="n">
        <v>-103</v>
      </c>
      <c r="R25" s="19" t="s">
        <v>306</v>
      </c>
      <c r="S25" s="45" t="n">
        <f aca="false">I25*I$1*Q25</f>
        <v>-323.935</v>
      </c>
      <c r="T25" s="45"/>
      <c r="U25" s="46"/>
      <c r="V25" s="45"/>
      <c r="W25" s="47"/>
      <c r="X25" s="47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  <c r="IW25" s="48"/>
    </row>
    <row r="26" customFormat="false" ht="12.75" hidden="false" customHeight="false" outlineLevel="0" collapsed="false">
      <c r="A26" s="19" t="s">
        <v>29</v>
      </c>
      <c r="B26" s="39" t="s">
        <v>153</v>
      </c>
      <c r="C26" s="39" t="s">
        <v>302</v>
      </c>
      <c r="D26" s="40" t="n">
        <v>36526</v>
      </c>
      <c r="E26" s="40" t="n">
        <v>36556</v>
      </c>
      <c r="F26" s="24" t="s">
        <v>303</v>
      </c>
      <c r="G26" s="24" t="s">
        <v>304</v>
      </c>
      <c r="H26" s="39"/>
      <c r="I26" s="61" t="n">
        <f aca="false">3.145/I$1</f>
        <v>0.101451612903226</v>
      </c>
      <c r="J26" s="42" t="n">
        <v>0</v>
      </c>
      <c r="K26" s="42" t="n">
        <v>0.0022</v>
      </c>
      <c r="L26" s="42" t="n">
        <v>0</v>
      </c>
      <c r="M26" s="42" t="n">
        <v>0</v>
      </c>
      <c r="N26" s="43" t="n">
        <v>0.00593</v>
      </c>
      <c r="O26" s="42" t="n">
        <f aca="false">SUM(I26:M26)</f>
        <v>0.103651612903226</v>
      </c>
      <c r="P26" s="44" t="n">
        <v>65072</v>
      </c>
      <c r="Q26" s="39" t="n">
        <v>-103</v>
      </c>
      <c r="R26" s="19" t="s">
        <v>307</v>
      </c>
      <c r="S26" s="45" t="n">
        <f aca="false">I26*I$1*Q26</f>
        <v>-323.935</v>
      </c>
      <c r="T26" s="45"/>
      <c r="U26" s="46"/>
      <c r="V26" s="45"/>
      <c r="W26" s="47"/>
      <c r="X26" s="47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  <c r="IW26" s="48"/>
    </row>
    <row r="27" customFormat="false" ht="12.75" hidden="false" customHeight="false" outlineLevel="0" collapsed="false">
      <c r="A27" s="19" t="s">
        <v>29</v>
      </c>
      <c r="B27" s="39" t="s">
        <v>153</v>
      </c>
      <c r="C27" s="39" t="s">
        <v>302</v>
      </c>
      <c r="D27" s="40" t="n">
        <v>36526</v>
      </c>
      <c r="E27" s="40" t="n">
        <v>36556</v>
      </c>
      <c r="F27" s="24" t="s">
        <v>303</v>
      </c>
      <c r="G27" s="24" t="s">
        <v>304</v>
      </c>
      <c r="H27" s="39"/>
      <c r="I27" s="61" t="n">
        <f aca="false">3.145/I$1</f>
        <v>0.101451612903226</v>
      </c>
      <c r="J27" s="42" t="n">
        <v>0</v>
      </c>
      <c r="K27" s="42" t="n">
        <v>0.0022</v>
      </c>
      <c r="L27" s="42" t="n">
        <v>0</v>
      </c>
      <c r="M27" s="42" t="n">
        <v>0</v>
      </c>
      <c r="N27" s="43" t="n">
        <v>0.00593</v>
      </c>
      <c r="O27" s="42" t="n">
        <f aca="false">SUM(I27:M27)</f>
        <v>0.103651612903226</v>
      </c>
      <c r="P27" s="44" t="n">
        <v>65072</v>
      </c>
      <c r="Q27" s="39" t="n">
        <v>-230</v>
      </c>
      <c r="R27" s="19" t="s">
        <v>308</v>
      </c>
      <c r="S27" s="45" t="n">
        <f aca="false">I27*I$1*Q27</f>
        <v>-723.35</v>
      </c>
      <c r="T27" s="45"/>
      <c r="U27" s="46"/>
      <c r="V27" s="45"/>
      <c r="W27" s="47"/>
      <c r="X27" s="47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</row>
    <row r="28" customFormat="false" ht="12.75" hidden="false" customHeight="false" outlineLevel="0" collapsed="false">
      <c r="A28" s="49" t="s">
        <v>6</v>
      </c>
      <c r="B28" s="50" t="s">
        <v>6</v>
      </c>
      <c r="C28" s="51" t="s">
        <v>6</v>
      </c>
      <c r="D28" s="52" t="s">
        <v>6</v>
      </c>
      <c r="E28" s="52"/>
      <c r="F28" s="49" t="s">
        <v>6</v>
      </c>
      <c r="G28" s="53" t="s">
        <v>6</v>
      </c>
      <c r="H28" s="50" t="s">
        <v>6</v>
      </c>
      <c r="I28" s="54"/>
      <c r="J28" s="55"/>
      <c r="K28" s="55"/>
      <c r="L28" s="55"/>
      <c r="M28" s="55"/>
      <c r="N28" s="56"/>
      <c r="O28" s="55"/>
      <c r="P28" s="57" t="s">
        <v>6</v>
      </c>
      <c r="Q28" s="50" t="n">
        <f aca="false">SUM(Q17:Q27)</f>
        <v>196828</v>
      </c>
      <c r="R28" s="49" t="s">
        <v>6</v>
      </c>
      <c r="S28" s="58" t="n">
        <f aca="false">SUM(S17:S27)</f>
        <v>332460.3662</v>
      </c>
      <c r="T28" s="58" t="n">
        <f aca="false">SUM(T17:T27)</f>
        <v>0</v>
      </c>
      <c r="U28" s="59"/>
      <c r="V28" s="101"/>
      <c r="W28" s="38"/>
      <c r="X28" s="38"/>
    </row>
    <row r="29" customFormat="false" ht="12.75" hidden="false" customHeight="false" outlineLevel="0" collapsed="false">
      <c r="A29" s="29" t="s">
        <v>8</v>
      </c>
      <c r="B29" s="30" t="s">
        <v>9</v>
      </c>
      <c r="C29" s="30" t="s">
        <v>72</v>
      </c>
      <c r="D29" s="31" t="s">
        <v>11</v>
      </c>
      <c r="E29" s="31"/>
      <c r="F29" s="29" t="s">
        <v>12</v>
      </c>
      <c r="G29" s="29" t="s">
        <v>13</v>
      </c>
      <c r="H29" s="30" t="s">
        <v>269</v>
      </c>
      <c r="I29" s="32" t="s">
        <v>15</v>
      </c>
      <c r="J29" s="30" t="s">
        <v>16</v>
      </c>
      <c r="K29" s="30" t="s">
        <v>17</v>
      </c>
      <c r="L29" s="30" t="s">
        <v>18</v>
      </c>
      <c r="M29" s="30" t="s">
        <v>19</v>
      </c>
      <c r="N29" s="33" t="s">
        <v>20</v>
      </c>
      <c r="O29" s="30" t="s">
        <v>21</v>
      </c>
      <c r="P29" s="34" t="s">
        <v>22</v>
      </c>
      <c r="Q29" s="30" t="s">
        <v>23</v>
      </c>
      <c r="R29" s="29" t="s">
        <v>24</v>
      </c>
      <c r="S29" s="35" t="s">
        <v>272</v>
      </c>
      <c r="T29" s="35" t="s">
        <v>272</v>
      </c>
      <c r="U29" s="36"/>
      <c r="V29" s="35" t="str">
        <f aca="false">+V16</f>
        <v>Questions</v>
      </c>
      <c r="W29" s="38"/>
      <c r="X29" s="38"/>
    </row>
    <row r="30" customFormat="false" ht="12.75" hidden="false" customHeight="false" outlineLevel="0" collapsed="false">
      <c r="A30" s="19" t="s">
        <v>29</v>
      </c>
      <c r="B30" s="39" t="s">
        <v>73</v>
      </c>
      <c r="C30" s="39" t="s">
        <v>302</v>
      </c>
      <c r="D30" s="40" t="n">
        <v>36464</v>
      </c>
      <c r="E30" s="40" t="n">
        <v>36860</v>
      </c>
      <c r="F30" s="24" t="s">
        <v>304</v>
      </c>
      <c r="G30" s="24" t="s">
        <v>309</v>
      </c>
      <c r="H30" s="39"/>
      <c r="I30" s="61" t="n">
        <f aca="false">6.53/I$1</f>
        <v>0.210645161290323</v>
      </c>
      <c r="J30" s="42" t="n">
        <v>0.0132</v>
      </c>
      <c r="K30" s="42" t="n">
        <v>0.0022</v>
      </c>
      <c r="L30" s="42" t="n">
        <v>0.0075</v>
      </c>
      <c r="M30" s="42" t="n">
        <v>0</v>
      </c>
      <c r="N30" s="43" t="n">
        <v>0.02116</v>
      </c>
      <c r="O30" s="42" t="n">
        <f aca="false">SUM(I30:M30)</f>
        <v>0.233545161290323</v>
      </c>
      <c r="P30" s="44" t="n">
        <v>65071</v>
      </c>
      <c r="Q30" s="39" t="n">
        <v>5429</v>
      </c>
      <c r="R30" s="19" t="s">
        <v>310</v>
      </c>
      <c r="S30" s="45" t="n">
        <f aca="false">I30*I$1*Q30</f>
        <v>35451.37</v>
      </c>
      <c r="T30" s="45"/>
      <c r="U30" s="46" t="n">
        <v>144867</v>
      </c>
      <c r="V30" s="19"/>
      <c r="W30" s="47"/>
      <c r="X30" s="47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75" hidden="false" customHeight="false" outlineLevel="0" collapsed="false">
      <c r="A31" s="19" t="s">
        <v>29</v>
      </c>
      <c r="B31" s="39" t="s">
        <v>73</v>
      </c>
      <c r="C31" s="39" t="s">
        <v>302</v>
      </c>
      <c r="D31" s="40" t="n">
        <v>36464</v>
      </c>
      <c r="E31" s="40" t="n">
        <v>36860</v>
      </c>
      <c r="F31" s="24" t="s">
        <v>304</v>
      </c>
      <c r="G31" s="24" t="s">
        <v>311</v>
      </c>
      <c r="H31" s="39"/>
      <c r="I31" s="61" t="n">
        <f aca="false">6.53/I$1</f>
        <v>0.210645161290323</v>
      </c>
      <c r="J31" s="42" t="n">
        <v>0.0132</v>
      </c>
      <c r="K31" s="42" t="n">
        <v>0.0022</v>
      </c>
      <c r="L31" s="42" t="n">
        <v>0.0075</v>
      </c>
      <c r="M31" s="42" t="n">
        <v>0</v>
      </c>
      <c r="N31" s="43" t="n">
        <v>0.02116</v>
      </c>
      <c r="O31" s="42" t="n">
        <f aca="false">SUM(I31:M31)</f>
        <v>0.233545161290323</v>
      </c>
      <c r="P31" s="44" t="n">
        <v>65071</v>
      </c>
      <c r="Q31" s="39" t="n">
        <v>1000</v>
      </c>
      <c r="R31" s="19" t="s">
        <v>310</v>
      </c>
      <c r="S31" s="45" t="n">
        <f aca="false">I31*I$1*Q31</f>
        <v>6530</v>
      </c>
      <c r="T31" s="45"/>
      <c r="U31" s="46" t="n">
        <v>144867</v>
      </c>
      <c r="V31" s="19"/>
      <c r="W31" s="47"/>
      <c r="X31" s="47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75" hidden="false" customHeight="false" outlineLevel="0" collapsed="false">
      <c r="A32" s="19" t="s">
        <v>29</v>
      </c>
      <c r="B32" s="39" t="s">
        <v>73</v>
      </c>
      <c r="C32" s="39" t="s">
        <v>302</v>
      </c>
      <c r="D32" s="40" t="n">
        <v>36464</v>
      </c>
      <c r="E32" s="40" t="n">
        <v>36860</v>
      </c>
      <c r="F32" s="24" t="s">
        <v>304</v>
      </c>
      <c r="G32" s="24" t="s">
        <v>312</v>
      </c>
      <c r="H32" s="39"/>
      <c r="I32" s="61" t="n">
        <f aca="false">6.53/I$1</f>
        <v>0.210645161290323</v>
      </c>
      <c r="J32" s="42" t="n">
        <v>0.0132</v>
      </c>
      <c r="K32" s="42" t="n">
        <v>0.0022</v>
      </c>
      <c r="L32" s="42" t="n">
        <v>0.0075</v>
      </c>
      <c r="M32" s="42" t="n">
        <v>0</v>
      </c>
      <c r="N32" s="43" t="n">
        <v>0.02116</v>
      </c>
      <c r="O32" s="42" t="n">
        <f aca="false">SUM(I32:M32)</f>
        <v>0.233545161290323</v>
      </c>
      <c r="P32" s="44" t="n">
        <v>65071</v>
      </c>
      <c r="Q32" s="39" t="n">
        <v>1000</v>
      </c>
      <c r="R32" s="19" t="s">
        <v>310</v>
      </c>
      <c r="S32" s="45" t="n">
        <f aca="false">I32*I$1*Q32</f>
        <v>6530</v>
      </c>
      <c r="T32" s="45"/>
      <c r="U32" s="46" t="n">
        <v>144867</v>
      </c>
      <c r="V32" s="19"/>
      <c r="W32" s="47"/>
      <c r="X32" s="47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2.75" hidden="false" customHeight="false" outlineLevel="0" collapsed="false">
      <c r="A33" s="19" t="s">
        <v>29</v>
      </c>
      <c r="B33" s="39" t="s">
        <v>73</v>
      </c>
      <c r="C33" s="39" t="s">
        <v>313</v>
      </c>
      <c r="D33" s="40" t="n">
        <v>36526</v>
      </c>
      <c r="E33" s="40" t="n">
        <v>36556</v>
      </c>
      <c r="F33" s="24" t="s">
        <v>304</v>
      </c>
      <c r="G33" s="24" t="s">
        <v>312</v>
      </c>
      <c r="H33" s="39"/>
      <c r="I33" s="61" t="n">
        <f aca="false">6.53/I$1</f>
        <v>0.210645161290323</v>
      </c>
      <c r="J33" s="42" t="n">
        <v>0.0132</v>
      </c>
      <c r="K33" s="42" t="n">
        <v>0.0022</v>
      </c>
      <c r="L33" s="42" t="n">
        <v>0.0075</v>
      </c>
      <c r="M33" s="42" t="n">
        <v>0</v>
      </c>
      <c r="N33" s="43" t="n">
        <v>0.02116</v>
      </c>
      <c r="O33" s="42" t="n">
        <f aca="false">SUM(I33:M33)</f>
        <v>0.233545161290323</v>
      </c>
      <c r="P33" s="44" t="n">
        <v>65071</v>
      </c>
      <c r="Q33" s="39" t="n">
        <v>-100</v>
      </c>
      <c r="R33" s="19" t="s">
        <v>306</v>
      </c>
      <c r="S33" s="45" t="n">
        <f aca="false">I33*I$1*Q33</f>
        <v>-653</v>
      </c>
      <c r="T33" s="45"/>
      <c r="U33" s="46" t="n">
        <v>145052</v>
      </c>
      <c r="V33" s="19"/>
      <c r="W33" s="47"/>
      <c r="X33" s="47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75" hidden="false" customHeight="false" outlineLevel="0" collapsed="false">
      <c r="A34" s="19" t="s">
        <v>29</v>
      </c>
      <c r="B34" s="39" t="s">
        <v>73</v>
      </c>
      <c r="C34" s="19" t="s">
        <v>314</v>
      </c>
      <c r="D34" s="40" t="n">
        <v>36526</v>
      </c>
      <c r="E34" s="40" t="n">
        <v>36556</v>
      </c>
      <c r="F34" s="24" t="s">
        <v>304</v>
      </c>
      <c r="G34" s="24" t="s">
        <v>309</v>
      </c>
      <c r="H34" s="39"/>
      <c r="I34" s="61" t="n">
        <f aca="false">6.53/I$1</f>
        <v>0.210645161290323</v>
      </c>
      <c r="J34" s="42" t="n">
        <v>0.0132</v>
      </c>
      <c r="K34" s="42" t="n">
        <v>0.0022</v>
      </c>
      <c r="L34" s="42" t="n">
        <v>0.0075</v>
      </c>
      <c r="M34" s="42" t="n">
        <v>0</v>
      </c>
      <c r="N34" s="43" t="n">
        <v>0.02116</v>
      </c>
      <c r="O34" s="42" t="n">
        <f aca="false">SUM(I34:M34)</f>
        <v>0.233545161290323</v>
      </c>
      <c r="P34" s="44" t="n">
        <v>65071</v>
      </c>
      <c r="Q34" s="39" t="n">
        <v>-100</v>
      </c>
      <c r="R34" s="19" t="s">
        <v>307</v>
      </c>
      <c r="S34" s="45" t="n">
        <f aca="false">I34*I$1*Q34</f>
        <v>-653</v>
      </c>
      <c r="T34" s="45"/>
      <c r="U34" s="46" t="n">
        <v>145052</v>
      </c>
      <c r="V34" s="19"/>
      <c r="W34" s="47"/>
      <c r="X34" s="47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.75" hidden="false" customHeight="false" outlineLevel="0" collapsed="false">
      <c r="A35" s="19" t="s">
        <v>29</v>
      </c>
      <c r="B35" s="39" t="s">
        <v>73</v>
      </c>
      <c r="C35" s="19" t="s">
        <v>315</v>
      </c>
      <c r="D35" s="40" t="n">
        <v>36526</v>
      </c>
      <c r="E35" s="40" t="n">
        <v>36556</v>
      </c>
      <c r="F35" s="24" t="s">
        <v>304</v>
      </c>
      <c r="G35" s="24" t="s">
        <v>311</v>
      </c>
      <c r="H35" s="39"/>
      <c r="I35" s="61" t="n">
        <f aca="false">6.53/I$1</f>
        <v>0.210645161290323</v>
      </c>
      <c r="J35" s="42" t="n">
        <v>0.0132</v>
      </c>
      <c r="K35" s="42" t="n">
        <v>0.0022</v>
      </c>
      <c r="L35" s="42" t="n">
        <v>0.0075</v>
      </c>
      <c r="M35" s="42" t="n">
        <v>0</v>
      </c>
      <c r="N35" s="43" t="n">
        <v>0.02116</v>
      </c>
      <c r="O35" s="42" t="n">
        <f aca="false">SUM(I35:M35)</f>
        <v>0.233545161290323</v>
      </c>
      <c r="P35" s="44" t="n">
        <v>65071</v>
      </c>
      <c r="Q35" s="39" t="n">
        <v>-223</v>
      </c>
      <c r="R35" s="19" t="s">
        <v>308</v>
      </c>
      <c r="S35" s="45" t="n">
        <f aca="false">I35*I$1*Q35</f>
        <v>-1456.19</v>
      </c>
      <c r="T35" s="45"/>
      <c r="U35" s="46" t="n">
        <v>145052</v>
      </c>
      <c r="V35" s="19"/>
      <c r="W35" s="47"/>
      <c r="X35" s="47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75" hidden="false" customHeight="false" outlineLevel="0" collapsed="false">
      <c r="A36" s="19" t="s">
        <v>29</v>
      </c>
      <c r="B36" s="25" t="s">
        <v>73</v>
      </c>
      <c r="C36" s="25" t="s">
        <v>316</v>
      </c>
      <c r="D36" s="65" t="n">
        <v>36434</v>
      </c>
      <c r="E36" s="65" t="n">
        <v>36714</v>
      </c>
      <c r="F36" s="24" t="s">
        <v>317</v>
      </c>
      <c r="G36" s="24" t="s">
        <v>318</v>
      </c>
      <c r="H36" s="25"/>
      <c r="I36" s="61" t="n">
        <v>0.085</v>
      </c>
      <c r="J36" s="66" t="n">
        <v>0.0132</v>
      </c>
      <c r="K36" s="66" t="n">
        <v>0.0022</v>
      </c>
      <c r="L36" s="66" t="n">
        <v>0.0075</v>
      </c>
      <c r="M36" s="66" t="n">
        <v>0</v>
      </c>
      <c r="N36" s="67" t="n">
        <v>0.02116</v>
      </c>
      <c r="O36" s="66" t="n">
        <f aca="false">SUM(I36:M36)</f>
        <v>0.1079</v>
      </c>
      <c r="P36" s="68"/>
      <c r="Q36" s="25" t="n">
        <v>40000</v>
      </c>
      <c r="R36" s="24" t="s">
        <v>78</v>
      </c>
      <c r="S36" s="69" t="n">
        <f aca="false">I36*I$1*Q36</f>
        <v>105400</v>
      </c>
      <c r="T36" s="69"/>
      <c r="U36" s="73"/>
      <c r="V36" s="69"/>
      <c r="W36" s="71"/>
      <c r="X36" s="71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  <c r="IU36" s="72"/>
      <c r="IV36" s="72"/>
      <c r="IW36" s="72"/>
    </row>
    <row r="37" customFormat="false" ht="12.75" hidden="false" customHeight="false" outlineLevel="0" collapsed="false">
      <c r="A37" s="49" t="s">
        <v>6</v>
      </c>
      <c r="B37" s="50" t="s">
        <v>6</v>
      </c>
      <c r="C37" s="50" t="s">
        <v>6</v>
      </c>
      <c r="D37" s="52" t="s">
        <v>6</v>
      </c>
      <c r="E37" s="52" t="s">
        <v>6</v>
      </c>
      <c r="F37" s="49" t="s">
        <v>6</v>
      </c>
      <c r="G37" s="53" t="s">
        <v>6</v>
      </c>
      <c r="H37" s="50" t="s">
        <v>6</v>
      </c>
      <c r="I37" s="54"/>
      <c r="J37" s="55"/>
      <c r="K37" s="55"/>
      <c r="L37" s="55"/>
      <c r="M37" s="55"/>
      <c r="N37" s="56"/>
      <c r="O37" s="55"/>
      <c r="P37" s="57" t="s">
        <v>6</v>
      </c>
      <c r="Q37" s="50" t="n">
        <f aca="false">SUM(Q30:Q36)</f>
        <v>47006</v>
      </c>
      <c r="R37" s="49" t="s">
        <v>6</v>
      </c>
      <c r="S37" s="58" t="n">
        <f aca="false">SUM(S30:S36)</f>
        <v>151149.18</v>
      </c>
      <c r="T37" s="58" t="n">
        <f aca="false">SUM(T30:T36)</f>
        <v>0</v>
      </c>
      <c r="U37" s="59"/>
      <c r="V37" s="58"/>
      <c r="W37" s="38"/>
      <c r="X37" s="38"/>
    </row>
    <row r="38" customFormat="false" ht="12.75" hidden="false" customHeight="false" outlineLevel="0" collapsed="false">
      <c r="A38" s="29" t="s">
        <v>8</v>
      </c>
      <c r="B38" s="30" t="s">
        <v>9</v>
      </c>
      <c r="C38" s="30" t="s">
        <v>72</v>
      </c>
      <c r="D38" s="31" t="s">
        <v>11</v>
      </c>
      <c r="E38" s="31"/>
      <c r="F38" s="29" t="s">
        <v>12</v>
      </c>
      <c r="G38" s="29" t="s">
        <v>13</v>
      </c>
      <c r="H38" s="30" t="s">
        <v>14</v>
      </c>
      <c r="I38" s="32" t="s">
        <v>15</v>
      </c>
      <c r="J38" s="30" t="s">
        <v>16</v>
      </c>
      <c r="K38" s="30" t="s">
        <v>17</v>
      </c>
      <c r="L38" s="30" t="s">
        <v>18</v>
      </c>
      <c r="M38" s="30" t="s">
        <v>19</v>
      </c>
      <c r="N38" s="33" t="s">
        <v>20</v>
      </c>
      <c r="O38" s="30" t="s">
        <v>21</v>
      </c>
      <c r="P38" s="34" t="s">
        <v>22</v>
      </c>
      <c r="Q38" s="30" t="s">
        <v>23</v>
      </c>
      <c r="R38" s="29" t="s">
        <v>24</v>
      </c>
      <c r="S38" s="35" t="s">
        <v>25</v>
      </c>
      <c r="T38" s="35" t="s">
        <v>26</v>
      </c>
      <c r="U38" s="36" t="s">
        <v>27</v>
      </c>
      <c r="V38" s="37" t="str">
        <f aca="false">+V29</f>
        <v>Questions</v>
      </c>
      <c r="W38" s="38"/>
      <c r="X38" s="38"/>
    </row>
    <row r="39" customFormat="false" ht="12.75" hidden="false" customHeight="false" outlineLevel="0" collapsed="false">
      <c r="A39" s="103" t="s">
        <v>29</v>
      </c>
      <c r="B39" s="104" t="s">
        <v>278</v>
      </c>
      <c r="C39" s="104" t="s">
        <v>74</v>
      </c>
      <c r="D39" s="105" t="n">
        <v>35612</v>
      </c>
      <c r="E39" s="105" t="n">
        <v>37437</v>
      </c>
      <c r="F39" s="103" t="s">
        <v>319</v>
      </c>
      <c r="G39" s="103" t="s">
        <v>319</v>
      </c>
      <c r="H39" s="104" t="s">
        <v>77</v>
      </c>
      <c r="I39" s="106" t="n">
        <f aca="false">7.007/$I$1</f>
        <v>0.226032258064516</v>
      </c>
      <c r="J39" s="107" t="n">
        <v>0</v>
      </c>
      <c r="K39" s="107" t="n">
        <v>0.0022</v>
      </c>
      <c r="L39" s="107" t="n">
        <v>0.0072</v>
      </c>
      <c r="M39" s="107" t="n">
        <v>0.0131</v>
      </c>
      <c r="N39" s="108" t="n">
        <v>0</v>
      </c>
      <c r="O39" s="107" t="n">
        <f aca="false">SUM(I39:M39)</f>
        <v>0.248532258064516</v>
      </c>
      <c r="P39" s="109" t="n">
        <v>270</v>
      </c>
      <c r="Q39" s="104" t="n">
        <v>1000</v>
      </c>
      <c r="R39" s="103" t="s">
        <v>320</v>
      </c>
      <c r="S39" s="110" t="n">
        <f aca="false">I39*I$1*Q39</f>
        <v>7007</v>
      </c>
      <c r="T39" s="110"/>
      <c r="U39" s="111" t="n">
        <v>149901</v>
      </c>
      <c r="V39" s="103" t="s">
        <v>321</v>
      </c>
      <c r="W39" s="112"/>
      <c r="X39" s="112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113"/>
      <c r="GB39" s="113"/>
      <c r="GC39" s="113"/>
      <c r="GD39" s="113"/>
      <c r="GE39" s="113"/>
      <c r="GF39" s="113"/>
      <c r="GG39" s="113"/>
      <c r="GH39" s="113"/>
      <c r="GI39" s="113"/>
      <c r="GJ39" s="113"/>
      <c r="GK39" s="113"/>
      <c r="GL39" s="113"/>
      <c r="GM39" s="113"/>
      <c r="GN39" s="113"/>
      <c r="GO39" s="113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113"/>
      <c r="HB39" s="113"/>
      <c r="HC39" s="113"/>
      <c r="HD39" s="113"/>
      <c r="HE39" s="113"/>
      <c r="HF39" s="113"/>
      <c r="HG39" s="113"/>
      <c r="HH39" s="113"/>
      <c r="HI39" s="113"/>
      <c r="HJ39" s="113"/>
      <c r="HK39" s="113"/>
      <c r="HL39" s="113"/>
      <c r="HM39" s="113"/>
      <c r="HN39" s="113"/>
      <c r="HO39" s="113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113"/>
      <c r="IB39" s="113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113"/>
      <c r="IO39" s="113"/>
      <c r="IP39" s="113"/>
      <c r="IQ39" s="113"/>
      <c r="IR39" s="113"/>
      <c r="IS39" s="113"/>
      <c r="IT39" s="113"/>
      <c r="IU39" s="113"/>
      <c r="IV39" s="113"/>
      <c r="IW39" s="113"/>
    </row>
    <row r="40" customFormat="false" ht="12.75" hidden="false" customHeight="false" outlineLevel="0" collapsed="false">
      <c r="A40" s="8"/>
      <c r="B40" s="6"/>
      <c r="C40" s="6"/>
      <c r="D40" s="7"/>
      <c r="E40" s="7"/>
      <c r="F40" s="8"/>
      <c r="G40" s="8"/>
      <c r="H40" s="6"/>
      <c r="I40" s="22"/>
      <c r="J40" s="11"/>
      <c r="K40" s="11"/>
      <c r="L40" s="11"/>
      <c r="M40" s="11"/>
      <c r="N40" s="12"/>
      <c r="O40" s="11"/>
      <c r="P40" s="13"/>
      <c r="Q40" s="6"/>
      <c r="R40" s="8"/>
      <c r="S40" s="83" t="n">
        <f aca="false">SUM(S39)</f>
        <v>7007</v>
      </c>
      <c r="T40" s="83"/>
      <c r="U40" s="84"/>
      <c r="V40" s="8"/>
      <c r="W40" s="38"/>
      <c r="X40" s="38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99"/>
      <c r="DJ40" s="99"/>
      <c r="DK40" s="99"/>
      <c r="DL40" s="99"/>
      <c r="DM40" s="99"/>
      <c r="DN40" s="99"/>
      <c r="DO40" s="99"/>
      <c r="DP40" s="99"/>
      <c r="DQ40" s="99"/>
      <c r="DR40" s="99"/>
      <c r="DS40" s="99"/>
      <c r="DT40" s="99"/>
      <c r="DU40" s="99"/>
      <c r="DV40" s="99"/>
      <c r="DW40" s="99"/>
      <c r="DX40" s="99"/>
      <c r="DY40" s="99"/>
      <c r="DZ40" s="99"/>
      <c r="EA40" s="99"/>
      <c r="EB40" s="99"/>
      <c r="EC40" s="99"/>
      <c r="ED40" s="99"/>
      <c r="EE40" s="99"/>
      <c r="EF40" s="99"/>
      <c r="EG40" s="99"/>
      <c r="EH40" s="99"/>
      <c r="EI40" s="99"/>
      <c r="EJ40" s="99"/>
      <c r="EK40" s="99"/>
      <c r="EL40" s="99"/>
      <c r="EM40" s="99"/>
      <c r="EN40" s="99"/>
      <c r="EO40" s="99"/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  <c r="FE40" s="99"/>
      <c r="FF40" s="99"/>
      <c r="FG40" s="99"/>
      <c r="FH40" s="99"/>
      <c r="FI40" s="99"/>
      <c r="FJ40" s="99"/>
      <c r="FK40" s="99"/>
      <c r="FL40" s="99"/>
      <c r="FM40" s="99"/>
      <c r="FN40" s="99"/>
      <c r="FO40" s="99"/>
      <c r="FP40" s="99"/>
      <c r="FQ40" s="99"/>
      <c r="FR40" s="99"/>
      <c r="FS40" s="99"/>
      <c r="FT40" s="99"/>
      <c r="FU40" s="99"/>
      <c r="FV40" s="99"/>
      <c r="FW40" s="99"/>
      <c r="FX40" s="99"/>
      <c r="FY40" s="99"/>
      <c r="FZ40" s="99"/>
      <c r="GA40" s="99"/>
      <c r="GB40" s="99"/>
      <c r="GC40" s="99"/>
      <c r="GD40" s="99"/>
      <c r="GE40" s="99"/>
      <c r="GF40" s="99"/>
      <c r="GG40" s="99"/>
      <c r="GH40" s="99"/>
      <c r="GI40" s="99"/>
      <c r="GJ40" s="99"/>
      <c r="GK40" s="99"/>
      <c r="GL40" s="99"/>
      <c r="GM40" s="99"/>
      <c r="GN40" s="99"/>
      <c r="GO40" s="99"/>
      <c r="GP40" s="99"/>
      <c r="GQ40" s="99"/>
      <c r="GR40" s="99"/>
      <c r="GS40" s="99"/>
      <c r="GT40" s="99"/>
      <c r="GU40" s="99"/>
      <c r="GV40" s="99"/>
      <c r="GW40" s="99"/>
      <c r="GX40" s="99"/>
      <c r="GY40" s="99"/>
      <c r="GZ40" s="99"/>
      <c r="HA40" s="99"/>
      <c r="HB40" s="99"/>
      <c r="HC40" s="99"/>
      <c r="HD40" s="99"/>
      <c r="HE40" s="99"/>
      <c r="HF40" s="99"/>
      <c r="HG40" s="99"/>
      <c r="HH40" s="99"/>
      <c r="HI40" s="99"/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99"/>
      <c r="HU40" s="99"/>
      <c r="HV40" s="99"/>
      <c r="HW40" s="99"/>
      <c r="HX40" s="99"/>
      <c r="HY40" s="99"/>
      <c r="HZ40" s="99"/>
      <c r="IA40" s="99"/>
      <c r="IB40" s="99"/>
      <c r="IC40" s="99"/>
      <c r="ID40" s="99"/>
      <c r="IE40" s="99"/>
      <c r="IF40" s="99"/>
      <c r="IG40" s="99"/>
      <c r="IH40" s="99"/>
      <c r="II40" s="99"/>
      <c r="IJ40" s="99"/>
      <c r="IK40" s="99"/>
      <c r="IL40" s="99"/>
      <c r="IM40" s="99"/>
      <c r="IN40" s="99"/>
      <c r="IO40" s="99"/>
      <c r="IP40" s="99"/>
      <c r="IQ40" s="99"/>
      <c r="IR40" s="99"/>
      <c r="IS40" s="99"/>
      <c r="IT40" s="99"/>
      <c r="IU40" s="99"/>
      <c r="IV40" s="99"/>
      <c r="IW40" s="99"/>
    </row>
    <row r="41" customFormat="false" ht="12.75" hidden="false" customHeight="false" outlineLevel="0" collapsed="false">
      <c r="A41" s="29" t="s">
        <v>8</v>
      </c>
      <c r="B41" s="30" t="s">
        <v>9</v>
      </c>
      <c r="C41" s="30" t="s">
        <v>72</v>
      </c>
      <c r="D41" s="31" t="s">
        <v>11</v>
      </c>
      <c r="E41" s="31"/>
      <c r="F41" s="29" t="s">
        <v>12</v>
      </c>
      <c r="G41" s="29" t="s">
        <v>13</v>
      </c>
      <c r="H41" s="30" t="s">
        <v>14</v>
      </c>
      <c r="I41" s="32" t="s">
        <v>15</v>
      </c>
      <c r="J41" s="30" t="s">
        <v>16</v>
      </c>
      <c r="K41" s="30" t="s">
        <v>17</v>
      </c>
      <c r="L41" s="30" t="s">
        <v>18</v>
      </c>
      <c r="M41" s="30" t="s">
        <v>19</v>
      </c>
      <c r="N41" s="33" t="s">
        <v>20</v>
      </c>
      <c r="O41" s="30" t="s">
        <v>21</v>
      </c>
      <c r="P41" s="34" t="s">
        <v>22</v>
      </c>
      <c r="Q41" s="30" t="s">
        <v>23</v>
      </c>
      <c r="R41" s="29" t="s">
        <v>24</v>
      </c>
      <c r="S41" s="35" t="s">
        <v>25</v>
      </c>
      <c r="T41" s="35" t="s">
        <v>26</v>
      </c>
      <c r="U41" s="36" t="s">
        <v>27</v>
      </c>
      <c r="V41" s="37" t="str">
        <f aca="false">+V38</f>
        <v>Questions</v>
      </c>
      <c r="W41" s="38"/>
      <c r="X41" s="38"/>
    </row>
    <row r="42" customFormat="false" ht="12.75" hidden="false" customHeight="false" outlineLevel="0" collapsed="false">
      <c r="A42" s="19" t="s">
        <v>29</v>
      </c>
      <c r="B42" s="39" t="s">
        <v>322</v>
      </c>
      <c r="C42" s="39" t="s">
        <v>302</v>
      </c>
      <c r="D42" s="40" t="n">
        <v>36465</v>
      </c>
      <c r="E42" s="40" t="n">
        <v>36830</v>
      </c>
      <c r="F42" s="19" t="s">
        <v>188</v>
      </c>
      <c r="G42" s="19" t="s">
        <v>189</v>
      </c>
      <c r="H42" s="39" t="s">
        <v>186</v>
      </c>
      <c r="I42" s="41" t="n">
        <f aca="false">23/$I$1</f>
        <v>0.741935483870968</v>
      </c>
      <c r="J42" s="42" t="n">
        <v>0</v>
      </c>
      <c r="K42" s="42" t="n">
        <v>0.0022</v>
      </c>
      <c r="L42" s="42" t="n">
        <v>0.0072</v>
      </c>
      <c r="M42" s="42" t="n">
        <v>0.0131</v>
      </c>
      <c r="N42" s="43" t="n">
        <v>0</v>
      </c>
      <c r="O42" s="42" t="n">
        <f aca="false">SUM(I42:M42)</f>
        <v>0.764435483870968</v>
      </c>
      <c r="P42" s="44" t="n">
        <v>891865</v>
      </c>
      <c r="Q42" s="39" t="n">
        <v>16136</v>
      </c>
      <c r="R42" s="19"/>
      <c r="S42" s="45" t="n">
        <f aca="false">I42*I$1*Q42</f>
        <v>371128</v>
      </c>
      <c r="T42" s="45"/>
      <c r="U42" s="46" t="n">
        <v>145274</v>
      </c>
      <c r="V42" s="19"/>
      <c r="W42" s="47"/>
      <c r="X42" s="47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75" hidden="false" customHeight="false" outlineLevel="0" collapsed="false">
      <c r="A43" s="19" t="s">
        <v>29</v>
      </c>
      <c r="B43" s="39" t="s">
        <v>322</v>
      </c>
      <c r="C43" s="39" t="s">
        <v>302</v>
      </c>
      <c r="D43" s="40" t="n">
        <v>36465</v>
      </c>
      <c r="E43" s="40" t="n">
        <v>36830</v>
      </c>
      <c r="F43" s="19" t="s">
        <v>188</v>
      </c>
      <c r="G43" s="19" t="s">
        <v>189</v>
      </c>
      <c r="H43" s="39" t="s">
        <v>186</v>
      </c>
      <c r="I43" s="41" t="n">
        <f aca="false">23/$I$1</f>
        <v>0.741935483870968</v>
      </c>
      <c r="J43" s="42" t="n">
        <v>0</v>
      </c>
      <c r="K43" s="42" t="n">
        <v>0.0022</v>
      </c>
      <c r="L43" s="42" t="n">
        <v>0.0072</v>
      </c>
      <c r="M43" s="42" t="n">
        <v>0.0131</v>
      </c>
      <c r="N43" s="43" t="n">
        <v>0</v>
      </c>
      <c r="O43" s="42" t="n">
        <f aca="false">SUM(I43:M43)</f>
        <v>0.764435483870968</v>
      </c>
      <c r="P43" s="44" t="n">
        <v>891865</v>
      </c>
      <c r="Q43" s="39" t="n">
        <v>-575</v>
      </c>
      <c r="R43" s="19"/>
      <c r="S43" s="45" t="n">
        <f aca="false">I43*I$1*Q43</f>
        <v>-13225</v>
      </c>
      <c r="T43" s="45"/>
      <c r="U43" s="46" t="n">
        <v>146470</v>
      </c>
      <c r="V43" s="19"/>
      <c r="W43" s="47"/>
      <c r="X43" s="47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75" hidden="false" customHeight="false" outlineLevel="0" collapsed="false">
      <c r="A44" s="19" t="s">
        <v>29</v>
      </c>
      <c r="B44" s="39" t="s">
        <v>322</v>
      </c>
      <c r="C44" s="39" t="s">
        <v>302</v>
      </c>
      <c r="D44" s="40" t="n">
        <v>36465</v>
      </c>
      <c r="E44" s="40" t="n">
        <v>36830</v>
      </c>
      <c r="F44" s="19" t="s">
        <v>188</v>
      </c>
      <c r="G44" s="19" t="s">
        <v>189</v>
      </c>
      <c r="H44" s="39" t="s">
        <v>186</v>
      </c>
      <c r="I44" s="41" t="n">
        <f aca="false">23/$I$1</f>
        <v>0.741935483870968</v>
      </c>
      <c r="J44" s="42" t="n">
        <v>0</v>
      </c>
      <c r="K44" s="42" t="n">
        <v>0.0022</v>
      </c>
      <c r="L44" s="42" t="n">
        <v>0.0072</v>
      </c>
      <c r="M44" s="42" t="n">
        <v>0.0131</v>
      </c>
      <c r="N44" s="43" t="n">
        <v>0</v>
      </c>
      <c r="O44" s="42" t="n">
        <f aca="false">SUM(I44:M44)</f>
        <v>0.764435483870968</v>
      </c>
      <c r="P44" s="44" t="n">
        <v>891830</v>
      </c>
      <c r="Q44" s="39" t="n">
        <v>8068</v>
      </c>
      <c r="R44" s="19"/>
      <c r="S44" s="45" t="n">
        <f aca="false">I44*I$1*Q44</f>
        <v>185564</v>
      </c>
      <c r="T44" s="45"/>
      <c r="U44" s="46" t="n">
        <v>145275</v>
      </c>
      <c r="V44" s="19"/>
      <c r="W44" s="47"/>
      <c r="X44" s="47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75" hidden="false" customHeight="false" outlineLevel="0" collapsed="false">
      <c r="A45" s="8"/>
      <c r="B45" s="6"/>
      <c r="C45" s="6"/>
      <c r="D45" s="7"/>
      <c r="E45" s="7"/>
      <c r="F45" s="8"/>
      <c r="G45" s="8"/>
      <c r="H45" s="6"/>
      <c r="I45" s="22"/>
      <c r="J45" s="11"/>
      <c r="K45" s="82"/>
      <c r="L45" s="11"/>
      <c r="M45" s="11"/>
      <c r="N45" s="12"/>
      <c r="O45" s="11"/>
      <c r="P45" s="13"/>
      <c r="Q45" s="14"/>
      <c r="R45" s="6"/>
      <c r="S45" s="83" t="n">
        <f aca="false">SUM(S42:S44)</f>
        <v>543467</v>
      </c>
      <c r="T45" s="83"/>
      <c r="U45" s="84"/>
      <c r="V45" s="83"/>
      <c r="W45" s="38"/>
      <c r="X45" s="38"/>
    </row>
    <row r="46" customFormat="false" ht="12.75" hidden="false" customHeight="false" outlineLevel="0" collapsed="false">
      <c r="A46" s="29" t="s">
        <v>8</v>
      </c>
      <c r="B46" s="30" t="s">
        <v>9</v>
      </c>
      <c r="C46" s="30" t="s">
        <v>72</v>
      </c>
      <c r="D46" s="31" t="s">
        <v>11</v>
      </c>
      <c r="E46" s="31"/>
      <c r="F46" s="29" t="s">
        <v>12</v>
      </c>
      <c r="G46" s="29" t="s">
        <v>13</v>
      </c>
      <c r="H46" s="30" t="s">
        <v>14</v>
      </c>
      <c r="I46" s="32" t="s">
        <v>15</v>
      </c>
      <c r="J46" s="30" t="s">
        <v>16</v>
      </c>
      <c r="K46" s="30" t="s">
        <v>17</v>
      </c>
      <c r="L46" s="30" t="s">
        <v>18</v>
      </c>
      <c r="M46" s="30" t="s">
        <v>19</v>
      </c>
      <c r="N46" s="33" t="s">
        <v>20</v>
      </c>
      <c r="O46" s="30" t="s">
        <v>21</v>
      </c>
      <c r="P46" s="34" t="s">
        <v>22</v>
      </c>
      <c r="Q46" s="30" t="s">
        <v>23</v>
      </c>
      <c r="R46" s="29" t="s">
        <v>24</v>
      </c>
      <c r="S46" s="35" t="s">
        <v>25</v>
      </c>
      <c r="T46" s="35" t="s">
        <v>26</v>
      </c>
      <c r="U46" s="36" t="s">
        <v>27</v>
      </c>
      <c r="V46" s="37" t="str">
        <f aca="false">+V41</f>
        <v>Questions</v>
      </c>
      <c r="W46" s="38"/>
      <c r="X46" s="38"/>
    </row>
    <row r="47" customFormat="false" ht="12.75" hidden="false" customHeight="false" outlineLevel="0" collapsed="false">
      <c r="A47" s="19" t="s">
        <v>66</v>
      </c>
      <c r="B47" s="39" t="s">
        <v>207</v>
      </c>
      <c r="C47" s="39" t="s">
        <v>323</v>
      </c>
      <c r="D47" s="40" t="n">
        <v>36526</v>
      </c>
      <c r="E47" s="40" t="n">
        <v>36556</v>
      </c>
      <c r="F47" s="19" t="s">
        <v>324</v>
      </c>
      <c r="G47" s="19" t="s">
        <v>325</v>
      </c>
      <c r="H47" s="39" t="s">
        <v>210</v>
      </c>
      <c r="I47" s="41" t="n">
        <f aca="false">8.061/$I$1</f>
        <v>0.260032258064516</v>
      </c>
      <c r="J47" s="42" t="n">
        <v>0</v>
      </c>
      <c r="K47" s="42" t="n">
        <v>0.0022</v>
      </c>
      <c r="L47" s="42" t="n">
        <v>0.0072</v>
      </c>
      <c r="M47" s="42" t="n">
        <v>0.0131</v>
      </c>
      <c r="N47" s="43" t="n">
        <v>0</v>
      </c>
      <c r="O47" s="42" t="n">
        <f aca="false">SUM(I47:M47)</f>
        <v>0.282532258064516</v>
      </c>
      <c r="P47" s="44" t="s">
        <v>326</v>
      </c>
      <c r="Q47" s="39" t="n">
        <v>10000</v>
      </c>
      <c r="R47" s="19" t="s">
        <v>327</v>
      </c>
      <c r="S47" s="45" t="n">
        <f aca="false">I47*I$1*Q47</f>
        <v>80610</v>
      </c>
      <c r="T47" s="45"/>
      <c r="U47" s="46" t="s">
        <v>328</v>
      </c>
      <c r="V47" s="19"/>
      <c r="W47" s="47"/>
      <c r="X47" s="47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12.75" hidden="false" customHeight="false" outlineLevel="0" collapsed="false">
      <c r="A48" s="19" t="s">
        <v>29</v>
      </c>
      <c r="B48" s="39" t="s">
        <v>207</v>
      </c>
      <c r="C48" s="39" t="s">
        <v>207</v>
      </c>
      <c r="D48" s="40" t="s">
        <v>273</v>
      </c>
      <c r="E48" s="40" t="s">
        <v>273</v>
      </c>
      <c r="F48" s="19" t="s">
        <v>279</v>
      </c>
      <c r="G48" s="19" t="s">
        <v>279</v>
      </c>
      <c r="H48" s="39" t="s">
        <v>280</v>
      </c>
      <c r="I48" s="41" t="n">
        <v>0</v>
      </c>
      <c r="J48" s="42" t="n">
        <v>0</v>
      </c>
      <c r="K48" s="42" t="n">
        <v>0.0022</v>
      </c>
      <c r="L48" s="42" t="n">
        <v>0.0072</v>
      </c>
      <c r="M48" s="42" t="n">
        <v>0.0131</v>
      </c>
      <c r="N48" s="43" t="n">
        <v>0</v>
      </c>
      <c r="O48" s="42" t="n">
        <f aca="false">SUM(I48:M48)</f>
        <v>0.0225</v>
      </c>
      <c r="P48" s="44" t="s">
        <v>329</v>
      </c>
      <c r="Q48" s="39" t="n">
        <v>0</v>
      </c>
      <c r="R48" s="19" t="s">
        <v>330</v>
      </c>
      <c r="S48" s="45" t="n">
        <f aca="false">I48*I$1*Q48</f>
        <v>0</v>
      </c>
      <c r="T48" s="45"/>
      <c r="U48" s="46" t="n">
        <v>145336</v>
      </c>
      <c r="V48" s="19"/>
      <c r="W48" s="47"/>
      <c r="X48" s="47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</row>
    <row r="49" customFormat="false" ht="12.75" hidden="false" customHeight="false" outlineLevel="0" collapsed="false">
      <c r="A49" s="8"/>
      <c r="B49" s="6"/>
      <c r="C49" s="6"/>
      <c r="D49" s="7"/>
      <c r="E49" s="7"/>
      <c r="F49" s="8"/>
      <c r="G49" s="8"/>
      <c r="H49" s="6"/>
      <c r="I49" s="22"/>
      <c r="J49" s="11"/>
      <c r="K49" s="82"/>
      <c r="L49" s="11"/>
      <c r="M49" s="11"/>
      <c r="N49" s="12"/>
      <c r="O49" s="11"/>
      <c r="P49" s="13"/>
      <c r="Q49" s="14"/>
      <c r="R49" s="6"/>
      <c r="S49" s="83" t="n">
        <f aca="false">SUM(S47:S48)</f>
        <v>80610</v>
      </c>
      <c r="T49" s="83"/>
      <c r="U49" s="84"/>
      <c r="V49" s="83"/>
      <c r="W49" s="38"/>
      <c r="X49" s="38"/>
    </row>
    <row r="50" customFormat="false" ht="12.75" hidden="false" customHeight="false" outlineLevel="0" collapsed="false">
      <c r="A50" s="8"/>
      <c r="B50" s="6"/>
      <c r="C50" s="6"/>
      <c r="D50" s="7"/>
      <c r="E50" s="7"/>
      <c r="F50" s="8"/>
      <c r="G50" s="8"/>
      <c r="H50" s="6"/>
      <c r="I50" s="22"/>
      <c r="J50" s="11"/>
      <c r="K50" s="82"/>
      <c r="L50" s="11"/>
      <c r="M50" s="11"/>
      <c r="N50" s="12"/>
      <c r="O50" s="11"/>
      <c r="P50" s="13"/>
      <c r="Q50" s="14"/>
      <c r="R50" s="6"/>
      <c r="S50" s="114"/>
      <c r="T50" s="83"/>
      <c r="U50" s="84"/>
      <c r="V50" s="83"/>
      <c r="W50" s="38"/>
      <c r="X50" s="38"/>
    </row>
    <row r="51" customFormat="false" ht="12.75" hidden="false" customHeight="false" outlineLevel="0" collapsed="false">
      <c r="A51" s="8"/>
      <c r="B51" s="6"/>
      <c r="C51" s="6"/>
      <c r="D51" s="7"/>
      <c r="E51" s="7"/>
      <c r="F51" s="8"/>
      <c r="G51" s="8"/>
      <c r="H51" s="6"/>
      <c r="I51" s="22"/>
      <c r="J51" s="11"/>
      <c r="K51" s="82"/>
      <c r="L51" s="11"/>
      <c r="M51" s="11"/>
      <c r="N51" s="85"/>
      <c r="O51" s="11"/>
      <c r="P51" s="13"/>
      <c r="Q51" s="6"/>
      <c r="R51" s="6"/>
      <c r="V51" s="8"/>
      <c r="W51" s="86"/>
      <c r="X51" s="86"/>
    </row>
    <row r="52" customFormat="false" ht="12.75" hidden="false" customHeight="false" outlineLevel="0" collapsed="false">
      <c r="A52" s="8"/>
      <c r="B52" s="6"/>
      <c r="C52" s="6"/>
      <c r="D52" s="7" t="s">
        <v>6</v>
      </c>
      <c r="E52" s="7"/>
      <c r="F52" s="8"/>
      <c r="G52" s="8"/>
      <c r="H52" s="6"/>
      <c r="I52" s="22"/>
      <c r="J52" s="11"/>
      <c r="K52" s="82"/>
      <c r="L52" s="11"/>
      <c r="M52" s="11"/>
      <c r="N52" s="12"/>
      <c r="O52" s="11"/>
      <c r="P52" s="91"/>
      <c r="Q52" s="27"/>
      <c r="R52" s="115" t="s">
        <v>331</v>
      </c>
      <c r="S52" s="116" t="n">
        <f aca="false">SUM(S49,S45,S40,S37,S28,S15)</f>
        <v>1306177.5462</v>
      </c>
      <c r="T52" s="15"/>
      <c r="U52" s="16"/>
      <c r="V52" s="15"/>
      <c r="W52" s="18"/>
      <c r="X52" s="18"/>
    </row>
    <row r="53" customFormat="false" ht="12.75" hidden="false" customHeight="false" outlineLevel="0" collapsed="false">
      <c r="A53" s="2"/>
      <c r="B53" s="6"/>
      <c r="C53" s="6"/>
      <c r="D53" s="7"/>
      <c r="E53" s="7"/>
      <c r="F53" s="8"/>
      <c r="G53" s="8"/>
      <c r="H53" s="6"/>
      <c r="I53" s="22"/>
      <c r="J53" s="11"/>
      <c r="K53" s="11"/>
      <c r="L53" s="11"/>
      <c r="M53" s="11"/>
      <c r="N53" s="12"/>
      <c r="O53" s="11"/>
      <c r="P53" s="91"/>
      <c r="Q53" s="92"/>
      <c r="R53" s="15" t="s">
        <v>332</v>
      </c>
      <c r="S53" s="117" t="n">
        <f aca="false">SUM(S42:S44,S30:S35,S24:S27)</f>
        <v>611778.41</v>
      </c>
      <c r="T53" s="15"/>
      <c r="U53" s="16"/>
      <c r="V53" s="15"/>
      <c r="W53" s="18"/>
      <c r="X53" s="18"/>
    </row>
    <row r="54" customFormat="false" ht="13.5" hidden="false" customHeight="false" outlineLevel="0" collapsed="false">
      <c r="A54" s="2"/>
      <c r="B54" s="6"/>
      <c r="C54" s="6"/>
      <c r="D54" s="7"/>
      <c r="E54" s="7"/>
      <c r="F54" s="8"/>
      <c r="G54" s="8"/>
      <c r="H54" s="6"/>
      <c r="I54" s="11"/>
      <c r="J54" s="11"/>
      <c r="K54" s="11"/>
      <c r="L54" s="11"/>
      <c r="M54" s="11"/>
      <c r="N54" s="12"/>
      <c r="O54" s="11"/>
      <c r="P54" s="91"/>
      <c r="Q54" s="92"/>
      <c r="R54" s="15" t="s">
        <v>333</v>
      </c>
      <c r="S54" s="118" t="n">
        <f aca="false">+S52-S53</f>
        <v>694399.1362</v>
      </c>
      <c r="T54" s="15"/>
      <c r="U54" s="16"/>
      <c r="V54" s="15"/>
      <c r="W54" s="18"/>
      <c r="X54" s="18"/>
    </row>
    <row r="55" customFormat="false" ht="13.5" hidden="false" customHeight="false" outlineLevel="0" collapsed="false">
      <c r="A55" s="2"/>
      <c r="B55" s="6"/>
      <c r="C55" s="6"/>
      <c r="D55" s="7"/>
      <c r="E55" s="7"/>
      <c r="F55" s="8"/>
      <c r="G55" s="8"/>
      <c r="H55" s="6"/>
      <c r="I55" s="22"/>
      <c r="J55" s="11"/>
      <c r="K55" s="11"/>
      <c r="L55" s="11"/>
      <c r="M55" s="11"/>
      <c r="N55" s="12"/>
      <c r="O55" s="11"/>
      <c r="P55" s="91"/>
      <c r="Q55" s="92"/>
      <c r="R55" s="15"/>
      <c r="S55" s="15"/>
      <c r="T55" s="15"/>
      <c r="U55" s="16"/>
      <c r="V55" s="15"/>
      <c r="W55" s="18"/>
      <c r="X55" s="18"/>
    </row>
    <row r="56" customFormat="false" ht="12.75" hidden="false" customHeight="false" outlineLevel="0" collapsed="false">
      <c r="A56" s="2"/>
      <c r="B56" s="6"/>
      <c r="C56" s="6"/>
      <c r="D56" s="7"/>
      <c r="E56" s="7"/>
      <c r="F56" s="8"/>
      <c r="G56" s="8"/>
      <c r="H56" s="6"/>
      <c r="I56" s="11"/>
      <c r="J56" s="11"/>
      <c r="K56" s="11"/>
      <c r="L56" s="11"/>
      <c r="M56" s="11"/>
      <c r="N56" s="12"/>
      <c r="O56" s="11"/>
      <c r="P56" s="91"/>
      <c r="Q56" s="92"/>
      <c r="R56" s="15"/>
      <c r="S56" s="15"/>
      <c r="T56" s="15"/>
      <c r="U56" s="16"/>
      <c r="V56" s="15"/>
      <c r="W56" s="18"/>
      <c r="X56" s="18"/>
    </row>
    <row r="57" customFormat="false" ht="12.75" hidden="false" customHeight="false" outlineLevel="0" collapsed="false">
      <c r="A57" s="2"/>
      <c r="B57" s="6"/>
      <c r="C57" s="6"/>
      <c r="D57" s="7"/>
      <c r="E57" s="7"/>
      <c r="F57" s="8"/>
      <c r="G57" s="8"/>
      <c r="H57" s="6"/>
      <c r="I57" s="22"/>
      <c r="J57" s="11"/>
      <c r="K57" s="11"/>
      <c r="L57" s="11"/>
      <c r="M57" s="11"/>
      <c r="N57" s="12"/>
      <c r="O57" s="11"/>
      <c r="P57" s="91"/>
      <c r="Q57" s="92"/>
      <c r="R57" s="15"/>
      <c r="S57" s="15"/>
      <c r="T57" s="15"/>
      <c r="U57" s="16"/>
      <c r="V57" s="15"/>
      <c r="W57" s="18"/>
      <c r="X57" s="18"/>
    </row>
    <row r="58" customFormat="false" ht="12.75" hidden="false" customHeight="false" outlineLevel="0" collapsed="false">
      <c r="A58" s="2"/>
      <c r="B58" s="6"/>
      <c r="C58" s="6"/>
      <c r="D58" s="7"/>
      <c r="E58" s="7"/>
      <c r="F58" s="8"/>
      <c r="G58" s="8"/>
      <c r="H58" s="6"/>
      <c r="I58" s="11"/>
      <c r="J58" s="11"/>
      <c r="K58" s="11"/>
      <c r="L58" s="11"/>
      <c r="M58" s="11"/>
      <c r="N58" s="12"/>
      <c r="O58" s="11"/>
      <c r="P58" s="91"/>
      <c r="Q58" s="92"/>
      <c r="R58" s="15"/>
      <c r="S58" s="15"/>
      <c r="T58" s="15"/>
      <c r="U58" s="16"/>
      <c r="V58" s="15"/>
      <c r="W58" s="18"/>
      <c r="X58" s="18"/>
    </row>
    <row r="59" customFormat="false" ht="12.75" hidden="false" customHeight="false" outlineLevel="0" collapsed="false">
      <c r="A59" s="2"/>
      <c r="B59" s="6"/>
      <c r="C59" s="6"/>
      <c r="D59" s="7"/>
      <c r="E59" s="7"/>
      <c r="F59" s="8"/>
      <c r="G59" s="8"/>
      <c r="H59" s="6"/>
      <c r="I59" s="11"/>
      <c r="J59" s="11"/>
      <c r="K59" s="11"/>
      <c r="L59" s="11"/>
      <c r="M59" s="11"/>
      <c r="N59" s="12"/>
      <c r="O59" s="11"/>
      <c r="P59" s="91"/>
      <c r="Q59" s="92"/>
      <c r="R59" s="15"/>
      <c r="S59" s="15"/>
      <c r="T59" s="15"/>
      <c r="U59" s="16"/>
      <c r="V59" s="15"/>
      <c r="W59" s="93"/>
      <c r="X59" s="18"/>
    </row>
    <row r="60" customFormat="false" ht="12.75" hidden="false" customHeight="false" outlineLevel="0" collapsed="false">
      <c r="A60" s="2"/>
      <c r="B60" s="6"/>
      <c r="C60" s="6"/>
      <c r="D60" s="7"/>
      <c r="E60" s="7"/>
      <c r="F60" s="8"/>
      <c r="G60" s="8"/>
      <c r="H60" s="6"/>
      <c r="I60" s="11"/>
      <c r="J60" s="11"/>
      <c r="K60" s="11"/>
      <c r="L60" s="11"/>
      <c r="M60" s="11"/>
      <c r="N60" s="12"/>
      <c r="O60" s="11"/>
      <c r="P60" s="91"/>
      <c r="Q60" s="92"/>
      <c r="R60" s="15"/>
      <c r="S60" s="15"/>
      <c r="T60" s="15"/>
      <c r="U60" s="16"/>
      <c r="V60" s="15"/>
      <c r="W60" s="18"/>
      <c r="X60" s="18"/>
    </row>
    <row r="61" customFormat="false" ht="12.75" hidden="false" customHeight="false" outlineLevel="0" collapsed="false">
      <c r="A61" s="2"/>
      <c r="B61" s="6"/>
      <c r="C61" s="6"/>
      <c r="D61" s="7"/>
      <c r="E61" s="7"/>
      <c r="F61" s="8"/>
      <c r="G61" s="8"/>
      <c r="H61" s="6"/>
      <c r="I61" s="11"/>
      <c r="J61" s="11"/>
      <c r="K61" s="11"/>
      <c r="L61" s="11"/>
      <c r="M61" s="11"/>
      <c r="N61" s="12"/>
      <c r="O61" s="11"/>
      <c r="P61" s="91"/>
      <c r="Q61" s="92"/>
      <c r="R61" s="15"/>
      <c r="S61" s="15"/>
      <c r="T61" s="15"/>
      <c r="U61" s="16"/>
      <c r="V61" s="15"/>
      <c r="W61" s="18"/>
      <c r="X61" s="18"/>
    </row>
    <row r="62" customFormat="false" ht="12.75" hidden="false" customHeight="false" outlineLevel="0" collapsed="false">
      <c r="A62" s="2"/>
      <c r="B62" s="6"/>
      <c r="C62" s="6"/>
      <c r="D62" s="7"/>
      <c r="E62" s="7"/>
      <c r="F62" s="8"/>
      <c r="G62" s="8"/>
      <c r="H62" s="6"/>
      <c r="I62" s="22"/>
      <c r="J62" s="11"/>
      <c r="K62" s="11"/>
      <c r="L62" s="11"/>
      <c r="M62" s="11"/>
      <c r="N62" s="12"/>
      <c r="O62" s="11"/>
      <c r="P62" s="91"/>
      <c r="Q62" s="92"/>
      <c r="R62" s="93"/>
      <c r="S62" s="15"/>
      <c r="T62" s="15"/>
      <c r="U62" s="16"/>
      <c r="V62" s="15"/>
      <c r="W62" s="18"/>
      <c r="X62" s="18"/>
    </row>
    <row r="63" customFormat="false" ht="12.75" hidden="false" customHeight="false" outlineLevel="0" collapsed="false">
      <c r="A63" s="2"/>
      <c r="B63" s="6"/>
      <c r="C63" s="6"/>
      <c r="D63" s="7"/>
      <c r="E63" s="7"/>
      <c r="F63" s="8"/>
      <c r="G63" s="8"/>
      <c r="H63" s="6"/>
      <c r="I63" s="22"/>
      <c r="J63" s="11"/>
      <c r="K63" s="11"/>
      <c r="L63" s="11"/>
      <c r="M63" s="11"/>
      <c r="N63" s="12"/>
      <c r="O63" s="11"/>
      <c r="P63" s="91"/>
      <c r="Q63" s="92"/>
      <c r="R63" s="93"/>
      <c r="S63" s="15"/>
      <c r="T63" s="15"/>
      <c r="U63" s="16"/>
      <c r="V63" s="15"/>
      <c r="W63" s="18"/>
      <c r="X63" s="18"/>
    </row>
    <row r="64" customFormat="false" ht="12.75" hidden="false" customHeight="false" outlineLevel="0" collapsed="false">
      <c r="P64" s="94"/>
      <c r="Q64" s="94"/>
      <c r="R64" s="94"/>
      <c r="S64" s="94"/>
      <c r="T64" s="94"/>
      <c r="U64" s="95"/>
      <c r="V64" s="94"/>
      <c r="W64" s="95"/>
    </row>
    <row r="65" customFormat="false" ht="12.75" hidden="false" customHeight="false" outlineLevel="0" collapsed="false">
      <c r="P65" s="94"/>
      <c r="Q65" s="94"/>
      <c r="R65" s="94"/>
      <c r="S65" s="94"/>
      <c r="T65" s="94"/>
      <c r="U65" s="95"/>
      <c r="V65" s="94"/>
      <c r="W65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2000-01-14T14:15:44Z</cp:lastPrinted>
  <cp:revision>0</cp:revision>
  <dc:subject/>
  <dc:title/>
</cp:coreProperties>
</file>