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CGAS Volume" sheetId="2" state="visible" r:id="rId4"/>
    <sheet name="Ces Retai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<sst xmlns="http://schemas.openxmlformats.org/spreadsheetml/2006/main" count="1567" uniqueCount="403">
  <si>
    <t xml:space="preserve">Algonquin</t>
  </si>
  <si>
    <t xml:space="preserve">Index</t>
  </si>
  <si>
    <t xml:space="preserve">M3</t>
  </si>
  <si>
    <t xml:space="preserve">Deal 143332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</si>
  <si>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</si>
  <si>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</si>
  <si>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</si>
  <si>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</si>
  <si>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</si>
  <si>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143333</t>
  </si>
  <si>
    <t xml:space="preserve">Index Prem</t>
  </si>
  <si>
    <t xml:space="preserve">Algo Comm</t>
  </si>
  <si>
    <t xml:space="preserve">Algo Transport</t>
  </si>
  <si>
    <t xml:space="preserve">Deal 143334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</si>
  <si>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</si>
  <si>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</si>
  <si>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</si>
  <si>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</si>
  <si>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</si>
  <si>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</si>
  <si>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</si>
  <si>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</si>
  <si>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</si>
  <si>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</si>
  <si>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1,167 dt/day of South to North Space.</t>
  </si>
  <si>
    <t xml:space="preserve">Deal 145893 - bill as North Citygate</t>
  </si>
  <si>
    <t xml:space="preserve">Equitrans</t>
  </si>
  <si>
    <t xml:space="preserve">IT</t>
  </si>
  <si>
    <t xml:space="preserve">Deal 144615  CES has 1,000 dth of FTS, price 1,000 day at the FTS rate, balance at the IT rate.</t>
  </si>
  <si>
    <t xml:space="preserve">Tenn Z1 - Z5</t>
  </si>
  <si>
    <t xml:space="preserve">Z1</t>
  </si>
  <si>
    <t xml:space="preserve">Deal 146079</t>
  </si>
  <si>
    <t xml:space="preserve">Texas Eastern M3</t>
  </si>
  <si>
    <t xml:space="preserve">Ela</t>
  </si>
  <si>
    <t xml:space="preserve">Deal 144104 ENA will bill CES 583 dth at Ela + $.06 + transport</t>
  </si>
  <si>
    <t xml:space="preserve">The balance of the volumes on this deal will be billed Tetco M3 IF + $.025</t>
  </si>
  <si>
    <t xml:space="preserve">Texas Gas FT</t>
  </si>
  <si>
    <t xml:space="preserve">Transco</t>
  </si>
  <si>
    <t xml:space="preserve">CES/Transco Capacity for Jan 2000</t>
  </si>
  <si>
    <t xml:space="preserve">Capacity</t>
  </si>
  <si>
    <t xml:space="preserve">Z6 Lilco</t>
  </si>
  <si>
    <t xml:space="preserve">Z4 Atlanta  </t>
  </si>
  <si>
    <t xml:space="preserve">St 30</t>
  </si>
  <si>
    <t xml:space="preserve">St 45</t>
  </si>
  <si>
    <t xml:space="preserve">St 65</t>
  </si>
  <si>
    <t xml:space="preserve">FT Z1-Z6</t>
  </si>
  <si>
    <t xml:space="preserve">FT Z2-Z6</t>
  </si>
  <si>
    <t xml:space="preserve">FT Z3-Z6</t>
  </si>
  <si>
    <t xml:space="preserve">Commodity - Telescoped</t>
  </si>
  <si>
    <t xml:space="preserve">Price - Telescoped</t>
  </si>
  <si>
    <t xml:space="preserve">Weighted</t>
  </si>
  <si>
    <t xml:space="preserve">Z6 Deliveries</t>
  </si>
  <si>
    <t xml:space="preserve">Premium</t>
  </si>
  <si>
    <t xml:space="preserve">Total Index</t>
  </si>
  <si>
    <t xml:space="preserve">%</t>
  </si>
  <si>
    <t xml:space="preserve">Avg</t>
  </si>
  <si>
    <t xml:space="preserve">Z2</t>
  </si>
  <si>
    <t xml:space="preserve">Z3</t>
  </si>
  <si>
    <t xml:space="preserve">Avg Price</t>
  </si>
  <si>
    <t xml:space="preserve">Avg Trans</t>
  </si>
  <si>
    <t xml:space="preserve">Total Price</t>
  </si>
  <si>
    <t xml:space="preserve">Deal 144137</t>
  </si>
  <si>
    <t xml:space="preserve">FT Z1-Z4</t>
  </si>
  <si>
    <t xml:space="preserve">FT Z2-Z4</t>
  </si>
  <si>
    <t xml:space="preserve">FT Z3-Z4</t>
  </si>
  <si>
    <t xml:space="preserve">Z4 Deliveries</t>
  </si>
  <si>
    <t xml:space="preserve">Deal  144621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</si>
  <si>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</si>
  <si>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</si>
  <si>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</si>
  <si>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</si>
  <si>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144616</t>
  </si>
  <si>
    <t xml:space="preserve">Deal 144620</t>
  </si>
  <si>
    <t xml:space="preserve">FT Z4-Z5 PSNC Volumetric Release</t>
  </si>
  <si>
    <t xml:space="preserve">Deal 144377</t>
  </si>
  <si>
    <t xml:space="preserve">Volumetric Demand</t>
  </si>
  <si>
    <t xml:space="preserve">Deal 144211</t>
  </si>
  <si>
    <t xml:space="preserve">Fixed Price Deals</t>
  </si>
  <si>
    <t xml:space="preserve">Fixed Price</t>
  </si>
  <si>
    <t xml:space="preserve">Total Tport</t>
  </si>
  <si>
    <t xml:space="preserve">Date</t>
  </si>
  <si>
    <t xml:space="preserve">CES </t>
  </si>
  <si>
    <t xml:space="preserve">CALP</t>
  </si>
  <si>
    <t xml:space="preserve">DAYTON</t>
  </si>
  <si>
    <t xml:space="preserve">Total</t>
  </si>
  <si>
    <t xml:space="preserve">After Fixed Deals</t>
  </si>
  <si>
    <t xml:space="preserve">CES Tport</t>
  </si>
  <si>
    <t xml:space="preserve">IT Transport</t>
  </si>
  <si>
    <t xml:space="preserve">FT Transport</t>
  </si>
  <si>
    <t xml:space="preserve">Cove Point Withdrawal</t>
  </si>
  <si>
    <t xml:space="preserve">Volume</t>
  </si>
  <si>
    <t xml:space="preserve">GD-Non NY</t>
  </si>
  <si>
    <t xml:space="preserve">Deduct</t>
  </si>
  <si>
    <t xml:space="preserve">Price</t>
  </si>
  <si>
    <t xml:space="preserve">Total Cost</t>
  </si>
  <si>
    <t xml:space="preserve">Average Price</t>
  </si>
  <si>
    <t xml:space="preserve">Check Numbers</t>
  </si>
  <si>
    <t xml:space="preserve">Total Delivered</t>
  </si>
  <si>
    <t xml:space="preserve">Difference</t>
  </si>
  <si>
    <t xml:space="preserve">Storage Withdrawal</t>
  </si>
  <si>
    <t xml:space="preserve">Billed as FT</t>
  </si>
  <si>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</si>
  <si>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</si>
  <si>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</si>
  <si>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</si>
  <si>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</si>
  <si>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</si>
  <si>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</si>
  <si>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</si>
  <si>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</si>
  <si>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</si>
  <si>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</si>
  <si>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</si>
  <si>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</si>
  <si>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</si>
  <si>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</si>
  <si>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</si>
  <si>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</si>
  <si>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</si>
  <si>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</si>
  <si>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</si>
  <si>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$</t>
  </si>
  <si>
    <t xml:space="preserve">fuel %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</si>
  <si>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</si>
  <si>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</si>
  <si>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</si>
  <si>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</si>
  <si>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</si>
  <si>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buy</t>
  </si>
  <si>
    <t xml:space="preserve">Algon</t>
  </si>
  <si>
    <t xml:space="preserve">Bay State</t>
  </si>
  <si>
    <t xml:space="preserve">2755 from Lambertville, 1245 from Centerville</t>
  </si>
  <si>
    <t xml:space="preserve">Taunton</t>
  </si>
  <si>
    <t xml:space="preserve">n</t>
  </si>
  <si>
    <t xml:space="preserve">offer # 3451</t>
  </si>
  <si>
    <t xml:space="preserve">Cust / LDC</t>
  </si>
  <si>
    <t xml:space="preserve">Type</t>
  </si>
  <si>
    <t xml:space="preserve">total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</si>
  <si>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</si>
  <si>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</si>
  <si>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</si>
  <si>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</si>
  <si>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</si>
  <si>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</si>
  <si>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</si>
  <si>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</si>
  <si>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</si>
  <si>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</si>
  <si>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</si>
  <si>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</si>
  <si>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</si>
  <si>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</si>
  <si>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</si>
  <si>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</si>
  <si>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</si>
  <si>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</si>
  <si>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</si>
  <si>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</si>
  <si>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</si>
  <si>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</si>
  <si>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</si>
  <si>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</si>
  <si>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</si>
  <si>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</si>
  <si>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</si>
  <si>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</si>
  <si>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</si>
  <si>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</si>
  <si>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</si>
  <si>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</si>
  <si>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</si>
  <si>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</si>
  <si>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</si>
  <si>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</si>
  <si>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</si>
  <si>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</si>
  <si>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</si>
  <si>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</si>
  <si>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</si>
  <si>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</si>
  <si>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</si>
  <si>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</si>
  <si>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</si>
  <si>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Goodell</t>
  </si>
  <si>
    <t xml:space="preserve">Atlanta</t>
  </si>
  <si>
    <t xml:space="preserve">#12692, Meter 40105 - Cornwell is a primary receipt and delivery point.  Beg inventory bal = 10526 dt.</t>
  </si>
  <si>
    <t xml:space="preserve">Bayer/Agency</t>
  </si>
  <si>
    <t xml:space="preserve">Hope</t>
  </si>
  <si>
    <t xml:space="preserve">60004 Finnefrock</t>
  </si>
  <si>
    <t xml:space="preserve">20300 Hope</t>
  </si>
  <si>
    <t xml:space="preserve">5A2197</t>
  </si>
  <si>
    <t xml:space="preserve">#12806; CES is the nominating agent for Bayer.  Bayer pays all transportation cost.  This deal is not in Sitara.</t>
  </si>
  <si>
    <t xml:space="preserve">N/A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</si>
  <si>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</si>
  <si>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</si>
  <si>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</si>
  <si>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</si>
  <si>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</si>
  <si>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Agency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</si>
  <si>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</si>
  <si>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</si>
  <si>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</si>
  <si>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</si>
  <si>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</si>
  <si>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</si>
  <si>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</si>
  <si>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</si>
  <si>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</si>
  <si>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</si>
  <si>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</si>
  <si>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</si>
  <si>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</si>
  <si>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</si>
  <si>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</si>
  <si>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</si>
  <si>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</si>
  <si>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</si>
  <si>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</si>
  <si>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</si>
  <si>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</si>
  <si>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McClelland Aggregate</t>
  </si>
  <si>
    <t xml:space="preserve">CPA</t>
  </si>
  <si>
    <t xml:space="preserve">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</si>
  <si>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</si>
  <si>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</si>
  <si>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</si>
  <si>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</si>
  <si>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</si>
  <si>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</si>
  <si>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</si>
  <si>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</si>
  <si>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</si>
  <si>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</si>
  <si>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</si>
  <si>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</si>
  <si>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</si>
  <si>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</si>
  <si>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</si>
  <si>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</si>
  <si>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</si>
  <si>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</si>
  <si>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</si>
  <si>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</si>
  <si>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</si>
  <si>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</si>
  <si>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</si>
  <si>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</si>
  <si>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</si>
  <si>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</si>
  <si>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</si>
  <si>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</si>
  <si>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</si>
  <si>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</si>
  <si>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</si>
  <si>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</si>
  <si>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</si>
  <si>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</si>
  <si>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</si>
  <si>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</si>
  <si>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COH</t>
  </si>
  <si>
    <t xml:space="preserve">Primary receipt Toledo agg., ROFR, total MDQ is 20,000 day, contract will be split between retail and wholesale with 15,000/day going to Retail-Mass Markets.  Old contract was 62039.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</si>
  <si>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</si>
  <si>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</si>
  <si>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</si>
  <si>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</si>
  <si>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</si>
  <si>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</si>
  <si>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</si>
  <si>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</si>
  <si>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</si>
  <si>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</si>
  <si>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</si>
  <si>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</si>
  <si>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</si>
  <si>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</si>
  <si>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</si>
  <si>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</si>
  <si>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</si>
  <si>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</si>
  <si>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</si>
  <si>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Belfry Gas</t>
  </si>
  <si>
    <t xml:space="preserve">Offer #26081</t>
  </si>
  <si>
    <t xml:space="preserve">O&amp;R</t>
  </si>
  <si>
    <t xml:space="preserve">????</t>
  </si>
  <si>
    <t xml:space="preserve">Onshore</t>
  </si>
  <si>
    <t xml:space="preserve">FTS-2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</si>
  <si>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</si>
  <si>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</si>
  <si>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Sonat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</si>
  <si>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</si>
  <si>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</si>
  <si>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</si>
  <si>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</si>
  <si>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</si>
  <si>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</si>
  <si>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</si>
  <si>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</si>
  <si>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</si>
  <si>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</si>
  <si>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</si>
  <si>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???</t>
  </si>
  <si>
    <t xml:space="preserve">Lobelville</t>
  </si>
  <si>
    <t xml:space="preserve">Portland</t>
  </si>
  <si>
    <t xml:space="preserve">Nipcso</t>
  </si>
  <si>
    <t xml:space="preserve">Essex</t>
  </si>
  <si>
    <t xml:space="preserve">max</t>
  </si>
  <si>
    <t xml:space="preserve">Released to ENA for Jan</t>
  </si>
  <si>
    <t xml:space="preserve">FT-a</t>
  </si>
  <si>
    <t xml:space="preserve">Tenn</t>
  </si>
  <si>
    <t xml:space="preserve">East Tenn</t>
  </si>
  <si>
    <t xml:space="preserve">Midwestern</t>
  </si>
  <si>
    <t xml:space="preserve">Nipsco</t>
  </si>
  <si>
    <t xml:space="preserve">Retail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</si>
  <si>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</si>
  <si>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</si>
  <si>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</si>
  <si>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</si>
  <si>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</si>
  <si>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</si>
  <si>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</si>
  <si>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M2</t>
  </si>
  <si>
    <t xml:space="preserve">CDS</t>
  </si>
  <si>
    <t xml:space="preserve">SS-1</t>
  </si>
  <si>
    <t xml:space="preserve">MDIQ=63, MDWQ=170</t>
  </si>
  <si>
    <t xml:space="preserve">Con Ed</t>
  </si>
  <si>
    <t xml:space="preserve">WLA</t>
  </si>
  <si>
    <t xml:space="preserve">#14726</t>
  </si>
  <si>
    <t xml:space="preserve">Dayton</t>
  </si>
  <si>
    <t xml:space="preserve">M1</t>
  </si>
  <si>
    <t xml:space="preserve">#15601</t>
  </si>
  <si>
    <t xml:space="preserve">LLFT</t>
  </si>
  <si>
    <t xml:space="preserve">#15602</t>
  </si>
  <si>
    <t xml:space="preserve">  </t>
  </si>
  <si>
    <t xml:space="preserve">BUG</t>
  </si>
  <si>
    <t xml:space="preserve">Texas Gas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</si>
  <si>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</si>
  <si>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</si>
  <si>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</si>
  <si>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</si>
  <si>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</si>
  <si>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</si>
  <si>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</si>
  <si>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</si>
  <si>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T015904</t>
  </si>
  <si>
    <t xml:space="preserve">Lilco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</si>
  <si>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</si>
  <si>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</si>
  <si>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</si>
  <si>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</si>
  <si>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</si>
  <si>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</si>
  <si>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</si>
  <si>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</si>
  <si>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</si>
  <si>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</si>
  <si>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</si>
  <si>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</si>
  <si>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</si>
  <si>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</si>
  <si>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</si>
  <si>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</si>
  <si>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</si>
  <si>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</si>
  <si>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</si>
  <si>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</si>
  <si>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</si>
  <si>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</si>
  <si>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</si>
  <si>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</si>
  <si>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</si>
  <si>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</si>
  <si>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</si>
  <si>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</si>
  <si>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</si>
  <si>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</si>
  <si>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</si>
  <si>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</si>
  <si>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</si>
  <si>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</si>
  <si>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</si>
  <si>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</si>
  <si>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</si>
  <si>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</si>
  <si>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</si>
  <si>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</si>
  <si>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</si>
  <si>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</si>
  <si>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</si>
  <si>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</si>
  <si>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</si>
  <si>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</si>
  <si>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</si>
  <si>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</si>
  <si>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</si>
  <si>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</si>
  <si>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</si>
  <si>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</si>
  <si>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</si>
  <si>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</si>
  <si>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</si>
  <si>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</si>
  <si>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  </t>
  </si>
  <si>
    <t xml:space="preserve">Deal 211642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</si>
</sst>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00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2.9</v>
      </c>
      <c r="D2" s="3" t="s">
        <v>3</v>
      </c>
      <c r="E2" s="3"/>
      <c r="G2" s="5"/>
      <c r="H2" s="5"/>
      <c r="I2" s="6"/>
      <c r="J2" s="5"/>
      <c r="K2" s="5"/>
      <c r="L2" s="5"/>
    </row>
    <row r="3" customFormat="false" ht="12.75" hidden="false" customHeight="false" outlineLevel="0" collapsed="false">
      <c r="A3" s="3" t="s">
        <v>4</v>
      </c>
      <c r="B3" s="7"/>
      <c r="C3" s="4" t="n">
        <v>0</v>
      </c>
      <c r="D3" s="3"/>
      <c r="E3" s="3"/>
      <c r="G3" s="5"/>
      <c r="H3" s="5"/>
      <c r="I3" s="6"/>
      <c r="J3" s="5"/>
      <c r="K3" s="5"/>
      <c r="L3" s="5"/>
    </row>
    <row r="4" customFormat="false" ht="12.75" hidden="false" customHeight="false" outlineLevel="0" collapsed="false">
      <c r="A4" s="3" t="s">
        <v>5</v>
      </c>
      <c r="B4" s="7"/>
      <c r="C4" s="4" t="n">
        <f aca="false">0.0022+0.0072</f>
        <v>0.0094</v>
      </c>
      <c r="D4" s="3"/>
      <c r="E4" s="3"/>
      <c r="G4" s="5"/>
      <c r="H4" s="8"/>
      <c r="I4" s="6"/>
      <c r="J4" s="5"/>
      <c r="K4" s="5"/>
      <c r="L4" s="5"/>
    </row>
    <row r="5" customFormat="false" ht="12.75" hidden="false" customHeight="false" outlineLevel="0" collapsed="false">
      <c r="A5" s="3" t="s">
        <v>6</v>
      </c>
      <c r="B5" s="7"/>
      <c r="C5" s="9" t="n">
        <v>0.0111</v>
      </c>
      <c r="D5" s="3"/>
      <c r="E5" s="3"/>
      <c r="G5" s="5"/>
      <c r="H5" s="8"/>
      <c r="I5" s="6"/>
      <c r="J5" s="5"/>
      <c r="K5" s="5"/>
      <c r="L5" s="5"/>
    </row>
    <row r="6" customFormat="false" ht="12.75" hidden="false" customHeight="false" outlineLevel="0" collapsed="false">
      <c r="A6" s="3" t="s">
        <v>7</v>
      </c>
      <c r="B6" s="3"/>
      <c r="C6" s="10" t="n">
        <f aca="false">ROUND(+C2/(1-C5)+(C3+C4),4)-C2</f>
        <v>0.0420000000000003</v>
      </c>
      <c r="D6" s="3"/>
      <c r="E6" s="3"/>
      <c r="G6" s="5"/>
      <c r="H6" s="8"/>
      <c r="I6" s="11"/>
      <c r="J6" s="5"/>
      <c r="K6" s="5"/>
      <c r="L6" s="5"/>
    </row>
    <row r="7" customFormat="false" ht="12.75" hidden="false" customHeight="false" outlineLevel="0" collapsed="false">
      <c r="A7" s="3" t="s">
        <v>8</v>
      </c>
      <c r="B7" s="3"/>
      <c r="C7" s="12" t="n">
        <f aca="false">SUM(C2,C6)</f>
        <v>2.942</v>
      </c>
      <c r="D7" s="3" t="s">
        <v>9</v>
      </c>
      <c r="E7" s="3"/>
      <c r="G7" s="5"/>
      <c r="H7" s="5"/>
      <c r="I7" s="6"/>
      <c r="J7" s="5"/>
      <c r="K7" s="5"/>
      <c r="L7" s="5"/>
    </row>
    <row r="8" customFormat="false" ht="12.75" hidden="false" customHeight="false" outlineLevel="0" collapsed="false">
      <c r="G8" s="5"/>
      <c r="H8" s="5"/>
      <c r="I8" s="6"/>
      <c r="J8" s="5"/>
      <c r="K8" s="5"/>
      <c r="L8" s="5"/>
    </row>
    <row r="10" customFormat="false" ht="12" hidden="false" customHeight="false" outlineLevel="0" collapsed="false">
      <c r="A10" s="3" t="s">
        <v>1</v>
      </c>
      <c r="B10" s="3" t="s">
        <v>2</v>
      </c>
      <c r="C10" s="4" t="n">
        <v>2.9</v>
      </c>
      <c r="D10" s="3"/>
      <c r="E10" s="3"/>
    </row>
    <row r="11" customFormat="false" ht="12" hidden="false" customHeight="false" outlineLevel="0" collapsed="false">
      <c r="A11" s="3" t="s">
        <v>10</v>
      </c>
      <c r="B11" s="3"/>
      <c r="C11" s="4" t="n">
        <v>0.06</v>
      </c>
      <c r="D11" s="3"/>
      <c r="E11" s="3"/>
    </row>
    <row r="12" customFormat="false" ht="12" hidden="false" customHeight="false" outlineLevel="0" collapsed="false">
      <c r="A12" s="3" t="s">
        <v>11</v>
      </c>
      <c r="B12" s="3"/>
      <c r="C12" s="4" t="n">
        <v>0.0112</v>
      </c>
      <c r="D12" s="3"/>
      <c r="E12" s="3"/>
    </row>
    <row r="13" customFormat="false" ht="12" hidden="false" customHeight="false" outlineLevel="0" collapsed="false">
      <c r="A13" s="3" t="s">
        <v>5</v>
      </c>
      <c r="B13" s="3"/>
      <c r="C13" s="4" t="n">
        <f aca="false">0.0022+0.0072</f>
        <v>0.0094</v>
      </c>
      <c r="D13" s="3"/>
      <c r="E13" s="3"/>
    </row>
    <row r="14" customFormat="false" ht="12" hidden="false" customHeight="false" outlineLevel="0" collapsed="false">
      <c r="A14" s="3" t="s">
        <v>6</v>
      </c>
      <c r="B14" s="3"/>
      <c r="C14" s="9" t="n">
        <v>0.0111</v>
      </c>
      <c r="D14" s="3"/>
      <c r="E14" s="3"/>
    </row>
    <row r="15" customFormat="false" ht="12" hidden="false" customHeight="false" outlineLevel="0" collapsed="false">
      <c r="A15" s="3" t="s">
        <v>12</v>
      </c>
      <c r="B15" s="3"/>
      <c r="C15" s="10" t="n">
        <f aca="false">ROUND((+C10+C11)/(1-C14)-(C10+C11)+C12+C13,4)</f>
        <v>0.0538</v>
      </c>
      <c r="D15" s="3"/>
      <c r="E15" s="3"/>
    </row>
    <row r="16" customFormat="false" ht="12.75" hidden="false" customHeight="false" outlineLevel="0" collapsed="false">
      <c r="A16" s="3"/>
      <c r="B16" s="3"/>
      <c r="C16" s="12" t="n">
        <f aca="false">SUM(C15,C10:C11)</f>
        <v>3.0138</v>
      </c>
      <c r="D16" s="3" t="s">
        <v>13</v>
      </c>
      <c r="E16" s="3"/>
    </row>
    <row r="17" customFormat="false" ht="12.75" hidden="false" customHeight="false" outlineLevel="0" collapsed="false"/>
    <row r="19" customFormat="false" ht="12" hidden="false" customHeight="false" outlineLevel="0" collapsed="false">
      <c r="A19" s="2" t="s">
        <v>14</v>
      </c>
      <c r="C19" s="1" t="s">
        <v>15</v>
      </c>
      <c r="E19" s="1" t="s">
        <v>16</v>
      </c>
    </row>
    <row r="20" customFormat="false" ht="12" hidden="false" customHeight="false" outlineLevel="0" collapsed="false">
      <c r="A20" s="3" t="s">
        <v>1</v>
      </c>
      <c r="B20" s="3" t="s">
        <v>14</v>
      </c>
      <c r="C20" s="4" t="n">
        <v>2.49</v>
      </c>
      <c r="D20" s="3"/>
      <c r="E20" s="4" t="n">
        <v>2.49</v>
      </c>
    </row>
    <row r="21" customFormat="false" ht="12" hidden="false" customHeight="false" outlineLevel="0" collapsed="false">
      <c r="A21" s="3" t="s">
        <v>10</v>
      </c>
      <c r="B21" s="3"/>
      <c r="C21" s="4" t="n">
        <v>0.0075</v>
      </c>
      <c r="D21" s="3"/>
      <c r="E21" s="4" t="n">
        <v>0.0075</v>
      </c>
    </row>
    <row r="22" customFormat="false" ht="12" hidden="false" customHeight="false" outlineLevel="0" collapsed="false">
      <c r="A22" s="3" t="s">
        <v>4</v>
      </c>
      <c r="B22" s="3"/>
      <c r="C22" s="4" t="n">
        <v>0.0132</v>
      </c>
      <c r="D22" s="3"/>
      <c r="E22" s="4" t="n">
        <v>0.2228</v>
      </c>
    </row>
    <row r="23" customFormat="false" ht="12" hidden="false" customHeight="false" outlineLevel="0" collapsed="false">
      <c r="A23" s="3" t="s">
        <v>5</v>
      </c>
      <c r="B23" s="3"/>
      <c r="C23" s="4" t="n">
        <f aca="false">0.0022+0.0072</f>
        <v>0.0094</v>
      </c>
      <c r="D23" s="3"/>
      <c r="E23" s="4" t="n">
        <f aca="false">0.0022+0.0072</f>
        <v>0.0094</v>
      </c>
    </row>
    <row r="24" customFormat="false" ht="12" hidden="false" customHeight="false" outlineLevel="0" collapsed="false">
      <c r="A24" s="3" t="s">
        <v>6</v>
      </c>
      <c r="B24" s="3"/>
      <c r="C24" s="13" t="n">
        <v>0.02116</v>
      </c>
      <c r="D24" s="3"/>
      <c r="E24" s="13" t="n">
        <v>0.02116</v>
      </c>
    </row>
    <row r="25" customFormat="false" ht="12" hidden="false" customHeight="false" outlineLevel="0" collapsed="false">
      <c r="A25" s="3" t="s">
        <v>17</v>
      </c>
      <c r="B25" s="3"/>
      <c r="C25" s="10" t="n">
        <f aca="false">ROUND((+C20+C21)/(1-C24)-(C20+C21)+C22+C23,4)</f>
        <v>0.0766</v>
      </c>
      <c r="D25" s="3"/>
      <c r="E25" s="10" t="n">
        <f aca="false">ROUND((+E20+E21)/(1-E24)-(E20+E21)+E22+E23,4)</f>
        <v>0.2862</v>
      </c>
    </row>
    <row r="26" customFormat="false" ht="12.75" hidden="false" customHeight="false" outlineLevel="0" collapsed="false">
      <c r="A26" s="3"/>
      <c r="B26" s="3"/>
      <c r="C26" s="12" t="n">
        <f aca="false">SUM(C25,C20:C21)</f>
        <v>2.5741</v>
      </c>
      <c r="D26" s="3"/>
      <c r="E26" s="12" t="n">
        <f aca="false">SUM(E25,E20:E21)</f>
        <v>2.7837</v>
      </c>
    </row>
    <row r="27" customFormat="false" ht="12.75" hidden="false" customHeight="false" outlineLevel="0" collapsed="false"/>
    <row r="28" customFormat="false" ht="12" hidden="false" customHeight="false" outlineLevel="0" collapsed="false">
      <c r="A28" s="3"/>
      <c r="B28" s="3"/>
      <c r="C28" s="14"/>
      <c r="D28" s="3"/>
      <c r="E28" s="14"/>
    </row>
    <row r="29" customFormat="false" ht="12" hidden="false" customHeight="false" outlineLevel="0" collapsed="false">
      <c r="A29" s="3"/>
      <c r="B29" s="3"/>
      <c r="C29" s="15"/>
      <c r="D29" s="3"/>
      <c r="E29" s="15"/>
    </row>
    <row r="30" customFormat="false" ht="12" hidden="false" customHeight="false" outlineLevel="0" collapsed="false">
      <c r="A30" s="3"/>
      <c r="B30" s="3"/>
      <c r="C30" s="4"/>
      <c r="D30" s="3"/>
      <c r="E30" s="3"/>
    </row>
    <row r="37" customFormat="false" ht="12" hidden="false" customHeight="false" outlineLevel="0" collapsed="false">
      <c r="A37" s="2" t="s">
        <v>18</v>
      </c>
      <c r="C37" s="1" t="s">
        <v>19</v>
      </c>
      <c r="E37" s="1" t="s">
        <v>20</v>
      </c>
      <c r="G37" s="1" t="s">
        <v>21</v>
      </c>
    </row>
    <row r="38" customFormat="false" ht="12" hidden="false" customHeight="false" outlineLevel="0" collapsed="false">
      <c r="A38" s="3" t="s">
        <v>1</v>
      </c>
      <c r="B38" s="3" t="s">
        <v>18</v>
      </c>
      <c r="C38" s="4" t="n">
        <v>2.53</v>
      </c>
      <c r="D38" s="3"/>
      <c r="E38" s="4" t="n">
        <v>2.53</v>
      </c>
      <c r="G38" s="4" t="n">
        <v>2.53</v>
      </c>
    </row>
    <row r="39" customFormat="false" ht="12" hidden="false" customHeight="false" outlineLevel="0" collapsed="false">
      <c r="A39" s="3" t="s">
        <v>10</v>
      </c>
      <c r="B39" s="3"/>
      <c r="C39" s="4" t="n">
        <v>0.015</v>
      </c>
      <c r="D39" s="3"/>
      <c r="E39" s="4" t="n">
        <v>0.095</v>
      </c>
      <c r="G39" s="4" t="n">
        <v>0.015</v>
      </c>
    </row>
    <row r="40" customFormat="false" ht="12" hidden="false" customHeight="false" outlineLevel="0" collapsed="false">
      <c r="A40" s="3" t="s">
        <v>4</v>
      </c>
      <c r="B40" s="3"/>
      <c r="C40" s="4" t="n">
        <v>0.0434</v>
      </c>
      <c r="D40" s="3"/>
      <c r="E40" s="4" t="n">
        <v>0.0434</v>
      </c>
      <c r="G40" s="4" t="n">
        <v>0.0434</v>
      </c>
    </row>
    <row r="41" customFormat="false" ht="12" hidden="false" customHeight="false" outlineLevel="0" collapsed="false">
      <c r="A41" s="3" t="s">
        <v>5</v>
      </c>
      <c r="B41" s="3"/>
      <c r="C41" s="4" t="n">
        <f aca="false">0.0022</f>
        <v>0.0022</v>
      </c>
      <c r="D41" s="3"/>
      <c r="E41" s="4" t="n">
        <f aca="false">0.0022</f>
        <v>0.0022</v>
      </c>
      <c r="G41" s="4" t="n">
        <f aca="false">0.0022</f>
        <v>0.0022</v>
      </c>
    </row>
    <row r="42" customFormat="false" ht="12" hidden="false" customHeight="false" outlineLevel="0" collapsed="false">
      <c r="A42" s="3" t="s">
        <v>6</v>
      </c>
      <c r="B42" s="3"/>
      <c r="C42" s="9" t="n">
        <v>0.0228</v>
      </c>
      <c r="D42" s="3"/>
      <c r="E42" s="9" t="n">
        <v>0.0228</v>
      </c>
      <c r="G42" s="9" t="n">
        <v>0.0228</v>
      </c>
    </row>
    <row r="43" customFormat="false" ht="12" hidden="false" customHeight="false" outlineLevel="0" collapsed="false">
      <c r="A43" s="3" t="s">
        <v>17</v>
      </c>
      <c r="B43" s="3"/>
      <c r="C43" s="10" t="n">
        <f aca="false">ROUND((+C38+C39)/(1-C42)-(C38+C39)+C40+C41,4)</f>
        <v>0.105</v>
      </c>
      <c r="D43" s="3"/>
      <c r="E43" s="10" t="n">
        <f aca="false">ROUND((+E38+E39)/(1-E42)-(E38+E39)+E40+E41,4)</f>
        <v>0.1068</v>
      </c>
      <c r="F43" s="5"/>
      <c r="G43" s="10" t="n">
        <f aca="false">ROUND((+G38+G39)/(1-G42)-(G38+G39)+G40+G41,4)</f>
        <v>0.105</v>
      </c>
    </row>
    <row r="44" customFormat="false" ht="12" hidden="false" customHeight="false" outlineLevel="0" collapsed="false">
      <c r="A44" s="3" t="s">
        <v>22</v>
      </c>
      <c r="B44" s="3"/>
      <c r="C44" s="10" t="n">
        <v>0</v>
      </c>
      <c r="D44" s="3"/>
      <c r="E44" s="10" t="n">
        <v>0.13</v>
      </c>
      <c r="F44" s="5"/>
      <c r="G44" s="10" t="n">
        <v>0.13</v>
      </c>
    </row>
    <row r="45" customFormat="false" ht="12.75" hidden="false" customHeight="false" outlineLevel="0" collapsed="false">
      <c r="A45" s="3" t="s">
        <v>8</v>
      </c>
      <c r="B45" s="3"/>
      <c r="C45" s="16" t="n">
        <f aca="false">SUM(C43,C38:C39,C44)</f>
        <v>2.65</v>
      </c>
      <c r="D45" s="3"/>
      <c r="E45" s="16" t="n">
        <f aca="false">SUM(E43,E38:E39,E44)</f>
        <v>2.8618</v>
      </c>
      <c r="F45" s="5"/>
      <c r="G45" s="16" t="n">
        <f aca="false">SUM(G43,G38:G39,G44)</f>
        <v>2.78</v>
      </c>
    </row>
    <row r="46" customFormat="false" ht="12.75" hidden="false" customHeight="false" outlineLevel="0" collapsed="false">
      <c r="A46" s="3" t="s">
        <v>23</v>
      </c>
      <c r="B46" s="3"/>
      <c r="C46" s="17" t="n">
        <f aca="false">1167*31</f>
        <v>36177</v>
      </c>
      <c r="D46" s="3"/>
      <c r="E46" s="17" t="n">
        <f aca="false">160583-36177</f>
        <v>124406</v>
      </c>
      <c r="F46" s="5"/>
      <c r="G46" s="17" t="n">
        <v>334977</v>
      </c>
    </row>
    <row r="47" customFormat="false" ht="12" hidden="false" customHeight="false" outlineLevel="0" collapsed="false">
      <c r="A47" s="3" t="s">
        <v>24</v>
      </c>
      <c r="B47" s="3"/>
      <c r="C47" s="18"/>
      <c r="D47" s="3"/>
      <c r="E47" s="19"/>
      <c r="F47" s="5"/>
      <c r="G47" s="5"/>
    </row>
    <row r="48" customFormat="false" ht="12" hidden="false" customHeight="false" outlineLevel="0" collapsed="false">
      <c r="A48" s="3"/>
      <c r="B48" s="3"/>
      <c r="C48" s="18"/>
      <c r="D48" s="3"/>
      <c r="E48" s="3"/>
    </row>
    <row r="49" customFormat="false" ht="12" hidden="false" customHeight="false" outlineLevel="0" collapsed="false">
      <c r="A49" s="3" t="s">
        <v>25</v>
      </c>
      <c r="B49" s="3"/>
      <c r="C49" s="18"/>
      <c r="D49" s="3"/>
      <c r="E49" s="3"/>
    </row>
    <row r="50" customFormat="false" ht="12" hidden="false" customHeight="false" outlineLevel="0" collapsed="false">
      <c r="C50" s="6"/>
    </row>
    <row r="51" customFormat="false" ht="12" hidden="false" customHeight="false" outlineLevel="0" collapsed="false">
      <c r="C51" s="6"/>
    </row>
    <row r="52" customFormat="false" ht="12" hidden="false" customHeight="false" outlineLevel="0" collapsed="false">
      <c r="A52" s="20" t="s">
        <v>26</v>
      </c>
      <c r="B52" s="3"/>
      <c r="C52" s="21" t="s">
        <v>15</v>
      </c>
      <c r="D52" s="3"/>
      <c r="E52" s="21" t="s">
        <v>27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" hidden="false" customHeight="false" outlineLevel="0" collapsed="false">
      <c r="A53" s="3" t="s">
        <v>1</v>
      </c>
      <c r="B53" s="3" t="s">
        <v>18</v>
      </c>
      <c r="C53" s="4" t="n">
        <v>2.53</v>
      </c>
      <c r="D53" s="3"/>
      <c r="E53" s="4" t="n">
        <v>2.53</v>
      </c>
    </row>
    <row r="54" customFormat="false" ht="12" hidden="false" customHeight="false" outlineLevel="0" collapsed="false">
      <c r="A54" s="3" t="s">
        <v>10</v>
      </c>
      <c r="B54" s="3"/>
      <c r="C54" s="4" t="n">
        <v>0.065</v>
      </c>
      <c r="D54" s="3"/>
      <c r="E54" s="4" t="n">
        <v>0.065</v>
      </c>
    </row>
    <row r="55" customFormat="false" ht="12" hidden="false" customHeight="false" outlineLevel="0" collapsed="false">
      <c r="A55" s="3" t="s">
        <v>4</v>
      </c>
      <c r="B55" s="3"/>
      <c r="C55" s="4" t="n">
        <v>0.0079</v>
      </c>
      <c r="D55" s="3"/>
      <c r="E55" s="4" t="n">
        <v>0.2127</v>
      </c>
    </row>
    <row r="56" customFormat="false" ht="12" hidden="false" customHeight="false" outlineLevel="0" collapsed="false">
      <c r="A56" s="3" t="s">
        <v>5</v>
      </c>
      <c r="B56" s="3"/>
      <c r="C56" s="4" t="n">
        <f aca="false">0.0022+0.0072</f>
        <v>0.0094</v>
      </c>
      <c r="D56" s="3"/>
      <c r="E56" s="4" t="n">
        <f aca="false">0.0022+0.0072</f>
        <v>0.0094</v>
      </c>
    </row>
    <row r="57" customFormat="false" ht="12" hidden="false" customHeight="false" outlineLevel="0" collapsed="false">
      <c r="A57" s="3" t="s">
        <v>6</v>
      </c>
      <c r="B57" s="3"/>
      <c r="C57" s="9" t="n">
        <v>0.03</v>
      </c>
      <c r="D57" s="3"/>
      <c r="E57" s="9" t="n">
        <v>0.03</v>
      </c>
    </row>
    <row r="58" customFormat="false" ht="12" hidden="false" customHeight="false" outlineLevel="0" collapsed="false">
      <c r="A58" s="3" t="s">
        <v>17</v>
      </c>
      <c r="B58" s="3"/>
      <c r="C58" s="10" t="n">
        <f aca="false">ROUND((+C53+C54)/(1-C57)-(C53+C54)+C55+C56,4)</f>
        <v>0.0976</v>
      </c>
      <c r="D58" s="3"/>
      <c r="E58" s="10" t="n">
        <f aca="false">ROUND((+E53+E54)/(1-E57)-(E53+E54)+E55+E56,4)</f>
        <v>0.3024</v>
      </c>
    </row>
    <row r="59" customFormat="false" ht="12.75" hidden="false" customHeight="false" outlineLevel="0" collapsed="false">
      <c r="A59" s="3" t="s">
        <v>8</v>
      </c>
      <c r="B59" s="3"/>
      <c r="C59" s="12" t="n">
        <f aca="false">SUM(C58,C53:C54)</f>
        <v>2.6926</v>
      </c>
      <c r="D59" s="3"/>
      <c r="E59" s="12" t="n">
        <f aca="false">SUM(E58,E53:E54)</f>
        <v>2.8974</v>
      </c>
    </row>
    <row r="60" customFormat="false" ht="12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customFormat="false" ht="12" hidden="false" customHeight="false" outlineLevel="0" collapsed="false">
      <c r="A61" s="3" t="s">
        <v>28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4" customFormat="false" ht="12" hidden="false" customHeight="false" outlineLevel="0" collapsed="false">
      <c r="A64" s="20" t="s">
        <v>29</v>
      </c>
      <c r="B64" s="3"/>
      <c r="C64" s="3"/>
      <c r="D64" s="3"/>
      <c r="E64" s="3"/>
      <c r="F64" s="3"/>
      <c r="G64" s="3"/>
      <c r="H64" s="3"/>
      <c r="I64" s="3"/>
      <c r="J64" s="3"/>
    </row>
    <row r="65" customFormat="false" ht="12" hidden="false" customHeight="false" outlineLevel="0" collapsed="false">
      <c r="A65" s="3" t="s">
        <v>1</v>
      </c>
      <c r="B65" s="3" t="s">
        <v>30</v>
      </c>
      <c r="C65" s="4" t="n">
        <v>2.3</v>
      </c>
      <c r="D65" s="3"/>
      <c r="E65" s="3"/>
      <c r="F65" s="3"/>
      <c r="G65" s="3"/>
      <c r="H65" s="3"/>
      <c r="I65" s="3"/>
      <c r="J65" s="3"/>
    </row>
    <row r="66" customFormat="false" ht="12" hidden="false" customHeight="false" outlineLevel="0" collapsed="false">
      <c r="A66" s="3" t="s">
        <v>10</v>
      </c>
      <c r="B66" s="3"/>
      <c r="C66" s="4" t="n">
        <v>0.06</v>
      </c>
      <c r="D66" s="3"/>
      <c r="E66" s="3"/>
      <c r="F66" s="3"/>
      <c r="G66" s="3"/>
      <c r="H66" s="3"/>
      <c r="I66" s="3"/>
      <c r="J66" s="3"/>
    </row>
    <row r="67" customFormat="false" ht="12" hidden="false" customHeight="false" outlineLevel="0" collapsed="false">
      <c r="A67" s="3" t="s">
        <v>4</v>
      </c>
      <c r="B67" s="3"/>
      <c r="C67" s="4" t="n">
        <v>0.1126</v>
      </c>
      <c r="D67" s="3"/>
      <c r="E67" s="3"/>
      <c r="F67" s="3"/>
      <c r="G67" s="3"/>
      <c r="H67" s="3"/>
      <c r="I67" s="3"/>
      <c r="J67" s="3"/>
    </row>
    <row r="68" customFormat="false" ht="12" hidden="false" customHeight="false" outlineLevel="0" collapsed="false">
      <c r="A68" s="3" t="s">
        <v>5</v>
      </c>
      <c r="B68" s="3"/>
      <c r="C68" s="4" t="n">
        <f aca="false">0.0022+0.0072</f>
        <v>0.0094</v>
      </c>
      <c r="D68" s="3"/>
      <c r="E68" s="3"/>
      <c r="F68" s="3"/>
      <c r="G68" s="3"/>
      <c r="H68" s="3"/>
      <c r="I68" s="3"/>
      <c r="J68" s="3"/>
    </row>
    <row r="69" customFormat="false" ht="12" hidden="false" customHeight="false" outlineLevel="0" collapsed="false">
      <c r="A69" s="3" t="s">
        <v>6</v>
      </c>
      <c r="B69" s="3"/>
      <c r="C69" s="9" t="n">
        <v>0.0699</v>
      </c>
      <c r="D69" s="3"/>
      <c r="E69" s="3"/>
      <c r="F69" s="3"/>
      <c r="G69" s="3"/>
      <c r="H69" s="3"/>
      <c r="I69" s="3"/>
      <c r="J69" s="3"/>
    </row>
    <row r="70" customFormat="false" ht="12" hidden="false" customHeight="false" outlineLevel="0" collapsed="false">
      <c r="A70" s="3" t="s">
        <v>17</v>
      </c>
      <c r="B70" s="3"/>
      <c r="C70" s="10" t="n">
        <f aca="false">ROUND((+C65+C66)/(1-C69)-(C65+C66)+C67+C68,4)</f>
        <v>0.2994</v>
      </c>
      <c r="D70" s="3"/>
      <c r="E70" s="3"/>
      <c r="F70" s="3"/>
      <c r="G70" s="3"/>
      <c r="H70" s="3"/>
      <c r="I70" s="3"/>
      <c r="J70" s="3"/>
    </row>
    <row r="71" customFormat="false" ht="12.75" hidden="false" customHeight="false" outlineLevel="0" collapsed="false">
      <c r="A71" s="3"/>
      <c r="B71" s="3"/>
      <c r="C71" s="12" t="n">
        <f aca="false">SUM(C70,C65:C66)</f>
        <v>2.6594</v>
      </c>
      <c r="D71" s="3" t="s">
        <v>31</v>
      </c>
      <c r="E71" s="3"/>
      <c r="F71" s="3"/>
      <c r="G71" s="3"/>
      <c r="H71" s="3"/>
      <c r="I71" s="3"/>
      <c r="J71" s="3"/>
    </row>
    <row r="72" customFormat="false" ht="12.75" hidden="false" customHeight="false" outlineLevel="0" collapsed="false"/>
    <row r="74" customFormat="false" ht="12" hidden="false" customHeight="false" outlineLevel="0" collapsed="false">
      <c r="A74" s="20" t="s">
        <v>32</v>
      </c>
      <c r="B74" s="3"/>
      <c r="C74" s="3"/>
      <c r="D74" s="3"/>
      <c r="E74" s="3"/>
      <c r="F74" s="3"/>
      <c r="G74" s="3"/>
      <c r="H74" s="3"/>
      <c r="I74" s="3"/>
      <c r="J74" s="3"/>
    </row>
    <row r="75" customFormat="false" ht="12" hidden="false" customHeight="false" outlineLevel="0" collapsed="false">
      <c r="A75" s="3" t="s">
        <v>1</v>
      </c>
      <c r="B75" s="3" t="s">
        <v>33</v>
      </c>
      <c r="C75" s="4" t="n">
        <v>2.31</v>
      </c>
      <c r="D75" s="3"/>
      <c r="E75" s="3"/>
      <c r="F75" s="3"/>
      <c r="G75" s="3"/>
      <c r="H75" s="3"/>
      <c r="I75" s="3"/>
      <c r="J75" s="3"/>
    </row>
    <row r="76" customFormat="false" ht="12" hidden="false" customHeight="false" outlineLevel="0" collapsed="false">
      <c r="A76" s="3" t="s">
        <v>10</v>
      </c>
      <c r="B76" s="3"/>
      <c r="C76" s="4" t="n">
        <v>0.06</v>
      </c>
      <c r="D76" s="3"/>
      <c r="E76" s="3"/>
      <c r="F76" s="3"/>
      <c r="G76" s="3"/>
      <c r="H76" s="3"/>
      <c r="I76" s="3"/>
      <c r="J76" s="3"/>
    </row>
    <row r="77" customFormat="false" ht="12" hidden="false" customHeight="false" outlineLevel="0" collapsed="false">
      <c r="A77" s="3" t="s">
        <v>4</v>
      </c>
      <c r="B77" s="3"/>
      <c r="C77" s="4" t="n">
        <v>0.0994</v>
      </c>
      <c r="D77" s="3"/>
      <c r="E77" s="3"/>
      <c r="F77" s="3"/>
      <c r="G77" s="3"/>
      <c r="H77" s="3"/>
      <c r="I77" s="3"/>
      <c r="J77" s="3"/>
    </row>
    <row r="78" customFormat="false" ht="12" hidden="false" customHeight="false" outlineLevel="0" collapsed="false">
      <c r="A78" s="3" t="s">
        <v>5</v>
      </c>
      <c r="B78" s="3"/>
      <c r="C78" s="4" t="n">
        <f aca="false">0.0022+0.0072</f>
        <v>0.0094</v>
      </c>
      <c r="D78" s="3"/>
      <c r="E78" s="3"/>
      <c r="F78" s="3"/>
      <c r="G78" s="3"/>
      <c r="H78" s="3"/>
      <c r="I78" s="3"/>
      <c r="J78" s="3"/>
    </row>
    <row r="79" customFormat="false" ht="12" hidden="false" customHeight="false" outlineLevel="0" collapsed="false">
      <c r="A79" s="3" t="s">
        <v>6</v>
      </c>
      <c r="B79" s="3"/>
      <c r="C79" s="9" t="n">
        <v>0.0924</v>
      </c>
      <c r="D79" s="3"/>
      <c r="E79" s="3"/>
      <c r="F79" s="3"/>
      <c r="G79" s="3"/>
      <c r="H79" s="3"/>
      <c r="I79" s="3"/>
      <c r="J79" s="3"/>
    </row>
    <row r="80" customFormat="false" ht="12" hidden="false" customHeight="false" outlineLevel="0" collapsed="false">
      <c r="A80" s="3" t="s">
        <v>17</v>
      </c>
      <c r="B80" s="3"/>
      <c r="C80" s="10" t="n">
        <f aca="false">ROUND((+C75+C76)/(1-C79)-(C75+C76)+C77+C78,4)</f>
        <v>0.3501</v>
      </c>
      <c r="D80" s="3" t="s">
        <v>34</v>
      </c>
      <c r="E80" s="3"/>
      <c r="F80" s="3"/>
      <c r="G80" s="3"/>
      <c r="H80" s="3"/>
      <c r="I80" s="3"/>
      <c r="J80" s="3"/>
    </row>
    <row r="81" customFormat="false" ht="12.75" hidden="false" customHeight="false" outlineLevel="0" collapsed="false">
      <c r="A81" s="3"/>
      <c r="B81" s="3"/>
      <c r="C81" s="12" t="n">
        <f aca="false">SUM(C80,C75:C76)</f>
        <v>2.7201</v>
      </c>
      <c r="D81" s="3" t="s">
        <v>35</v>
      </c>
      <c r="E81" s="3"/>
      <c r="F81" s="3"/>
      <c r="G81" s="3"/>
      <c r="H81" s="3"/>
      <c r="I81" s="3"/>
      <c r="J81" s="3"/>
    </row>
    <row r="82" customFormat="false" ht="12.75" hidden="false" customHeight="false" outlineLevel="0" collapsed="false"/>
    <row r="84" customFormat="false" ht="12" hidden="false" customHeight="false" outlineLevel="0" collapsed="false">
      <c r="A84" s="2" t="s">
        <v>36</v>
      </c>
    </row>
    <row r="85" customFormat="false" ht="12" hidden="false" customHeight="false" outlineLevel="0" collapsed="false">
      <c r="A85" s="1" t="s">
        <v>1</v>
      </c>
      <c r="B85" s="1" t="s">
        <v>33</v>
      </c>
      <c r="C85" s="22" t="n">
        <v>2.31</v>
      </c>
    </row>
    <row r="86" customFormat="false" ht="12" hidden="false" customHeight="false" outlineLevel="0" collapsed="false">
      <c r="A86" s="1" t="s">
        <v>10</v>
      </c>
      <c r="C86" s="22" t="n">
        <v>0.06</v>
      </c>
    </row>
    <row r="87" customFormat="false" ht="12" hidden="false" customHeight="false" outlineLevel="0" collapsed="false">
      <c r="A87" s="1" t="s">
        <v>4</v>
      </c>
      <c r="C87" s="22" t="n">
        <v>0.0994</v>
      </c>
    </row>
    <row r="88" customFormat="false" ht="12" hidden="false" customHeight="false" outlineLevel="0" collapsed="false">
      <c r="A88" s="1" t="s">
        <v>5</v>
      </c>
      <c r="C88" s="22" t="n">
        <f aca="false">0.0022+0.0072</f>
        <v>0.0094</v>
      </c>
    </row>
    <row r="89" customFormat="false" ht="12" hidden="false" customHeight="false" outlineLevel="0" collapsed="false">
      <c r="A89" s="1" t="s">
        <v>6</v>
      </c>
      <c r="C89" s="11" t="n">
        <v>0.0924</v>
      </c>
    </row>
    <row r="90" customFormat="false" ht="12" hidden="false" customHeight="false" outlineLevel="0" collapsed="false">
      <c r="A90" s="1" t="s">
        <v>17</v>
      </c>
      <c r="C90" s="23" t="n">
        <f aca="false">ROUND((+C85+C86)/(1-C89)-(C85+C86)+C87+C88,4)</f>
        <v>0.3501</v>
      </c>
      <c r="D90" s="1" t="s">
        <v>34</v>
      </c>
    </row>
    <row r="91" customFormat="false" ht="12.75" hidden="false" customHeight="false" outlineLevel="0" collapsed="false">
      <c r="C91" s="24" t="n">
        <f aca="false">SUM(C90,C85:C86)</f>
        <v>2.7201</v>
      </c>
      <c r="D91" s="1" t="s">
        <v>35</v>
      </c>
    </row>
    <row r="92" customFormat="false" ht="12.75" hidden="false" customHeight="false" outlineLevel="0" collapsed="false"/>
    <row r="99" customFormat="false" ht="12.75" hidden="false" customHeight="false" outlineLevel="0" collapsed="false">
      <c r="A99" s="25" t="s">
        <v>37</v>
      </c>
      <c r="G99" s="26"/>
      <c r="H99" s="26"/>
    </row>
    <row r="100" customFormat="false" ht="12.75" hidden="false" customHeight="false" outlineLevel="0" collapsed="false">
      <c r="A100" s="7" t="s">
        <v>38</v>
      </c>
      <c r="B100" s="7"/>
      <c r="C100" s="7"/>
      <c r="D100" s="7"/>
      <c r="E100" s="3"/>
      <c r="F100" s="3"/>
      <c r="G100" s="7"/>
      <c r="H100" s="7"/>
      <c r="I100" s="3"/>
      <c r="J100" s="3"/>
      <c r="K100" s="3"/>
    </row>
    <row r="101" customFormat="false" ht="12.75" hidden="false" customHeight="false" outlineLevel="0" collapsed="false">
      <c r="A101" s="3" t="s">
        <v>39</v>
      </c>
      <c r="B101" s="21" t="s">
        <v>40</v>
      </c>
      <c r="C101" s="3"/>
      <c r="D101" s="27" t="s">
        <v>41</v>
      </c>
      <c r="E101" s="3"/>
      <c r="F101" s="7"/>
      <c r="G101" s="3"/>
      <c r="H101" s="3"/>
      <c r="I101" s="3"/>
      <c r="J101" s="3"/>
      <c r="K101" s="3"/>
    </row>
    <row r="102" customFormat="false" ht="12.75" hidden="false" customHeight="false" outlineLevel="0" collapsed="false">
      <c r="A102" s="3" t="s">
        <v>42</v>
      </c>
      <c r="B102" s="17" t="n">
        <v>65</v>
      </c>
      <c r="C102" s="28"/>
      <c r="D102" s="29" t="n">
        <v>1339</v>
      </c>
      <c r="E102" s="30"/>
      <c r="F102" s="7"/>
      <c r="G102" s="17"/>
      <c r="H102" s="3"/>
      <c r="I102" s="3"/>
      <c r="J102" s="3"/>
      <c r="K102" s="3"/>
    </row>
    <row r="103" customFormat="false" ht="12.75" hidden="false" customHeight="false" outlineLevel="0" collapsed="false">
      <c r="A103" s="3" t="s">
        <v>43</v>
      </c>
      <c r="B103" s="17" t="n">
        <v>95</v>
      </c>
      <c r="C103" s="28"/>
      <c r="D103" s="29" t="n">
        <v>1968</v>
      </c>
      <c r="E103" s="30"/>
      <c r="F103" s="7"/>
      <c r="G103" s="17"/>
      <c r="H103" s="3"/>
      <c r="I103" s="3"/>
      <c r="J103" s="3"/>
      <c r="K103" s="3"/>
    </row>
    <row r="104" customFormat="false" ht="12.75" hidden="false" customHeight="false" outlineLevel="0" collapsed="false">
      <c r="A104" s="3" t="s">
        <v>44</v>
      </c>
      <c r="B104" s="17" t="n">
        <v>222</v>
      </c>
      <c r="C104" s="28"/>
      <c r="D104" s="29" t="n">
        <v>4567</v>
      </c>
      <c r="E104" s="30"/>
      <c r="F104" s="7"/>
      <c r="G104" s="17"/>
      <c r="H104" s="3"/>
      <c r="I104" s="3"/>
      <c r="J104" s="3"/>
      <c r="K104" s="3"/>
    </row>
    <row r="105" customFormat="false" ht="13.5" hidden="false" customHeight="false" outlineLevel="0" collapsed="false">
      <c r="A105" s="3"/>
      <c r="B105" s="31" t="n">
        <f aca="false">SUM(B102:B104)</f>
        <v>382</v>
      </c>
      <c r="C105" s="30"/>
      <c r="D105" s="31" t="n">
        <f aca="false">SUM(D102:D104)</f>
        <v>7874</v>
      </c>
      <c r="E105" s="30"/>
      <c r="F105" s="7"/>
      <c r="G105" s="30"/>
      <c r="H105" s="3"/>
      <c r="I105" s="3"/>
      <c r="J105" s="3"/>
      <c r="K105" s="3"/>
    </row>
    <row r="106" customFormat="false" ht="13.5" hidden="false" customHeight="false" outlineLevel="0" collapsed="false">
      <c r="A106" s="3"/>
      <c r="B106" s="3"/>
      <c r="C106" s="3"/>
      <c r="D106" s="32"/>
      <c r="E106" s="3"/>
      <c r="F106" s="17"/>
      <c r="G106" s="7"/>
      <c r="H106" s="3"/>
      <c r="I106" s="3"/>
      <c r="J106" s="3"/>
      <c r="K106" s="3"/>
    </row>
    <row r="107" customFormat="false" ht="12" hidden="false" customHeight="false" outlineLevel="0" collapsed="false">
      <c r="A107" s="3" t="s">
        <v>45</v>
      </c>
      <c r="B107" s="3"/>
      <c r="C107" s="3"/>
      <c r="D107" s="3"/>
      <c r="E107" s="3" t="s">
        <v>46</v>
      </c>
      <c r="F107" s="3"/>
      <c r="G107" s="3"/>
      <c r="H107" s="3"/>
      <c r="I107" s="3" t="s">
        <v>47</v>
      </c>
      <c r="J107" s="3"/>
      <c r="K107" s="3"/>
    </row>
    <row r="108" customFormat="false" ht="12.75" hidden="false" customHeight="false" outlineLevel="0" collapsed="false">
      <c r="A108" s="3" t="s">
        <v>1</v>
      </c>
      <c r="B108" s="3" t="s">
        <v>42</v>
      </c>
      <c r="C108" s="4" t="n">
        <v>2.28</v>
      </c>
      <c r="D108" s="3"/>
      <c r="E108" s="3" t="s">
        <v>1</v>
      </c>
      <c r="F108" s="3" t="s">
        <v>43</v>
      </c>
      <c r="G108" s="4" t="n">
        <v>2.32</v>
      </c>
      <c r="H108" s="3"/>
      <c r="I108" s="3" t="s">
        <v>1</v>
      </c>
      <c r="J108" s="3" t="s">
        <v>44</v>
      </c>
      <c r="K108" s="4" t="n">
        <v>2.36</v>
      </c>
      <c r="L108" s="26"/>
    </row>
    <row r="109" customFormat="false" ht="12.75" hidden="false" customHeight="false" outlineLevel="0" collapsed="false">
      <c r="A109" s="3" t="s">
        <v>10</v>
      </c>
      <c r="B109" s="3"/>
      <c r="C109" s="4" t="n">
        <v>0.0275</v>
      </c>
      <c r="D109" s="3"/>
      <c r="E109" s="3"/>
      <c r="F109" s="3"/>
      <c r="G109" s="4" t="n">
        <v>0.02</v>
      </c>
      <c r="H109" s="3"/>
      <c r="I109" s="3"/>
      <c r="J109" s="3"/>
      <c r="K109" s="4" t="n">
        <v>0.01</v>
      </c>
      <c r="L109" s="26"/>
    </row>
    <row r="110" customFormat="false" ht="12.75" hidden="false" customHeight="false" outlineLevel="0" collapsed="false">
      <c r="A110" s="3" t="s">
        <v>4</v>
      </c>
      <c r="B110" s="7"/>
      <c r="C110" s="4" t="n">
        <v>0.0261</v>
      </c>
      <c r="D110" s="3"/>
      <c r="E110" s="3" t="s">
        <v>4</v>
      </c>
      <c r="F110" s="7"/>
      <c r="G110" s="4" t="n">
        <v>0.0208</v>
      </c>
      <c r="H110" s="3"/>
      <c r="I110" s="3" t="s">
        <v>4</v>
      </c>
      <c r="J110" s="7"/>
      <c r="K110" s="4" t="n">
        <v>0.0224</v>
      </c>
      <c r="L110" s="26"/>
    </row>
    <row r="111" customFormat="false" ht="12.75" hidden="false" customHeight="false" outlineLevel="0" collapsed="false">
      <c r="A111" s="3" t="s">
        <v>5</v>
      </c>
      <c r="B111" s="7"/>
      <c r="C111" s="4" t="n">
        <f aca="false">0.0022+0.0072+0.0131</f>
        <v>0.0225</v>
      </c>
      <c r="D111" s="3"/>
      <c r="E111" s="3" t="s">
        <v>5</v>
      </c>
      <c r="F111" s="7"/>
      <c r="G111" s="4" t="n">
        <f aca="false">0.0022+0.0072+0.0131</f>
        <v>0.0225</v>
      </c>
      <c r="H111" s="3"/>
      <c r="I111" s="3" t="s">
        <v>5</v>
      </c>
      <c r="J111" s="7"/>
      <c r="K111" s="4" t="n">
        <f aca="false">0.0022+0.0072+0.0131</f>
        <v>0.0225</v>
      </c>
      <c r="L111" s="26"/>
    </row>
    <row r="112" customFormat="false" ht="12.75" hidden="false" customHeight="false" outlineLevel="0" collapsed="false">
      <c r="A112" s="3" t="s">
        <v>6</v>
      </c>
      <c r="B112" s="33"/>
      <c r="C112" s="9" t="n">
        <v>0.0556</v>
      </c>
      <c r="D112" s="3"/>
      <c r="E112" s="3" t="s">
        <v>6</v>
      </c>
      <c r="F112" s="33"/>
      <c r="G112" s="9" t="n">
        <v>0.0521</v>
      </c>
      <c r="H112" s="3"/>
      <c r="I112" s="3" t="s">
        <v>6</v>
      </c>
      <c r="J112" s="33"/>
      <c r="K112" s="9" t="n">
        <v>0.0474</v>
      </c>
      <c r="L112" s="26"/>
    </row>
    <row r="113" customFormat="false" ht="12.75" hidden="false" customHeight="false" outlineLevel="0" collapsed="false">
      <c r="A113" s="3" t="s">
        <v>17</v>
      </c>
      <c r="B113" s="3"/>
      <c r="C113" s="10" t="n">
        <f aca="false">ROUND((+C108+C109)/(1-C112)+(C110+C111),4)-C108-C109</f>
        <v>0.1845</v>
      </c>
      <c r="D113" s="3"/>
      <c r="E113" s="3" t="s">
        <v>17</v>
      </c>
      <c r="F113" s="3"/>
      <c r="G113" s="10" t="n">
        <f aca="false">ROUND((+G108+G109)/(1-G112)+(G110+G111),4)-G108-G109</f>
        <v>0.1719</v>
      </c>
      <c r="H113" s="3"/>
      <c r="I113" s="3" t="s">
        <v>17</v>
      </c>
      <c r="J113" s="3"/>
      <c r="K113" s="10" t="n">
        <f aca="false">ROUND((+K108+K109)/(1-K112)+(K110+K111),4)-K108-K109</f>
        <v>0.1628</v>
      </c>
      <c r="L113" s="26"/>
    </row>
    <row r="114" customFormat="false" ht="12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26"/>
      <c r="M114" s="34"/>
      <c r="N114" s="22"/>
    </row>
    <row r="115" customFormat="false" ht="12.75" hidden="false" customHeight="false" outlineLevel="0" collapsed="false">
      <c r="A115" s="3"/>
      <c r="B115" s="7"/>
      <c r="C115" s="4"/>
      <c r="D115" s="3"/>
      <c r="E115" s="3"/>
      <c r="F115" s="3"/>
      <c r="G115" s="17"/>
      <c r="H115" s="35"/>
      <c r="I115" s="3"/>
      <c r="J115" s="3"/>
      <c r="K115" s="3"/>
    </row>
    <row r="116" customFormat="false" ht="12.75" hidden="false" customHeight="false" outlineLevel="0" collapsed="false">
      <c r="A116" s="3"/>
      <c r="B116" s="7"/>
      <c r="C116" s="3"/>
      <c r="D116" s="3"/>
      <c r="E116" s="3"/>
      <c r="F116" s="17"/>
      <c r="G116" s="3"/>
      <c r="H116" s="35"/>
      <c r="I116" s="20" t="s">
        <v>48</v>
      </c>
      <c r="J116" s="3"/>
      <c r="K116" s="3"/>
    </row>
    <row r="117" customFormat="false" ht="12.75" hidden="false" customHeight="false" outlineLevel="0" collapsed="false">
      <c r="A117" s="3"/>
      <c r="B117" s="7"/>
      <c r="C117" s="36" t="s">
        <v>49</v>
      </c>
      <c r="D117" s="3"/>
      <c r="E117" s="3"/>
      <c r="F117" s="17"/>
      <c r="G117" s="17" t="s">
        <v>50</v>
      </c>
      <c r="H117" s="35"/>
      <c r="I117" s="3" t="s">
        <v>51</v>
      </c>
      <c r="J117" s="3"/>
      <c r="K117" s="3" t="s">
        <v>50</v>
      </c>
      <c r="L117" s="26"/>
      <c r="M117" s="22"/>
    </row>
    <row r="118" customFormat="false" ht="12.75" hidden="false" customHeight="false" outlineLevel="0" collapsed="false">
      <c r="A118" s="3"/>
      <c r="B118" s="7"/>
      <c r="C118" s="4" t="s">
        <v>1</v>
      </c>
      <c r="D118" s="3" t="s">
        <v>52</v>
      </c>
      <c r="E118" s="3" t="s">
        <v>53</v>
      </c>
      <c r="F118" s="17" t="s">
        <v>54</v>
      </c>
      <c r="G118" s="17" t="s">
        <v>55</v>
      </c>
      <c r="H118" s="35"/>
      <c r="I118" s="3" t="s">
        <v>4</v>
      </c>
      <c r="J118" s="3" t="s">
        <v>54</v>
      </c>
      <c r="K118" s="3" t="s">
        <v>55</v>
      </c>
    </row>
    <row r="119" customFormat="false" ht="12.75" hidden="false" customHeight="false" outlineLevel="0" collapsed="false">
      <c r="A119" s="3"/>
      <c r="B119" s="7" t="s">
        <v>30</v>
      </c>
      <c r="C119" s="4" t="n">
        <v>2.28</v>
      </c>
      <c r="D119" s="28" t="n">
        <v>0.0275</v>
      </c>
      <c r="E119" s="28" t="n">
        <f aca="false">+D119+C119</f>
        <v>2.3075</v>
      </c>
      <c r="F119" s="9" t="n">
        <v>0.17</v>
      </c>
      <c r="G119" s="28" t="n">
        <f aca="false">+F119*E119</f>
        <v>0.392275</v>
      </c>
      <c r="H119" s="35"/>
      <c r="I119" s="28" t="n">
        <f aca="false">+C$113</f>
        <v>0.1845</v>
      </c>
      <c r="J119" s="9" t="n">
        <v>0.17</v>
      </c>
      <c r="K119" s="28" t="n">
        <f aca="false">+J119*I119</f>
        <v>0.031365</v>
      </c>
    </row>
    <row r="120" customFormat="false" ht="12.75" hidden="false" customHeight="false" outlineLevel="0" collapsed="false">
      <c r="A120" s="3"/>
      <c r="B120" s="7" t="s">
        <v>56</v>
      </c>
      <c r="C120" s="4" t="n">
        <v>2.32</v>
      </c>
      <c r="D120" s="28" t="n">
        <v>0.02</v>
      </c>
      <c r="E120" s="28" t="n">
        <f aca="false">+D120+C120</f>
        <v>2.34</v>
      </c>
      <c r="F120" s="9" t="n">
        <v>0.25</v>
      </c>
      <c r="G120" s="28" t="n">
        <f aca="false">+F120*E120</f>
        <v>0.585</v>
      </c>
      <c r="H120" s="35"/>
      <c r="I120" s="28" t="n">
        <f aca="false">+G$113</f>
        <v>0.1719</v>
      </c>
      <c r="J120" s="9" t="n">
        <v>0.25</v>
      </c>
      <c r="K120" s="28" t="n">
        <f aca="false">+J120*I120</f>
        <v>0.042975</v>
      </c>
    </row>
    <row r="121" customFormat="false" ht="12.75" hidden="false" customHeight="false" outlineLevel="0" collapsed="false">
      <c r="A121" s="3"/>
      <c r="B121" s="7" t="s">
        <v>57</v>
      </c>
      <c r="C121" s="4" t="n">
        <v>2.36</v>
      </c>
      <c r="D121" s="28" t="n">
        <v>0.01</v>
      </c>
      <c r="E121" s="28" t="n">
        <f aca="false">+D121+C121</f>
        <v>2.37</v>
      </c>
      <c r="F121" s="9" t="n">
        <v>0.58</v>
      </c>
      <c r="G121" s="28" t="n">
        <f aca="false">+F121*E121</f>
        <v>1.3746</v>
      </c>
      <c r="H121" s="35"/>
      <c r="I121" s="28" t="n">
        <f aca="false">+K$113</f>
        <v>0.1628</v>
      </c>
      <c r="J121" s="9" t="n">
        <v>0.58</v>
      </c>
      <c r="K121" s="28" t="n">
        <f aca="false">+J121*I121</f>
        <v>0.094424</v>
      </c>
    </row>
    <row r="122" customFormat="false" ht="13.5" hidden="false" customHeight="false" outlineLevel="0" collapsed="false">
      <c r="A122" s="3"/>
      <c r="B122" s="7"/>
      <c r="C122" s="4"/>
      <c r="D122" s="3"/>
      <c r="E122" s="3"/>
      <c r="F122" s="3"/>
      <c r="G122" s="37" t="n">
        <f aca="false">ROUND(SUM(G119:G121),4)</f>
        <v>2.3519</v>
      </c>
      <c r="H122" s="35"/>
      <c r="I122" s="3"/>
      <c r="J122" s="3"/>
      <c r="K122" s="37" t="n">
        <f aca="false">ROUND(SUM(K119:K121),4)</f>
        <v>0.1688</v>
      </c>
    </row>
    <row r="123" customFormat="false" ht="13.5" hidden="false" customHeight="false" outlineLevel="0" collapsed="false">
      <c r="A123" s="3"/>
      <c r="B123" s="7"/>
      <c r="C123" s="4"/>
      <c r="D123" s="3"/>
      <c r="E123" s="3"/>
      <c r="F123" s="17"/>
      <c r="G123" s="17"/>
      <c r="H123" s="35"/>
      <c r="I123" s="3"/>
      <c r="J123" s="3"/>
      <c r="K123" s="3"/>
    </row>
    <row r="124" customFormat="false" ht="12.75" hidden="false" customHeight="false" outlineLevel="0" collapsed="false">
      <c r="A124" s="3"/>
      <c r="B124" s="7"/>
      <c r="C124" s="7" t="s">
        <v>58</v>
      </c>
      <c r="D124" s="4" t="n">
        <f aca="false">+G122</f>
        <v>2.3519</v>
      </c>
      <c r="E124" s="3"/>
      <c r="F124" s="17"/>
      <c r="G124" s="17"/>
      <c r="H124" s="35"/>
      <c r="I124" s="3"/>
      <c r="J124" s="3"/>
      <c r="K124" s="3"/>
    </row>
    <row r="125" customFormat="false" ht="12.75" hidden="false" customHeight="false" outlineLevel="0" collapsed="false">
      <c r="A125" s="3"/>
      <c r="B125" s="7"/>
      <c r="C125" s="7" t="s">
        <v>59</v>
      </c>
      <c r="D125" s="4" t="n">
        <f aca="false">+K122</f>
        <v>0.1688</v>
      </c>
      <c r="E125" s="3"/>
      <c r="F125" s="17"/>
      <c r="G125" s="17"/>
      <c r="H125" s="35"/>
      <c r="I125" s="3"/>
      <c r="J125" s="3"/>
      <c r="K125" s="3"/>
    </row>
    <row r="126" customFormat="false" ht="13.5" hidden="false" customHeight="false" outlineLevel="0" collapsed="false">
      <c r="A126" s="3"/>
      <c r="B126" s="7"/>
      <c r="C126" s="7" t="s">
        <v>60</v>
      </c>
      <c r="D126" s="12" t="n">
        <f aca="false">SUM(D124:D125)</f>
        <v>2.5207</v>
      </c>
      <c r="E126" s="20" t="s">
        <v>61</v>
      </c>
      <c r="F126" s="17"/>
      <c r="G126" s="17"/>
      <c r="H126" s="35"/>
      <c r="I126" s="3"/>
      <c r="J126" s="3"/>
      <c r="K126" s="3"/>
    </row>
    <row r="127" customFormat="false" ht="13.5" hidden="false" customHeight="false" outlineLevel="0" collapsed="false">
      <c r="K127" s="26"/>
      <c r="L127" s="22"/>
    </row>
    <row r="129" customFormat="false" ht="12" hidden="false" customHeight="false" outlineLevel="0" collapsed="false">
      <c r="A129" s="3" t="s">
        <v>62</v>
      </c>
      <c r="B129" s="3"/>
      <c r="C129" s="3"/>
      <c r="D129" s="3"/>
      <c r="E129" s="3" t="s">
        <v>63</v>
      </c>
      <c r="F129" s="3"/>
      <c r="G129" s="3"/>
      <c r="H129" s="3"/>
      <c r="I129" s="3" t="s">
        <v>64</v>
      </c>
      <c r="J129" s="3"/>
      <c r="K129" s="3"/>
    </row>
    <row r="130" customFormat="false" ht="12.75" hidden="false" customHeight="false" outlineLevel="0" collapsed="false">
      <c r="A130" s="3" t="s">
        <v>1</v>
      </c>
      <c r="B130" s="3" t="s">
        <v>42</v>
      </c>
      <c r="C130" s="4" t="n">
        <v>2.28</v>
      </c>
      <c r="D130" s="3"/>
      <c r="E130" s="3" t="s">
        <v>1</v>
      </c>
      <c r="F130" s="3" t="s">
        <v>43</v>
      </c>
      <c r="G130" s="4" t="n">
        <v>2.32</v>
      </c>
      <c r="H130" s="3"/>
      <c r="I130" s="3" t="s">
        <v>1</v>
      </c>
      <c r="J130" s="3" t="s">
        <v>44</v>
      </c>
      <c r="K130" s="38" t="n">
        <v>2.36</v>
      </c>
      <c r="L130" s="26"/>
    </row>
    <row r="131" customFormat="false" ht="12.75" hidden="false" customHeight="false" outlineLevel="0" collapsed="false">
      <c r="A131" s="3" t="s">
        <v>10</v>
      </c>
      <c r="B131" s="3"/>
      <c r="C131" s="4" t="n">
        <v>0.0275</v>
      </c>
      <c r="D131" s="3"/>
      <c r="E131" s="3"/>
      <c r="F131" s="3"/>
      <c r="G131" s="4" t="n">
        <v>0.02</v>
      </c>
      <c r="H131" s="3"/>
      <c r="I131" s="3"/>
      <c r="J131" s="3"/>
      <c r="K131" s="38" t="n">
        <v>0.04</v>
      </c>
      <c r="L131" s="26"/>
    </row>
    <row r="132" customFormat="false" ht="12.75" hidden="false" customHeight="false" outlineLevel="0" collapsed="false">
      <c r="A132" s="3" t="s">
        <v>4</v>
      </c>
      <c r="B132" s="7"/>
      <c r="C132" s="4" t="n">
        <v>0.0152</v>
      </c>
      <c r="D132" s="3"/>
      <c r="E132" s="3" t="s">
        <v>4</v>
      </c>
      <c r="F132" s="7"/>
      <c r="G132" s="4" t="n">
        <v>0.0136</v>
      </c>
      <c r="H132" s="3"/>
      <c r="I132" s="3" t="s">
        <v>4</v>
      </c>
      <c r="J132" s="7"/>
      <c r="K132" s="4" t="n">
        <v>0.0115</v>
      </c>
      <c r="L132" s="26"/>
    </row>
    <row r="133" customFormat="false" ht="12.75" hidden="false" customHeight="false" outlineLevel="0" collapsed="false">
      <c r="A133" s="3" t="s">
        <v>5</v>
      </c>
      <c r="B133" s="7"/>
      <c r="C133" s="4" t="n">
        <f aca="false">0.0022+0.0072+0.0131</f>
        <v>0.0225</v>
      </c>
      <c r="D133" s="3"/>
      <c r="E133" s="3" t="s">
        <v>5</v>
      </c>
      <c r="F133" s="7"/>
      <c r="G133" s="4" t="n">
        <f aca="false">0.0022+0.0072+0.0131</f>
        <v>0.0225</v>
      </c>
      <c r="H133" s="3"/>
      <c r="I133" s="3" t="s">
        <v>5</v>
      </c>
      <c r="J133" s="7"/>
      <c r="K133" s="4" t="n">
        <f aca="false">0.0022+0.0072+0.0131</f>
        <v>0.0225</v>
      </c>
      <c r="L133" s="26"/>
    </row>
    <row r="134" customFormat="false" ht="12.75" hidden="false" customHeight="false" outlineLevel="0" collapsed="false">
      <c r="A134" s="3" t="s">
        <v>6</v>
      </c>
      <c r="B134" s="33"/>
      <c r="C134" s="9" t="n">
        <v>0.032</v>
      </c>
      <c r="D134" s="3"/>
      <c r="E134" s="3" t="s">
        <v>6</v>
      </c>
      <c r="F134" s="33"/>
      <c r="G134" s="9" t="n">
        <v>0.0285</v>
      </c>
      <c r="H134" s="3"/>
      <c r="I134" s="3" t="s">
        <v>6</v>
      </c>
      <c r="J134" s="33"/>
      <c r="K134" s="9" t="n">
        <v>0.0238</v>
      </c>
      <c r="L134" s="26"/>
    </row>
    <row r="135" customFormat="false" ht="12.75" hidden="false" customHeight="false" outlineLevel="0" collapsed="false">
      <c r="A135" s="3" t="s">
        <v>17</v>
      </c>
      <c r="B135" s="3"/>
      <c r="C135" s="10" t="n">
        <f aca="false">ROUND((+C130+C131)/(1-C134)+(C132+C133),4)-C130-C131</f>
        <v>0.114</v>
      </c>
      <c r="D135" s="3"/>
      <c r="E135" s="3" t="s">
        <v>17</v>
      </c>
      <c r="F135" s="3"/>
      <c r="G135" s="10" t="n">
        <f aca="false">ROUND((+G130+G131)/(1-G134)+(G132+G133),4)-G130-G131</f>
        <v>0.1047</v>
      </c>
      <c r="H135" s="3"/>
      <c r="I135" s="3" t="s">
        <v>17</v>
      </c>
      <c r="J135" s="3"/>
      <c r="K135" s="10" t="n">
        <f aca="false">ROUND((+K130+K131)/(1-K134)+(K132+K133),4)-K130-K131</f>
        <v>0.0925000000000003</v>
      </c>
      <c r="L135" s="26"/>
    </row>
    <row r="136" customFormat="false" ht="12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26"/>
      <c r="M136" s="34"/>
      <c r="N136" s="22"/>
    </row>
    <row r="137" customFormat="false" ht="12.75" hidden="false" customHeight="false" outlineLevel="0" collapsed="false">
      <c r="A137" s="3"/>
      <c r="B137" s="7"/>
      <c r="C137" s="4" t="n">
        <f aca="false">+C135+C131+C130</f>
        <v>2.4215</v>
      </c>
      <c r="D137" s="3"/>
      <c r="E137" s="3"/>
      <c r="F137" s="3"/>
      <c r="G137" s="17"/>
      <c r="H137" s="35"/>
      <c r="I137" s="3"/>
      <c r="J137" s="3"/>
      <c r="K137" s="4" t="n">
        <f aca="false">+K130+K135+K131</f>
        <v>2.4925</v>
      </c>
    </row>
    <row r="138" customFormat="false" ht="12.75" hidden="false" customHeight="false" outlineLevel="0" collapsed="false">
      <c r="A138" s="3"/>
      <c r="B138" s="7"/>
      <c r="C138" s="3"/>
      <c r="D138" s="3"/>
      <c r="E138" s="3"/>
      <c r="F138" s="17"/>
      <c r="G138" s="3"/>
      <c r="H138" s="35"/>
      <c r="I138" s="20" t="s">
        <v>48</v>
      </c>
      <c r="J138" s="3"/>
      <c r="K138" s="3"/>
    </row>
    <row r="139" customFormat="false" ht="12.75" hidden="false" customHeight="false" outlineLevel="0" collapsed="false">
      <c r="A139" s="3"/>
      <c r="B139" s="7"/>
      <c r="C139" s="36" t="s">
        <v>49</v>
      </c>
      <c r="D139" s="3"/>
      <c r="E139" s="3"/>
      <c r="F139" s="17"/>
      <c r="G139" s="17" t="s">
        <v>50</v>
      </c>
      <c r="H139" s="35"/>
      <c r="I139" s="3" t="s">
        <v>65</v>
      </c>
      <c r="J139" s="3"/>
      <c r="K139" s="3" t="s">
        <v>50</v>
      </c>
      <c r="L139" s="26"/>
      <c r="M139" s="22"/>
    </row>
    <row r="140" customFormat="false" ht="12.75" hidden="false" customHeight="false" outlineLevel="0" collapsed="false">
      <c r="A140" s="3"/>
      <c r="B140" s="7"/>
      <c r="C140" s="4" t="s">
        <v>1</v>
      </c>
      <c r="D140" s="3" t="s">
        <v>52</v>
      </c>
      <c r="E140" s="3" t="s">
        <v>53</v>
      </c>
      <c r="F140" s="17" t="s">
        <v>54</v>
      </c>
      <c r="G140" s="17" t="s">
        <v>55</v>
      </c>
      <c r="H140" s="35"/>
      <c r="I140" s="3" t="s">
        <v>4</v>
      </c>
      <c r="J140" s="3" t="s">
        <v>54</v>
      </c>
      <c r="K140" s="3" t="s">
        <v>55</v>
      </c>
    </row>
    <row r="141" customFormat="false" ht="12.75" hidden="false" customHeight="false" outlineLevel="0" collapsed="false">
      <c r="A141" s="3"/>
      <c r="B141" s="7" t="s">
        <v>30</v>
      </c>
      <c r="C141" s="4" t="n">
        <v>2.28</v>
      </c>
      <c r="D141" s="28" t="n">
        <v>0.0275</v>
      </c>
      <c r="E141" s="28" t="n">
        <f aca="false">+D141+C141</f>
        <v>2.3075</v>
      </c>
      <c r="F141" s="9" t="n">
        <v>0.17</v>
      </c>
      <c r="G141" s="28" t="n">
        <f aca="false">+F141*E141</f>
        <v>0.392275</v>
      </c>
      <c r="H141" s="35"/>
      <c r="I141" s="28" t="n">
        <f aca="false">+C$135</f>
        <v>0.114</v>
      </c>
      <c r="J141" s="9" t="n">
        <v>0.17</v>
      </c>
      <c r="K141" s="28" t="n">
        <f aca="false">+J141*I141</f>
        <v>0.01938</v>
      </c>
    </row>
    <row r="142" customFormat="false" ht="12.75" hidden="false" customHeight="false" outlineLevel="0" collapsed="false">
      <c r="A142" s="3"/>
      <c r="B142" s="7" t="s">
        <v>56</v>
      </c>
      <c r="C142" s="4" t="n">
        <v>2.32</v>
      </c>
      <c r="D142" s="28" t="n">
        <v>0.02</v>
      </c>
      <c r="E142" s="28" t="n">
        <f aca="false">+D142+C142</f>
        <v>2.34</v>
      </c>
      <c r="F142" s="9" t="n">
        <v>0.25</v>
      </c>
      <c r="G142" s="28" t="n">
        <f aca="false">+F142*E142</f>
        <v>0.585</v>
      </c>
      <c r="H142" s="35"/>
      <c r="I142" s="28" t="n">
        <f aca="false">+G$135</f>
        <v>0.1047</v>
      </c>
      <c r="J142" s="9" t="n">
        <v>0.25</v>
      </c>
      <c r="K142" s="28" t="n">
        <f aca="false">+J142*I142</f>
        <v>0.0261750000000001</v>
      </c>
    </row>
    <row r="143" customFormat="false" ht="12.75" hidden="false" customHeight="false" outlineLevel="0" collapsed="false">
      <c r="A143" s="3"/>
      <c r="B143" s="7" t="s">
        <v>57</v>
      </c>
      <c r="C143" s="4" t="n">
        <v>2.36</v>
      </c>
      <c r="D143" s="28" t="n">
        <v>0.01</v>
      </c>
      <c r="E143" s="28" t="n">
        <f aca="false">+D143+C143</f>
        <v>2.37</v>
      </c>
      <c r="F143" s="9" t="n">
        <v>0.58</v>
      </c>
      <c r="G143" s="28" t="n">
        <f aca="false">+F143*E143</f>
        <v>1.3746</v>
      </c>
      <c r="H143" s="35"/>
      <c r="I143" s="28" t="n">
        <f aca="false">+K$135</f>
        <v>0.0925000000000003</v>
      </c>
      <c r="J143" s="9" t="n">
        <v>0.58</v>
      </c>
      <c r="K143" s="28" t="n">
        <f aca="false">+J143*I143</f>
        <v>0.0536500000000002</v>
      </c>
    </row>
    <row r="144" customFormat="false" ht="13.5" hidden="false" customHeight="false" outlineLevel="0" collapsed="false">
      <c r="A144" s="3"/>
      <c r="B144" s="7"/>
      <c r="C144" s="4"/>
      <c r="D144" s="3"/>
      <c r="E144" s="3"/>
      <c r="F144" s="3"/>
      <c r="G144" s="37" t="n">
        <f aca="false">ROUND(SUM(G141:G143),4)</f>
        <v>2.3519</v>
      </c>
      <c r="H144" s="35"/>
      <c r="I144" s="3"/>
      <c r="J144" s="3"/>
      <c r="K144" s="37" t="n">
        <f aca="false">ROUND(SUM(K141:K143),4)</f>
        <v>0.0992</v>
      </c>
    </row>
    <row r="145" customFormat="false" ht="13.5" hidden="false" customHeight="false" outlineLevel="0" collapsed="false">
      <c r="A145" s="3"/>
      <c r="B145" s="7"/>
      <c r="C145" s="4"/>
      <c r="D145" s="3"/>
      <c r="E145" s="3"/>
      <c r="F145" s="17"/>
      <c r="G145" s="17"/>
      <c r="H145" s="35"/>
      <c r="I145" s="3"/>
      <c r="J145" s="3"/>
      <c r="K145" s="3"/>
    </row>
    <row r="146" customFormat="false" ht="12.75" hidden="false" customHeight="false" outlineLevel="0" collapsed="false">
      <c r="A146" s="3"/>
      <c r="B146" s="7"/>
      <c r="C146" s="7" t="s">
        <v>58</v>
      </c>
      <c r="D146" s="4" t="n">
        <f aca="false">+G144</f>
        <v>2.3519</v>
      </c>
      <c r="E146" s="3"/>
      <c r="F146" s="17"/>
      <c r="G146" s="17"/>
      <c r="H146" s="35"/>
      <c r="I146" s="3"/>
      <c r="J146" s="3"/>
      <c r="K146" s="3"/>
    </row>
    <row r="147" customFormat="false" ht="12.75" hidden="false" customHeight="false" outlineLevel="0" collapsed="false">
      <c r="A147" s="3"/>
      <c r="B147" s="7"/>
      <c r="C147" s="7" t="s">
        <v>59</v>
      </c>
      <c r="D147" s="4" t="n">
        <f aca="false">+K144</f>
        <v>0.0992</v>
      </c>
      <c r="E147" s="3"/>
      <c r="F147" s="17"/>
      <c r="G147" s="17"/>
      <c r="H147" s="35"/>
      <c r="I147" s="3"/>
      <c r="J147" s="3"/>
      <c r="K147" s="3"/>
    </row>
    <row r="148" customFormat="false" ht="13.5" hidden="false" customHeight="false" outlineLevel="0" collapsed="false">
      <c r="A148" s="3"/>
      <c r="B148" s="7"/>
      <c r="C148" s="7" t="s">
        <v>60</v>
      </c>
      <c r="D148" s="12" t="n">
        <f aca="false">SUM(D146:D147)</f>
        <v>2.4511</v>
      </c>
      <c r="E148" s="20" t="s">
        <v>66</v>
      </c>
      <c r="F148" s="17"/>
      <c r="G148" s="17"/>
      <c r="H148" s="35"/>
      <c r="I148" s="3"/>
      <c r="J148" s="3"/>
      <c r="K148" s="3"/>
    </row>
    <row r="149" customFormat="false" ht="12.75" hidden="false" customHeight="false" outlineLevel="0" collapsed="false"/>
    <row r="151" customFormat="false" ht="12" hidden="false" customHeight="false" outlineLevel="0" collapsed="false">
      <c r="A151" s="3" t="s">
        <v>67</v>
      </c>
      <c r="B151" s="3"/>
      <c r="C151" s="3"/>
      <c r="D151" s="3"/>
      <c r="E151" s="3"/>
      <c r="I151" s="3" t="s">
        <v>68</v>
      </c>
      <c r="J151" s="3"/>
      <c r="K151" s="3"/>
      <c r="L151" s="3"/>
      <c r="M151" s="3"/>
      <c r="N151" s="3"/>
    </row>
    <row r="152" customFormat="false" ht="12.75" hidden="false" customHeight="false" outlineLevel="0" collapsed="false">
      <c r="A152" s="3" t="s">
        <v>1</v>
      </c>
      <c r="B152" s="3" t="s">
        <v>69</v>
      </c>
      <c r="C152" s="4" t="n">
        <v>2.36</v>
      </c>
      <c r="D152" s="3"/>
      <c r="E152" s="3"/>
      <c r="I152" s="3" t="s">
        <v>1</v>
      </c>
      <c r="J152" s="3" t="s">
        <v>69</v>
      </c>
      <c r="K152" s="38" t="n">
        <v>2.36</v>
      </c>
      <c r="L152" s="7"/>
      <c r="M152" s="3"/>
      <c r="N152" s="3"/>
    </row>
    <row r="153" customFormat="false" ht="12.75" hidden="false" customHeight="false" outlineLevel="0" collapsed="false">
      <c r="A153" s="3" t="s">
        <v>10</v>
      </c>
      <c r="B153" s="3"/>
      <c r="C153" s="38" t="n">
        <v>0.04</v>
      </c>
      <c r="D153" s="3"/>
      <c r="E153" s="3"/>
      <c r="I153" s="3"/>
      <c r="J153" s="3"/>
      <c r="K153" s="38" t="n">
        <v>0.04</v>
      </c>
      <c r="L153" s="7"/>
      <c r="M153" s="3"/>
      <c r="N153" s="3"/>
    </row>
    <row r="154" customFormat="false" ht="12.75" hidden="false" customHeight="false" outlineLevel="0" collapsed="false">
      <c r="A154" s="3" t="s">
        <v>4</v>
      </c>
      <c r="B154" s="7"/>
      <c r="C154" s="4" t="n">
        <v>0.0118</v>
      </c>
      <c r="D154" s="3"/>
      <c r="E154" s="3"/>
      <c r="I154" s="3" t="s">
        <v>4</v>
      </c>
      <c r="J154" s="7"/>
      <c r="K154" s="4" t="n">
        <v>0.0023</v>
      </c>
      <c r="L154" s="7"/>
      <c r="M154" s="3"/>
      <c r="N154" s="3"/>
    </row>
    <row r="155" customFormat="false" ht="12.75" hidden="false" customHeight="false" outlineLevel="0" collapsed="false">
      <c r="A155" s="3" t="s">
        <v>5</v>
      </c>
      <c r="B155" s="7"/>
      <c r="C155" s="4" t="n">
        <f aca="false">0.0022+0.0072</f>
        <v>0.0094</v>
      </c>
      <c r="D155" s="3" t="s">
        <v>70</v>
      </c>
      <c r="E155" s="3"/>
      <c r="I155" s="3" t="s">
        <v>5</v>
      </c>
      <c r="J155" s="7"/>
      <c r="K155" s="4" t="n">
        <f aca="false">0.0022+0.0072</f>
        <v>0.0094</v>
      </c>
      <c r="L155" s="3" t="s">
        <v>70</v>
      </c>
      <c r="M155" s="3"/>
      <c r="N155" s="3"/>
    </row>
    <row r="156" customFormat="false" ht="12.75" hidden="false" customHeight="false" outlineLevel="0" collapsed="false">
      <c r="A156" s="3" t="s">
        <v>6</v>
      </c>
      <c r="B156" s="33"/>
      <c r="C156" s="9" t="n">
        <v>0.0193</v>
      </c>
      <c r="D156" s="3"/>
      <c r="E156" s="3"/>
      <c r="I156" s="3" t="s">
        <v>6</v>
      </c>
      <c r="J156" s="33"/>
      <c r="K156" s="9" t="n">
        <v>0.0193</v>
      </c>
      <c r="L156" s="7"/>
      <c r="M156" s="3"/>
      <c r="N156" s="3"/>
    </row>
    <row r="157" customFormat="false" ht="12.75" hidden="false" customHeight="false" outlineLevel="0" collapsed="false">
      <c r="A157" s="3" t="s">
        <v>17</v>
      </c>
      <c r="B157" s="3"/>
      <c r="C157" s="10" t="n">
        <f aca="false">ROUND((+C152+C153)/(1-C156)+(C154+C155),4)-C152-C153</f>
        <v>0.0684</v>
      </c>
      <c r="D157" s="3"/>
      <c r="E157" s="3"/>
      <c r="I157" s="3" t="s">
        <v>17</v>
      </c>
      <c r="J157" s="3"/>
      <c r="K157" s="10" t="n">
        <f aca="false">ROUND((+K152+K153)/(1-K156)+(K154+K155),4)-K152-K153</f>
        <v>0.0589</v>
      </c>
      <c r="L157" s="7"/>
      <c r="M157" s="3"/>
      <c r="N157" s="3"/>
    </row>
    <row r="158" customFormat="false" ht="13.5" hidden="false" customHeight="false" outlineLevel="0" collapsed="false">
      <c r="A158" s="3" t="s">
        <v>8</v>
      </c>
      <c r="B158" s="3"/>
      <c r="C158" s="12" t="n">
        <f aca="false">SUM(C152:C153,C157)</f>
        <v>2.4684</v>
      </c>
      <c r="D158" s="3" t="s">
        <v>71</v>
      </c>
      <c r="E158" s="3"/>
      <c r="I158" s="19" t="s">
        <v>8</v>
      </c>
      <c r="J158" s="19"/>
      <c r="K158" s="12" t="n">
        <f aca="false">SUM(K152:K153,K157)</f>
        <v>2.4589</v>
      </c>
      <c r="L158" s="7" t="s">
        <v>72</v>
      </c>
      <c r="M158" s="17"/>
      <c r="N158" s="4"/>
    </row>
    <row r="159" customFormat="false" ht="13.5" hidden="false" customHeight="false" outlineLevel="0" collapsed="false">
      <c r="B159" s="26"/>
      <c r="C159" s="22"/>
      <c r="G159" s="34"/>
      <c r="H159" s="39"/>
    </row>
    <row r="161" customFormat="false" ht="12" hidden="false" customHeight="false" outlineLevel="0" collapsed="false">
      <c r="A161" s="3" t="s">
        <v>73</v>
      </c>
      <c r="B161" s="3"/>
      <c r="C161" s="3"/>
      <c r="D161" s="3"/>
      <c r="E161" s="3"/>
    </row>
    <row r="162" customFormat="false" ht="12" hidden="false" customHeight="false" outlineLevel="0" collapsed="false">
      <c r="A162" s="3" t="s">
        <v>1</v>
      </c>
      <c r="B162" s="3" t="s">
        <v>69</v>
      </c>
      <c r="C162" s="4" t="n">
        <v>2.36</v>
      </c>
      <c r="D162" s="3" t="s">
        <v>74</v>
      </c>
      <c r="E162" s="3"/>
    </row>
    <row r="163" customFormat="false" ht="12.75" hidden="false" customHeight="false" outlineLevel="0" collapsed="false">
      <c r="A163" s="3" t="s">
        <v>4</v>
      </c>
      <c r="B163" s="7"/>
      <c r="C163" s="4" t="n">
        <v>0.0167</v>
      </c>
      <c r="D163" s="3"/>
      <c r="E163" s="3"/>
    </row>
    <row r="164" customFormat="false" ht="12.75" hidden="false" customHeight="false" outlineLevel="0" collapsed="false">
      <c r="A164" s="3" t="s">
        <v>5</v>
      </c>
      <c r="B164" s="7"/>
      <c r="C164" s="4" t="n">
        <f aca="false">0.0022+0.0072+0.0131</f>
        <v>0.0225</v>
      </c>
      <c r="D164" s="3"/>
      <c r="E164" s="3"/>
    </row>
    <row r="165" customFormat="false" ht="12" hidden="false" customHeight="false" outlineLevel="0" collapsed="false">
      <c r="A165" s="3" t="s">
        <v>6</v>
      </c>
      <c r="B165" s="33"/>
      <c r="C165" s="9" t="n">
        <v>0.0345</v>
      </c>
      <c r="D165" s="3"/>
      <c r="E165" s="3"/>
    </row>
    <row r="166" customFormat="false" ht="12" hidden="false" customHeight="false" outlineLevel="0" collapsed="false">
      <c r="A166" s="3" t="s">
        <v>17</v>
      </c>
      <c r="B166" s="3"/>
      <c r="C166" s="10" t="n">
        <f aca="false">ROUND((+C162)/(1-C165)+(C163+C164),4)-C162</f>
        <v>0.1235</v>
      </c>
      <c r="D166" s="3"/>
      <c r="E166" s="3"/>
    </row>
    <row r="167" customFormat="false" ht="12" hidden="false" customHeight="false" outlineLevel="0" collapsed="false">
      <c r="A167" s="3" t="s">
        <v>75</v>
      </c>
      <c r="B167" s="3"/>
      <c r="C167" s="40"/>
      <c r="D167" s="3"/>
      <c r="E167" s="3"/>
    </row>
    <row r="168" customFormat="false" ht="12.75" hidden="false" customHeight="false" outlineLevel="0" collapsed="false">
      <c r="A168" s="3" t="s">
        <v>8</v>
      </c>
      <c r="B168" s="3"/>
      <c r="C168" s="12" t="n">
        <f aca="false">SUM(C162,C166)</f>
        <v>2.4835</v>
      </c>
      <c r="D168" s="3" t="s">
        <v>76</v>
      </c>
      <c r="E168" s="3"/>
    </row>
    <row r="169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AJ5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4" topLeftCell="B8" activePane="bottomRight" state="frozen"/>
      <selection pane="topLeft" activeCell="A4" activeCellId="0" sqref="A4"/>
      <selection pane="topRight" activeCell="B4" activeCellId="0" sqref="B4"/>
      <selection pane="bottomLeft" activeCell="A8" activeCellId="0" sqref="A8"/>
      <selection pane="bottomRight" activeCell="X43" activeCellId="0" sqref="X43:X53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21" min="8" style="0" width="9.06"/>
    <col collapsed="false" customWidth="true" hidden="false" outlineLevel="0" max="22" min="22" style="0" width="9.85"/>
    <col collapsed="false" customWidth="true" hidden="false" outlineLevel="0" max="23" min="23" style="0" width="15.41"/>
    <col collapsed="false" customWidth="true" hidden="false" outlineLevel="0" max="25" min="24" style="0" width="10.41"/>
    <col collapsed="false" customWidth="true" hidden="false" outlineLevel="0" max="33" min="33" style="0" width="10.71"/>
    <col collapsed="false" customWidth="true" hidden="false" outlineLevel="0" max="35" min="35" style="0" width="10.99"/>
    <col collapsed="false" customWidth="true" hidden="false" outlineLevel="0" max="36" min="36" style="0" width="14.56"/>
  </cols>
  <sheetData>
    <row r="6" customFormat="false" ht="12.75" hidden="false" customHeight="false" outlineLevel="0" collapsed="false">
      <c r="H6" s="41" t="s">
        <v>77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3"/>
      <c r="V6" s="0" t="s">
        <v>78</v>
      </c>
      <c r="W6" s="0" t="s">
        <v>79</v>
      </c>
    </row>
    <row r="7" customFormat="false" ht="12.75" hidden="false" customHeight="false" outlineLevel="0" collapsed="false">
      <c r="A7" s="0" t="s">
        <v>80</v>
      </c>
      <c r="B7" s="0" t="s">
        <v>81</v>
      </c>
      <c r="C7" s="0" t="s">
        <v>82</v>
      </c>
      <c r="D7" s="0" t="s">
        <v>83</v>
      </c>
      <c r="F7" s="0" t="s">
        <v>84</v>
      </c>
      <c r="H7" s="44" t="n">
        <v>143768</v>
      </c>
      <c r="I7" s="45" t="n">
        <v>143769</v>
      </c>
      <c r="J7" s="45" t="n">
        <v>145482</v>
      </c>
      <c r="K7" s="45" t="n">
        <v>149708</v>
      </c>
      <c r="L7" s="45" t="n">
        <v>149725</v>
      </c>
      <c r="M7" s="45" t="n">
        <v>149770</v>
      </c>
      <c r="N7" s="45" t="n">
        <v>150348</v>
      </c>
      <c r="O7" s="45" t="n">
        <v>148278</v>
      </c>
      <c r="P7" s="45" t="n">
        <v>149209</v>
      </c>
      <c r="Q7" s="45" t="n">
        <v>149499</v>
      </c>
      <c r="R7" s="45" t="n">
        <v>151821</v>
      </c>
      <c r="S7" s="45" t="n">
        <v>153799</v>
      </c>
      <c r="T7" s="45" t="n">
        <v>154200</v>
      </c>
      <c r="U7" s="46" t="n">
        <v>157042</v>
      </c>
      <c r="V7" s="0" t="s">
        <v>84</v>
      </c>
      <c r="W7" s="0" t="s">
        <v>85</v>
      </c>
      <c r="X7" s="0" t="s">
        <v>86</v>
      </c>
      <c r="Y7" s="0" t="s">
        <v>87</v>
      </c>
      <c r="Z7" s="0" t="s">
        <v>88</v>
      </c>
      <c r="AE7" s="0" t="s">
        <v>89</v>
      </c>
      <c r="AH7" s="47"/>
      <c r="AI7" s="48"/>
    </row>
    <row r="8" customFormat="false" ht="12.75" hidden="false" customHeight="false" outlineLevel="0" collapsed="false">
      <c r="A8" s="0" t="n">
        <v>1</v>
      </c>
      <c r="B8" s="0" t="n">
        <v>154190</v>
      </c>
      <c r="C8" s="0" t="n">
        <v>9328</v>
      </c>
      <c r="D8" s="0" t="n">
        <v>0</v>
      </c>
      <c r="F8" s="0" t="n">
        <f aca="false">SUM(B8:D8)</f>
        <v>163518</v>
      </c>
      <c r="H8" s="0" t="n">
        <v>125</v>
      </c>
      <c r="I8" s="0" t="n">
        <v>26</v>
      </c>
      <c r="V8" s="0" t="n">
        <f aca="false">SUM(H8:U8)</f>
        <v>151</v>
      </c>
      <c r="W8" s="0" t="n">
        <f aca="false">+F8-V8</f>
        <v>163367</v>
      </c>
      <c r="X8" s="0" t="n">
        <v>232087</v>
      </c>
      <c r="Y8" s="0" t="n">
        <f aca="false">IF(W8&gt;X8,+W8-X8,0)</f>
        <v>0</v>
      </c>
      <c r="Z8" s="0" t="n">
        <f aca="false">+W8-Y8</f>
        <v>163367</v>
      </c>
      <c r="AE8" s="0" t="s">
        <v>80</v>
      </c>
      <c r="AF8" s="0" t="s">
        <v>90</v>
      </c>
      <c r="AG8" s="0" t="s">
        <v>91</v>
      </c>
      <c r="AH8" s="47" t="s">
        <v>92</v>
      </c>
      <c r="AI8" s="48" t="s">
        <v>93</v>
      </c>
      <c r="AJ8" s="0" t="s">
        <v>94</v>
      </c>
    </row>
    <row r="9" customFormat="false" ht="12.75" hidden="false" customHeight="false" outlineLevel="0" collapsed="false">
      <c r="A9" s="0" t="n">
        <f aca="false">+A8+1</f>
        <v>2</v>
      </c>
      <c r="B9" s="0" t="n">
        <v>133680</v>
      </c>
      <c r="C9" s="0" t="n">
        <v>9351</v>
      </c>
      <c r="D9" s="0" t="n">
        <v>0</v>
      </c>
      <c r="F9" s="0" t="n">
        <f aca="false">SUM(B9:D9)</f>
        <v>143031</v>
      </c>
      <c r="H9" s="0" t="n">
        <f aca="false">+H8</f>
        <v>125</v>
      </c>
      <c r="I9" s="0" t="n">
        <v>26</v>
      </c>
      <c r="V9" s="0" t="n">
        <f aca="false">SUM(H9:U9)</f>
        <v>151</v>
      </c>
      <c r="W9" s="0" t="n">
        <f aca="false">+F9-V9</f>
        <v>142880</v>
      </c>
      <c r="X9" s="0" t="n">
        <v>232087</v>
      </c>
      <c r="Y9" s="0" t="n">
        <f aca="false">IF(W9&gt;X9,+W9-X9,0)</f>
        <v>0</v>
      </c>
      <c r="Z9" s="0" t="n">
        <f aca="false">+W9-Y9</f>
        <v>142880</v>
      </c>
      <c r="AE9" s="0" t="n">
        <v>17</v>
      </c>
      <c r="AF9" s="0" t="n">
        <v>7401</v>
      </c>
      <c r="AG9" s="49" t="n">
        <v>3.1</v>
      </c>
      <c r="AH9" s="49" t="n">
        <v>-0.05</v>
      </c>
      <c r="AI9" s="49" t="n">
        <f aca="false">+AG9+AH9</f>
        <v>3.05</v>
      </c>
      <c r="AJ9" s="50" t="n">
        <f aca="false">+AI9*AF9</f>
        <v>22573.05</v>
      </c>
    </row>
    <row r="10" customFormat="false" ht="12.75" hidden="false" customHeight="false" outlineLevel="0" collapsed="false">
      <c r="A10" s="0" t="n">
        <f aca="false">+A9+1</f>
        <v>3</v>
      </c>
      <c r="B10" s="0" t="n">
        <v>147378</v>
      </c>
      <c r="C10" s="0" t="n">
        <v>9504</v>
      </c>
      <c r="D10" s="0" t="n">
        <v>0</v>
      </c>
      <c r="F10" s="0" t="n">
        <f aca="false">SUM(B10:D10)</f>
        <v>156882</v>
      </c>
      <c r="H10" s="0" t="n">
        <f aca="false">+H9</f>
        <v>125</v>
      </c>
      <c r="I10" s="0" t="n">
        <v>26</v>
      </c>
      <c r="V10" s="0" t="n">
        <f aca="false">SUM(H10:U10)</f>
        <v>151</v>
      </c>
      <c r="W10" s="0" t="n">
        <f aca="false">+F10-V10</f>
        <v>156731</v>
      </c>
      <c r="X10" s="0" t="n">
        <v>232087</v>
      </c>
      <c r="Y10" s="0" t="n">
        <f aca="false">IF(W10&gt;X10,+W10-X10,0)</f>
        <v>0</v>
      </c>
      <c r="Z10" s="0" t="n">
        <f aca="false">+W10-Y10</f>
        <v>156731</v>
      </c>
      <c r="AE10" s="0" t="n">
        <f aca="false">+AE9+1</f>
        <v>18</v>
      </c>
      <c r="AF10" s="0" t="n">
        <v>13401</v>
      </c>
      <c r="AG10" s="49" t="n">
        <v>3.1</v>
      </c>
      <c r="AH10" s="49" t="n">
        <v>-0.05</v>
      </c>
      <c r="AI10" s="49" t="n">
        <f aca="false">+AG10+AH10</f>
        <v>3.05</v>
      </c>
      <c r="AJ10" s="50" t="n">
        <f aca="false">+AI10*AF10</f>
        <v>40873.05</v>
      </c>
    </row>
    <row r="11" customFormat="false" ht="12.75" hidden="false" customHeight="false" outlineLevel="0" collapsed="false">
      <c r="A11" s="0" t="n">
        <f aca="false">+A10+1</f>
        <v>4</v>
      </c>
      <c r="B11" s="0" t="n">
        <v>197327</v>
      </c>
      <c r="C11" s="0" t="n">
        <v>9504</v>
      </c>
      <c r="D11" s="0" t="n">
        <v>11763</v>
      </c>
      <c r="F11" s="0" t="n">
        <f aca="false">SUM(B11:D11)</f>
        <v>218594</v>
      </c>
      <c r="H11" s="0" t="n">
        <f aca="false">+H10</f>
        <v>125</v>
      </c>
      <c r="I11" s="0" t="n">
        <v>26</v>
      </c>
      <c r="V11" s="0" t="n">
        <f aca="false">SUM(H11:U11)</f>
        <v>151</v>
      </c>
      <c r="W11" s="0" t="n">
        <f aca="false">+F11-V11</f>
        <v>218443</v>
      </c>
      <c r="X11" s="0" t="n">
        <v>232087</v>
      </c>
      <c r="Y11" s="0" t="n">
        <f aca="false">IF(W11&gt;X11,+W11-X11,0)</f>
        <v>0</v>
      </c>
      <c r="Z11" s="0" t="n">
        <f aca="false">+W11-Y11</f>
        <v>218443</v>
      </c>
      <c r="AE11" s="0" t="n">
        <f aca="false">+AE10+1</f>
        <v>19</v>
      </c>
      <c r="AF11" s="0" t="n">
        <f aca="false">19590-6812</f>
        <v>12778</v>
      </c>
      <c r="AG11" s="49" t="n">
        <v>5</v>
      </c>
      <c r="AH11" s="49" t="n">
        <v>-0.05</v>
      </c>
      <c r="AI11" s="49" t="n">
        <f aca="false">+AG11+AH11</f>
        <v>4.95</v>
      </c>
      <c r="AJ11" s="50" t="n">
        <f aca="false">+AI11*AF11</f>
        <v>63251.1</v>
      </c>
    </row>
    <row r="12" customFormat="false" ht="12.75" hidden="false" customHeight="false" outlineLevel="0" collapsed="false">
      <c r="A12" s="0" t="n">
        <f aca="false">+A11+1</f>
        <v>5</v>
      </c>
      <c r="B12" s="0" t="n">
        <v>207615</v>
      </c>
      <c r="C12" s="0" t="n">
        <v>10142</v>
      </c>
      <c r="D12" s="0" t="n">
        <v>11756</v>
      </c>
      <c r="F12" s="0" t="n">
        <f aca="false">SUM(B12:D12)</f>
        <v>229513</v>
      </c>
      <c r="H12" s="0" t="n">
        <f aca="false">+H11</f>
        <v>125</v>
      </c>
      <c r="I12" s="0" t="n">
        <v>26</v>
      </c>
      <c r="V12" s="0" t="n">
        <f aca="false">SUM(H12:U12)</f>
        <v>151</v>
      </c>
      <c r="W12" s="0" t="n">
        <f aca="false">+F12-V12</f>
        <v>229362</v>
      </c>
      <c r="X12" s="0" t="n">
        <v>232087</v>
      </c>
      <c r="Y12" s="0" t="n">
        <f aca="false">IF(W12&gt;X12,+W12-X12,0)</f>
        <v>0</v>
      </c>
      <c r="Z12" s="0" t="n">
        <f aca="false">+W12-Y12</f>
        <v>229362</v>
      </c>
      <c r="AE12" s="0" t="n">
        <f aca="false">+AE11+1</f>
        <v>20</v>
      </c>
      <c r="AF12" s="0" t="n">
        <v>14920</v>
      </c>
      <c r="AG12" s="49" t="n">
        <v>6.895</v>
      </c>
      <c r="AH12" s="49" t="n">
        <v>-0.05</v>
      </c>
      <c r="AI12" s="49" t="n">
        <f aca="false">+AG12+AH12</f>
        <v>6.845</v>
      </c>
      <c r="AJ12" s="50" t="n">
        <f aca="false">+AI12*AF12</f>
        <v>102127.4</v>
      </c>
    </row>
    <row r="13" customFormat="false" ht="12.75" hidden="false" customHeight="false" outlineLevel="0" collapsed="false">
      <c r="A13" s="0" t="n">
        <f aca="false">+A12+1</f>
        <v>6</v>
      </c>
      <c r="B13" s="0" t="n">
        <v>186011</v>
      </c>
      <c r="C13" s="0" t="n">
        <v>9687</v>
      </c>
      <c r="D13" s="0" t="n">
        <v>16420</v>
      </c>
      <c r="F13" s="0" t="n">
        <f aca="false">SUM(B13:D13)</f>
        <v>212118</v>
      </c>
      <c r="H13" s="0" t="n">
        <f aca="false">+H12</f>
        <v>125</v>
      </c>
      <c r="I13" s="0" t="n">
        <v>26</v>
      </c>
      <c r="V13" s="0" t="n">
        <f aca="false">SUM(H13:U13)</f>
        <v>151</v>
      </c>
      <c r="W13" s="0" t="n">
        <f aca="false">+F13-V13</f>
        <v>211967</v>
      </c>
      <c r="X13" s="0" t="n">
        <v>232087</v>
      </c>
      <c r="Y13" s="0" t="n">
        <f aca="false">IF(W13&gt;X13,+W13-X13,0)</f>
        <v>0</v>
      </c>
      <c r="Z13" s="0" t="n">
        <f aca="false">+W13-Y13</f>
        <v>211967</v>
      </c>
      <c r="AE13" s="0" t="n">
        <f aca="false">+AE12+1</f>
        <v>21</v>
      </c>
      <c r="AF13" s="0" t="n">
        <v>15169</v>
      </c>
      <c r="AG13" s="49" t="n">
        <v>12.305</v>
      </c>
      <c r="AH13" s="49" t="n">
        <v>-0.05</v>
      </c>
      <c r="AI13" s="49" t="n">
        <f aca="false">+AG13+AH13</f>
        <v>12.255</v>
      </c>
      <c r="AJ13" s="50" t="n">
        <f aca="false">+AI13*AF13</f>
        <v>185896.095</v>
      </c>
    </row>
    <row r="14" customFormat="false" ht="12.75" hidden="false" customHeight="false" outlineLevel="0" collapsed="false">
      <c r="A14" s="0" t="n">
        <f aca="false">+A13+1</f>
        <v>7</v>
      </c>
      <c r="B14" s="0" t="n">
        <v>213340</v>
      </c>
      <c r="C14" s="0" t="n">
        <v>9734</v>
      </c>
      <c r="D14" s="0" t="n">
        <v>16420</v>
      </c>
      <c r="F14" s="0" t="n">
        <f aca="false">SUM(B14:D14)</f>
        <v>239494</v>
      </c>
      <c r="H14" s="0" t="n">
        <f aca="false">+H13</f>
        <v>125</v>
      </c>
      <c r="I14" s="0" t="n">
        <v>26</v>
      </c>
      <c r="V14" s="0" t="n">
        <f aca="false">SUM(H14:U14)</f>
        <v>151</v>
      </c>
      <c r="W14" s="0" t="n">
        <f aca="false">+F14-V14</f>
        <v>239343</v>
      </c>
      <c r="X14" s="0" t="n">
        <v>232087</v>
      </c>
      <c r="Y14" s="0" t="n">
        <f aca="false">IF(W14&gt;X14,+W14-X14,0)</f>
        <v>7256</v>
      </c>
      <c r="Z14" s="0" t="n">
        <f aca="false">+W14-Y14</f>
        <v>232087</v>
      </c>
      <c r="AE14" s="0" t="n">
        <f aca="false">+AE13+1</f>
        <v>22</v>
      </c>
      <c r="AF14" s="0" t="n">
        <v>7401</v>
      </c>
      <c r="AG14" s="49" t="n">
        <v>7.405</v>
      </c>
      <c r="AH14" s="49" t="n">
        <v>-0.05</v>
      </c>
      <c r="AI14" s="49" t="n">
        <f aca="false">+AG14+AH14</f>
        <v>7.355</v>
      </c>
      <c r="AJ14" s="50" t="n">
        <f aca="false">+AI14*AF14</f>
        <v>54434.355</v>
      </c>
    </row>
    <row r="15" customFormat="false" ht="12.75" hidden="false" customHeight="false" outlineLevel="0" collapsed="false">
      <c r="A15" s="0" t="n">
        <f aca="false">+A14+1</f>
        <v>8</v>
      </c>
      <c r="B15" s="0" t="n">
        <v>185231</v>
      </c>
      <c r="C15" s="0" t="n">
        <v>9539</v>
      </c>
      <c r="D15" s="0" t="n">
        <v>16420</v>
      </c>
      <c r="F15" s="0" t="n">
        <f aca="false">SUM(B15:D15)</f>
        <v>211190</v>
      </c>
      <c r="H15" s="0" t="n">
        <f aca="false">+H14</f>
        <v>125</v>
      </c>
      <c r="I15" s="0" t="n">
        <v>26</v>
      </c>
      <c r="V15" s="0" t="n">
        <f aca="false">SUM(H15:U15)</f>
        <v>151</v>
      </c>
      <c r="W15" s="0" t="n">
        <f aca="false">+F15-V15</f>
        <v>211039</v>
      </c>
      <c r="X15" s="0" t="n">
        <v>232087</v>
      </c>
      <c r="Y15" s="0" t="n">
        <f aca="false">IF(W15&gt;X15,+W15-X15,0)</f>
        <v>0</v>
      </c>
      <c r="Z15" s="0" t="n">
        <f aca="false">+W15-Y15</f>
        <v>211039</v>
      </c>
      <c r="AE15" s="0" t="n">
        <f aca="false">+AE14+1</f>
        <v>23</v>
      </c>
      <c r="AF15" s="0" t="n">
        <v>7401</v>
      </c>
      <c r="AG15" s="49" t="n">
        <v>7.405</v>
      </c>
      <c r="AH15" s="49" t="n">
        <v>-0.05</v>
      </c>
      <c r="AI15" s="49" t="n">
        <f aca="false">+AG15+AH15</f>
        <v>7.355</v>
      </c>
      <c r="AJ15" s="50" t="n">
        <f aca="false">+AI15*AF15</f>
        <v>54434.355</v>
      </c>
    </row>
    <row r="16" customFormat="false" ht="12.75" hidden="false" customHeight="false" outlineLevel="0" collapsed="false">
      <c r="A16" s="0" t="n">
        <f aca="false">+A15+1</f>
        <v>9</v>
      </c>
      <c r="B16" s="0" t="n">
        <v>178456</v>
      </c>
      <c r="C16" s="0" t="n">
        <v>9639</v>
      </c>
      <c r="D16" s="0" t="n">
        <v>12682</v>
      </c>
      <c r="F16" s="0" t="n">
        <f aca="false">SUM(B16:D16)</f>
        <v>200777</v>
      </c>
      <c r="H16" s="0" t="n">
        <f aca="false">+H15</f>
        <v>125</v>
      </c>
      <c r="I16" s="0" t="n">
        <v>26</v>
      </c>
      <c r="O16" s="0" t="n">
        <v>5000</v>
      </c>
      <c r="V16" s="0" t="n">
        <f aca="false">SUM(H16:U16)</f>
        <v>5151</v>
      </c>
      <c r="W16" s="0" t="n">
        <f aca="false">+F16-V16</f>
        <v>195626</v>
      </c>
      <c r="X16" s="0" t="n">
        <v>232087</v>
      </c>
      <c r="Y16" s="0" t="n">
        <f aca="false">IF(W16&gt;X16,+W16-X16,0)</f>
        <v>0</v>
      </c>
      <c r="Z16" s="0" t="n">
        <f aca="false">+W16-Y16</f>
        <v>195626</v>
      </c>
      <c r="AE16" s="0" t="n">
        <f aca="false">+AE15+1</f>
        <v>24</v>
      </c>
      <c r="AF16" s="0" t="n">
        <v>7507</v>
      </c>
      <c r="AG16" s="49" t="n">
        <v>7.405</v>
      </c>
      <c r="AH16" s="49" t="n">
        <v>-0.05</v>
      </c>
      <c r="AI16" s="49" t="n">
        <f aca="false">+AG16+AH16</f>
        <v>7.355</v>
      </c>
      <c r="AJ16" s="50" t="n">
        <f aca="false">+AI16*AF16</f>
        <v>55213.985</v>
      </c>
    </row>
    <row r="17" customFormat="false" ht="12.75" hidden="false" customHeight="false" outlineLevel="0" collapsed="false">
      <c r="A17" s="0" t="n">
        <f aca="false">+A16+1</f>
        <v>10</v>
      </c>
      <c r="B17" s="0" t="n">
        <v>169882</v>
      </c>
      <c r="C17" s="0" t="n">
        <v>9792</v>
      </c>
      <c r="D17" s="0" t="n">
        <v>12682</v>
      </c>
      <c r="F17" s="0" t="n">
        <f aca="false">SUM(B17:D17)</f>
        <v>192356</v>
      </c>
      <c r="H17" s="0" t="n">
        <f aca="false">+H16</f>
        <v>125</v>
      </c>
      <c r="I17" s="0" t="n">
        <v>26</v>
      </c>
      <c r="O17" s="0" t="n">
        <v>5000</v>
      </c>
      <c r="V17" s="0" t="n">
        <f aca="false">SUM(H17:U17)</f>
        <v>5151</v>
      </c>
      <c r="W17" s="0" t="n">
        <f aca="false">+F17-V17</f>
        <v>187205</v>
      </c>
      <c r="X17" s="0" t="n">
        <v>232087</v>
      </c>
      <c r="Y17" s="0" t="n">
        <f aca="false">IF(W17&gt;X17,+W17-X17,0)</f>
        <v>0</v>
      </c>
      <c r="Z17" s="0" t="n">
        <f aca="false">+W17-Y17</f>
        <v>187205</v>
      </c>
      <c r="AE17" s="0" t="n">
        <f aca="false">+AE16+1</f>
        <v>25</v>
      </c>
      <c r="AF17" s="0" t="n">
        <v>7401</v>
      </c>
      <c r="AG17" s="49" t="n">
        <v>5.735</v>
      </c>
      <c r="AH17" s="49" t="n">
        <v>-0.05</v>
      </c>
      <c r="AI17" s="49" t="n">
        <f aca="false">+AG17+AH17</f>
        <v>5.685</v>
      </c>
      <c r="AJ17" s="50" t="n">
        <f aca="false">+AI17*AF17</f>
        <v>42074.685</v>
      </c>
    </row>
    <row r="18" customFormat="false" ht="12.75" hidden="false" customHeight="false" outlineLevel="0" collapsed="false">
      <c r="A18" s="0" t="n">
        <f aca="false">+A17+1</f>
        <v>11</v>
      </c>
      <c r="B18" s="0" t="n">
        <v>184083</v>
      </c>
      <c r="C18" s="0" t="n">
        <v>9792</v>
      </c>
      <c r="D18" s="0" t="n">
        <v>12682</v>
      </c>
      <c r="F18" s="0" t="n">
        <f aca="false">SUM(B18:D18)</f>
        <v>206557</v>
      </c>
      <c r="H18" s="0" t="n">
        <f aca="false">+H17</f>
        <v>125</v>
      </c>
      <c r="I18" s="0" t="n">
        <v>26</v>
      </c>
      <c r="V18" s="0" t="n">
        <f aca="false">SUM(H18:U18)</f>
        <v>151</v>
      </c>
      <c r="W18" s="0" t="n">
        <f aca="false">+F18-V18</f>
        <v>206406</v>
      </c>
      <c r="X18" s="0" t="n">
        <v>232087</v>
      </c>
      <c r="Y18" s="0" t="n">
        <f aca="false">IF(W18&gt;X18,+W18-X18,0)</f>
        <v>0</v>
      </c>
      <c r="Z18" s="0" t="n">
        <f aca="false">+W18-Y18</f>
        <v>206406</v>
      </c>
      <c r="AE18" s="0" t="n">
        <f aca="false">+AE17+1</f>
        <v>26</v>
      </c>
      <c r="AF18" s="0" t="n">
        <v>8579</v>
      </c>
      <c r="AG18" s="49" t="n">
        <v>7.085</v>
      </c>
      <c r="AH18" s="49" t="n">
        <v>-0.05</v>
      </c>
      <c r="AI18" s="49" t="n">
        <f aca="false">+AG18+AH18</f>
        <v>7.035</v>
      </c>
      <c r="AJ18" s="50" t="n">
        <f aca="false">+AI18*AF18</f>
        <v>60353.265</v>
      </c>
    </row>
    <row r="19" customFormat="false" ht="12.75" hidden="false" customHeight="false" outlineLevel="0" collapsed="false">
      <c r="A19" s="0" t="n">
        <f aca="false">+A18+1</f>
        <v>12</v>
      </c>
      <c r="B19" s="0" t="n">
        <v>188092</v>
      </c>
      <c r="C19" s="0" t="n">
        <v>9672</v>
      </c>
      <c r="D19" s="0" t="n">
        <v>12682</v>
      </c>
      <c r="F19" s="0" t="n">
        <f aca="false">SUM(B19:D19)</f>
        <v>210446</v>
      </c>
      <c r="H19" s="0" t="n">
        <f aca="false">+H18</f>
        <v>125</v>
      </c>
      <c r="I19" s="0" t="n">
        <v>26</v>
      </c>
      <c r="P19" s="0" t="n">
        <v>7500</v>
      </c>
      <c r="V19" s="0" t="n">
        <f aca="false">SUM(H19:U19)</f>
        <v>7651</v>
      </c>
      <c r="W19" s="0" t="n">
        <f aca="false">+F19-V19</f>
        <v>202795</v>
      </c>
      <c r="X19" s="0" t="n">
        <v>232087</v>
      </c>
      <c r="Y19" s="0" t="n">
        <f aca="false">IF(W19&gt;X19,+W19-X19,0)</f>
        <v>0</v>
      </c>
      <c r="Z19" s="0" t="n">
        <f aca="false">+W19-Y19</f>
        <v>202795</v>
      </c>
      <c r="AE19" s="0" t="n">
        <f aca="false">+AE18+1</f>
        <v>27</v>
      </c>
      <c r="AF19" s="0" t="n">
        <v>8569</v>
      </c>
      <c r="AG19" s="49" t="n">
        <v>9.38</v>
      </c>
      <c r="AH19" s="49" t="n">
        <v>-0.05</v>
      </c>
      <c r="AI19" s="49" t="n">
        <f aca="false">+AG19+AH19</f>
        <v>9.33</v>
      </c>
      <c r="AJ19" s="50" t="n">
        <f aca="false">+AI19*AF19</f>
        <v>79948.77</v>
      </c>
    </row>
    <row r="20" customFormat="false" ht="12.75" hidden="false" customHeight="false" outlineLevel="0" collapsed="false">
      <c r="A20" s="0" t="n">
        <f aca="false">+A19+1</f>
        <v>13</v>
      </c>
      <c r="B20" s="0" t="n">
        <v>222617</v>
      </c>
      <c r="C20" s="0" t="n">
        <v>12441</v>
      </c>
      <c r="D20" s="0" t="n">
        <v>12682</v>
      </c>
      <c r="F20" s="0" t="n">
        <f aca="false">SUM(B20:D20)</f>
        <v>247740</v>
      </c>
      <c r="H20" s="0" t="n">
        <f aca="false">+H19</f>
        <v>125</v>
      </c>
      <c r="I20" s="0" t="n">
        <v>26</v>
      </c>
      <c r="J20" s="0" t="n">
        <v>400</v>
      </c>
      <c r="K20" s="0" t="n">
        <v>250</v>
      </c>
      <c r="L20" s="0" t="n">
        <v>2710</v>
      </c>
      <c r="Q20" s="0" t="n">
        <v>28400</v>
      </c>
      <c r="V20" s="0" t="n">
        <f aca="false">SUM(H20:U20)</f>
        <v>31911</v>
      </c>
      <c r="W20" s="0" t="n">
        <f aca="false">+F20-V20</f>
        <v>215829</v>
      </c>
      <c r="X20" s="0" t="n">
        <v>232087</v>
      </c>
      <c r="Y20" s="0" t="n">
        <f aca="false">IF(W20&gt;X20,+W20-X20,0)</f>
        <v>0</v>
      </c>
      <c r="Z20" s="0" t="n">
        <f aca="false">+W20-Y20</f>
        <v>215829</v>
      </c>
      <c r="AE20" s="0" t="n">
        <f aca="false">+AE19+1</f>
        <v>28</v>
      </c>
      <c r="AF20" s="0" t="n">
        <v>8501</v>
      </c>
      <c r="AG20" s="49" t="n">
        <v>8.88</v>
      </c>
      <c r="AH20" s="49" t="n">
        <v>-0.05</v>
      </c>
      <c r="AI20" s="49" t="n">
        <f aca="false">+AG20+AH20</f>
        <v>8.83</v>
      </c>
      <c r="AJ20" s="50" t="n">
        <f aca="false">+AI20*AF20</f>
        <v>75063.83</v>
      </c>
    </row>
    <row r="21" customFormat="false" ht="12.75" hidden="false" customHeight="false" outlineLevel="0" collapsed="false">
      <c r="A21" s="0" t="n">
        <f aca="false">+A20+1</f>
        <v>14</v>
      </c>
      <c r="B21" s="0" t="n">
        <v>211138</v>
      </c>
      <c r="C21" s="0" t="n">
        <v>16192</v>
      </c>
      <c r="D21" s="0" t="n">
        <v>6614</v>
      </c>
      <c r="F21" s="0" t="n">
        <f aca="false">SUM(B21:D21)</f>
        <v>233944</v>
      </c>
      <c r="H21" s="0" t="n">
        <f aca="false">+H20</f>
        <v>125</v>
      </c>
      <c r="I21" s="0" t="n">
        <v>26</v>
      </c>
      <c r="J21" s="0" t="n">
        <v>416</v>
      </c>
      <c r="K21" s="0" t="n">
        <v>500</v>
      </c>
      <c r="L21" s="0" t="n">
        <v>2710</v>
      </c>
      <c r="M21" s="0" t="n">
        <v>1390</v>
      </c>
      <c r="V21" s="0" t="n">
        <f aca="false">SUM(H21:U21)</f>
        <v>5167</v>
      </c>
      <c r="W21" s="0" t="n">
        <f aca="false">+F21-V21</f>
        <v>228777</v>
      </c>
      <c r="X21" s="0" t="n">
        <v>232087</v>
      </c>
      <c r="Y21" s="0" t="n">
        <f aca="false">IF(W21&gt;X21,+W21-X21,0)</f>
        <v>0</v>
      </c>
      <c r="Z21" s="0" t="n">
        <f aca="false">+W21-Y21</f>
        <v>228777</v>
      </c>
      <c r="AE21" s="0" t="n">
        <f aca="false">+AE20+1</f>
        <v>29</v>
      </c>
      <c r="AF21" s="0" t="n">
        <v>7629</v>
      </c>
      <c r="AG21" s="49" t="n">
        <v>8.345</v>
      </c>
      <c r="AH21" s="49" t="n">
        <v>-0.05</v>
      </c>
      <c r="AI21" s="49" t="n">
        <f aca="false">+AG21+AH21</f>
        <v>8.295</v>
      </c>
      <c r="AJ21" s="50" t="n">
        <f aca="false">+AI21*AF21</f>
        <v>63282.555</v>
      </c>
    </row>
    <row r="22" customFormat="false" ht="12.75" hidden="false" customHeight="false" outlineLevel="0" collapsed="false">
      <c r="A22" s="0" t="n">
        <f aca="false">+A21+1</f>
        <v>15</v>
      </c>
      <c r="B22" s="0" t="n">
        <v>175177</v>
      </c>
      <c r="C22" s="0" t="n">
        <v>10839</v>
      </c>
      <c r="D22" s="0" t="n">
        <v>6836</v>
      </c>
      <c r="F22" s="0" t="n">
        <f aca="false">SUM(B22:D22)</f>
        <v>192852</v>
      </c>
      <c r="H22" s="0" t="n">
        <v>250</v>
      </c>
      <c r="I22" s="0" t="n">
        <v>52</v>
      </c>
      <c r="J22" s="0" t="n">
        <v>400</v>
      </c>
      <c r="K22" s="0" t="n">
        <v>250</v>
      </c>
      <c r="L22" s="0" t="n">
        <v>2710</v>
      </c>
      <c r="M22" s="0" t="n">
        <v>1390</v>
      </c>
      <c r="V22" s="0" t="n">
        <f aca="false">SUM(H22:U22)</f>
        <v>5052</v>
      </c>
      <c r="W22" s="0" t="n">
        <f aca="false">+F22-V22</f>
        <v>187800</v>
      </c>
      <c r="X22" s="0" t="n">
        <v>232087</v>
      </c>
      <c r="Y22" s="0" t="n">
        <f aca="false">IF(W22&gt;X22,+W22-X22,0)</f>
        <v>0</v>
      </c>
      <c r="Z22" s="0" t="n">
        <f aca="false">+W22-Y22</f>
        <v>187800</v>
      </c>
      <c r="AE22" s="0" t="n">
        <f aca="false">+AE21+1</f>
        <v>30</v>
      </c>
      <c r="AF22" s="0" t="n">
        <v>7629</v>
      </c>
      <c r="AG22" s="49" t="n">
        <v>8.345</v>
      </c>
      <c r="AH22" s="49" t="n">
        <v>-0.05</v>
      </c>
      <c r="AI22" s="49" t="n">
        <f aca="false">+AG22+AH22</f>
        <v>8.295</v>
      </c>
      <c r="AJ22" s="50" t="n">
        <f aca="false">+AI22*AF22</f>
        <v>63282.555</v>
      </c>
    </row>
    <row r="23" customFormat="false" ht="12.75" hidden="false" customHeight="false" outlineLevel="0" collapsed="false">
      <c r="A23" s="0" t="n">
        <f aca="false">+A22+1</f>
        <v>16</v>
      </c>
      <c r="B23" s="0" t="n">
        <v>207558</v>
      </c>
      <c r="C23" s="0" t="n">
        <v>10861</v>
      </c>
      <c r="D23" s="0" t="n">
        <v>6836</v>
      </c>
      <c r="F23" s="0" t="n">
        <f aca="false">SUM(B23:D23)</f>
        <v>225255</v>
      </c>
      <c r="H23" s="0" t="n">
        <v>125</v>
      </c>
      <c r="I23" s="0" t="n">
        <v>26</v>
      </c>
      <c r="J23" s="0" t="n">
        <v>400</v>
      </c>
      <c r="K23" s="0" t="n">
        <v>250</v>
      </c>
      <c r="L23" s="0" t="n">
        <v>2710</v>
      </c>
      <c r="M23" s="0" t="n">
        <v>1390</v>
      </c>
      <c r="V23" s="0" t="n">
        <f aca="false">SUM(H23:U23)</f>
        <v>4901</v>
      </c>
      <c r="W23" s="0" t="n">
        <f aca="false">+F23-V23</f>
        <v>220354</v>
      </c>
      <c r="X23" s="0" t="n">
        <v>232087</v>
      </c>
      <c r="Y23" s="0" t="n">
        <f aca="false">IF(W23&gt;X23,+W23-X23,0)</f>
        <v>0</v>
      </c>
      <c r="Z23" s="0" t="n">
        <f aca="false">+W23-Y23</f>
        <v>220354</v>
      </c>
      <c r="AE23" s="0" t="n">
        <f aca="false">+AE22+1</f>
        <v>31</v>
      </c>
      <c r="AF23" s="0" t="n">
        <v>7629</v>
      </c>
      <c r="AG23" s="49" t="n">
        <v>8.345</v>
      </c>
      <c r="AH23" s="49" t="n">
        <v>-0.05</v>
      </c>
      <c r="AI23" s="49" t="n">
        <f aca="false">+AG23+AH23</f>
        <v>8.295</v>
      </c>
      <c r="AJ23" s="50" t="n">
        <f aca="false">+AI23*AF23</f>
        <v>63282.555</v>
      </c>
    </row>
    <row r="24" customFormat="false" ht="12.75" hidden="false" customHeight="false" outlineLevel="0" collapsed="false">
      <c r="A24" s="0" t="n">
        <f aca="false">+A23+1</f>
        <v>17</v>
      </c>
      <c r="B24" s="0" t="n">
        <v>220718</v>
      </c>
      <c r="C24" s="0" t="n">
        <v>3212</v>
      </c>
      <c r="D24" s="0" t="n">
        <v>6836</v>
      </c>
      <c r="F24" s="0" t="n">
        <f aca="false">SUM(B24:D24)</f>
        <v>230766</v>
      </c>
      <c r="H24" s="0" t="n">
        <f aca="false">+H23</f>
        <v>125</v>
      </c>
      <c r="I24" s="0" t="n">
        <v>26</v>
      </c>
      <c r="J24" s="0" t="n">
        <v>400</v>
      </c>
      <c r="K24" s="0" t="n">
        <v>250</v>
      </c>
      <c r="L24" s="0" t="n">
        <v>2710</v>
      </c>
      <c r="M24" s="0" t="n">
        <v>1390</v>
      </c>
      <c r="V24" s="0" t="n">
        <f aca="false">SUM(H24:U24)</f>
        <v>4901</v>
      </c>
      <c r="W24" s="0" t="n">
        <f aca="false">+F24-V24</f>
        <v>225865</v>
      </c>
      <c r="X24" s="0" t="n">
        <v>232087</v>
      </c>
      <c r="Y24" s="0" t="n">
        <f aca="false">IF(W24&gt;X24,+W24-X24,0)</f>
        <v>0</v>
      </c>
      <c r="Z24" s="0" t="n">
        <f aca="false">+W24-Y24</f>
        <v>225865</v>
      </c>
      <c r="AF24" s="0" t="n">
        <f aca="false">SUM(AF9:AF23)</f>
        <v>141915</v>
      </c>
      <c r="AH24" s="47"/>
      <c r="AI24" s="48"/>
      <c r="AJ24" s="51" t="n">
        <f aca="false">SUM(AJ9:AJ23)</f>
        <v>1026091.605</v>
      </c>
    </row>
    <row r="25" customFormat="false" ht="12.75" hidden="false" customHeight="false" outlineLevel="0" collapsed="false">
      <c r="A25" s="0" t="n">
        <f aca="false">+A24+1</f>
        <v>18</v>
      </c>
      <c r="B25" s="0" t="n">
        <v>205443</v>
      </c>
      <c r="C25" s="0" t="n">
        <v>3212</v>
      </c>
      <c r="D25" s="0" t="n">
        <v>0</v>
      </c>
      <c r="F25" s="0" t="n">
        <f aca="false">SUM(B25:D25)</f>
        <v>208655</v>
      </c>
      <c r="H25" s="0" t="n">
        <f aca="false">+H24</f>
        <v>125</v>
      </c>
      <c r="I25" s="0" t="n">
        <v>26</v>
      </c>
      <c r="J25" s="0" t="n">
        <v>400</v>
      </c>
      <c r="K25" s="0" t="n">
        <v>250</v>
      </c>
      <c r="L25" s="0" t="n">
        <v>2710</v>
      </c>
      <c r="M25" s="0" t="n">
        <v>1390</v>
      </c>
      <c r="R25" s="0" t="n">
        <v>6000</v>
      </c>
      <c r="V25" s="0" t="n">
        <f aca="false">SUM(H25:U25)</f>
        <v>10901</v>
      </c>
      <c r="W25" s="0" t="n">
        <f aca="false">+F25-V25</f>
        <v>197754</v>
      </c>
      <c r="X25" s="0" t="n">
        <v>232087</v>
      </c>
      <c r="Y25" s="0" t="n">
        <f aca="false">IF(W25&gt;X25,+W25-X25,0)</f>
        <v>0</v>
      </c>
      <c r="Z25" s="0" t="n">
        <f aca="false">+W25-Y25</f>
        <v>197754</v>
      </c>
      <c r="AH25" s="47"/>
      <c r="AI25" s="48" t="s">
        <v>95</v>
      </c>
      <c r="AJ25" s="52" t="n">
        <f aca="false">ROUND(+AJ24/AF24,4)</f>
        <v>7.2303</v>
      </c>
    </row>
    <row r="26" customFormat="false" ht="12.75" hidden="false" customHeight="false" outlineLevel="0" collapsed="false">
      <c r="A26" s="0" t="n">
        <f aca="false">+A25+1</f>
        <v>19</v>
      </c>
      <c r="B26" s="0" t="n">
        <v>195605</v>
      </c>
      <c r="C26" s="0" t="n">
        <f aca="false">3622</f>
        <v>3622</v>
      </c>
      <c r="D26" s="0" t="n">
        <v>0</v>
      </c>
      <c r="F26" s="0" t="n">
        <f aca="false">SUM(B26:D26)</f>
        <v>199227</v>
      </c>
      <c r="H26" s="0" t="n">
        <f aca="false">+H25</f>
        <v>125</v>
      </c>
      <c r="I26" s="0" t="n">
        <v>26</v>
      </c>
      <c r="J26" s="0" t="n">
        <v>400</v>
      </c>
      <c r="K26" s="0" t="n">
        <v>250</v>
      </c>
      <c r="L26" s="0" t="n">
        <v>2710</v>
      </c>
      <c r="M26" s="0" t="n">
        <v>1390</v>
      </c>
      <c r="N26" s="0" t="n">
        <v>14163</v>
      </c>
      <c r="V26" s="0" t="n">
        <f aca="false">SUM(H26:U26)</f>
        <v>19064</v>
      </c>
      <c r="W26" s="0" t="n">
        <f aca="false">+F26-V26</f>
        <v>180163</v>
      </c>
      <c r="X26" s="0" t="n">
        <v>232087</v>
      </c>
      <c r="Y26" s="0" t="n">
        <f aca="false">IF(W26&gt;X26,+W26-X26,0)</f>
        <v>0</v>
      </c>
      <c r="Z26" s="0" t="n">
        <f aca="false">+W26-Y26</f>
        <v>180163</v>
      </c>
    </row>
    <row r="27" customFormat="false" ht="12.75" hidden="false" customHeight="false" outlineLevel="0" collapsed="false">
      <c r="A27" s="0" t="n">
        <f aca="false">+A26+1</f>
        <v>20</v>
      </c>
      <c r="B27" s="0" t="n">
        <v>212238</v>
      </c>
      <c r="C27" s="0" t="n">
        <v>24067</v>
      </c>
      <c r="D27" s="0" t="n">
        <v>0</v>
      </c>
      <c r="F27" s="0" t="n">
        <f aca="false">SUM(B27:D27)</f>
        <v>236305</v>
      </c>
      <c r="H27" s="0" t="n">
        <f aca="false">+H26</f>
        <v>125</v>
      </c>
      <c r="I27" s="0" t="n">
        <v>26</v>
      </c>
      <c r="J27" s="0" t="n">
        <v>400</v>
      </c>
      <c r="K27" s="0" t="n">
        <v>250</v>
      </c>
      <c r="L27" s="0" t="n">
        <v>2710</v>
      </c>
      <c r="M27" s="0" t="n">
        <v>1390</v>
      </c>
      <c r="V27" s="0" t="n">
        <f aca="false">SUM(H27:U27)</f>
        <v>4901</v>
      </c>
      <c r="W27" s="0" t="n">
        <f aca="false">+F27-V27</f>
        <v>231404</v>
      </c>
      <c r="X27" s="0" t="n">
        <v>232087</v>
      </c>
      <c r="Y27" s="0" t="n">
        <f aca="false">IF(W27&gt;X27,+W27-X27,0)</f>
        <v>0</v>
      </c>
      <c r="Z27" s="0" t="n">
        <f aca="false">+W27-Y27</f>
        <v>231404</v>
      </c>
    </row>
    <row r="28" customFormat="false" ht="12.75" hidden="false" customHeight="false" outlineLevel="0" collapsed="false">
      <c r="A28" s="0" t="n">
        <f aca="false">+A27+1</f>
        <v>21</v>
      </c>
      <c r="B28" s="0" t="n">
        <v>245565</v>
      </c>
      <c r="C28" s="0" t="n">
        <v>11830</v>
      </c>
      <c r="D28" s="0" t="n">
        <v>1382</v>
      </c>
      <c r="F28" s="0" t="n">
        <f aca="false">SUM(B28:D28)</f>
        <v>258777</v>
      </c>
      <c r="H28" s="0" t="n">
        <v>0</v>
      </c>
      <c r="I28" s="0" t="n">
        <v>0</v>
      </c>
      <c r="J28" s="0" t="n">
        <v>400</v>
      </c>
      <c r="L28" s="0" t="n">
        <v>2710</v>
      </c>
      <c r="M28" s="0" t="n">
        <v>1390</v>
      </c>
      <c r="V28" s="0" t="n">
        <f aca="false">SUM(H28:U28)</f>
        <v>4500</v>
      </c>
      <c r="W28" s="0" t="n">
        <f aca="false">+F28-V28</f>
        <v>254277</v>
      </c>
      <c r="X28" s="0" t="n">
        <v>232087</v>
      </c>
      <c r="Y28" s="0" t="n">
        <f aca="false">IF(W28&gt;X28,+W28-X28,0)</f>
        <v>22190</v>
      </c>
      <c r="Z28" s="0" t="n">
        <f aca="false">+W28-Y28</f>
        <v>232087</v>
      </c>
    </row>
    <row r="29" customFormat="false" ht="12.75" hidden="false" customHeight="false" outlineLevel="0" collapsed="false">
      <c r="A29" s="0" t="n">
        <f aca="false">+A28+1</f>
        <v>22</v>
      </c>
      <c r="B29" s="0" t="n">
        <v>210112</v>
      </c>
      <c r="C29" s="0" t="n">
        <v>5916</v>
      </c>
      <c r="D29" s="0" t="n">
        <f aca="false">4619+1132+2015+6700+13064</f>
        <v>27530</v>
      </c>
      <c r="F29" s="0" t="n">
        <f aca="false">SUM(B29:D29)</f>
        <v>243558</v>
      </c>
      <c r="H29" s="0" t="n">
        <v>0</v>
      </c>
      <c r="I29" s="0" t="n">
        <v>0</v>
      </c>
      <c r="J29" s="0" t="n">
        <v>400</v>
      </c>
      <c r="L29" s="0" t="n">
        <v>2710</v>
      </c>
      <c r="M29" s="0" t="n">
        <v>1390</v>
      </c>
      <c r="S29" s="0" t="n">
        <v>2250</v>
      </c>
      <c r="V29" s="0" t="n">
        <f aca="false">SUM(H29:U29)</f>
        <v>6750</v>
      </c>
      <c r="W29" s="0" t="n">
        <f aca="false">+F29-V29</f>
        <v>236808</v>
      </c>
      <c r="X29" s="0" t="n">
        <v>232087</v>
      </c>
      <c r="Y29" s="0" t="n">
        <f aca="false">IF(W29&gt;X29,+W29-X29,0)</f>
        <v>4721</v>
      </c>
      <c r="Z29" s="0" t="n">
        <f aca="false">+W29-Y29</f>
        <v>232087</v>
      </c>
    </row>
    <row r="30" customFormat="false" ht="12.75" hidden="false" customHeight="false" outlineLevel="0" collapsed="false">
      <c r="A30" s="0" t="n">
        <f aca="false">+A29+1</f>
        <v>23</v>
      </c>
      <c r="B30" s="0" t="n">
        <v>201686</v>
      </c>
      <c r="C30" s="0" t="n">
        <v>6016</v>
      </c>
      <c r="D30" s="0" t="n">
        <f aca="false">4619+1198+2015+6938+13239</f>
        <v>28009</v>
      </c>
      <c r="F30" s="0" t="n">
        <f aca="false">SUM(B30:D30)</f>
        <v>235711</v>
      </c>
      <c r="H30" s="0" t="n">
        <v>0</v>
      </c>
      <c r="I30" s="0" t="n">
        <v>0</v>
      </c>
      <c r="J30" s="0" t="n">
        <v>400</v>
      </c>
      <c r="L30" s="0" t="n">
        <v>2710</v>
      </c>
      <c r="M30" s="0" t="n">
        <v>1390</v>
      </c>
      <c r="S30" s="0" t="n">
        <v>1900</v>
      </c>
      <c r="V30" s="0" t="n">
        <f aca="false">SUM(H30:U30)</f>
        <v>6400</v>
      </c>
      <c r="W30" s="0" t="n">
        <f aca="false">+F30-V30</f>
        <v>229311</v>
      </c>
      <c r="X30" s="0" t="n">
        <v>232087</v>
      </c>
      <c r="Y30" s="0" t="n">
        <f aca="false">IF(W30&gt;X30,+W30-X30,0)</f>
        <v>0</v>
      </c>
      <c r="Z30" s="0" t="n">
        <f aca="false">+W30-Y30</f>
        <v>229311</v>
      </c>
    </row>
    <row r="31" customFormat="false" ht="12.75" hidden="false" customHeight="false" outlineLevel="0" collapsed="false">
      <c r="A31" s="0" t="n">
        <f aca="false">+A30+1</f>
        <v>24</v>
      </c>
      <c r="B31" s="0" t="n">
        <v>232806</v>
      </c>
      <c r="C31" s="0" t="n">
        <v>5942</v>
      </c>
      <c r="D31" s="0" t="n">
        <f aca="false">4619+1197+2035+6700+10290</f>
        <v>24841</v>
      </c>
      <c r="F31" s="0" t="n">
        <f aca="false">SUM(B31:D31)</f>
        <v>263589</v>
      </c>
      <c r="H31" s="0" t="n">
        <v>125</v>
      </c>
      <c r="I31" s="0" t="n">
        <v>26</v>
      </c>
      <c r="J31" s="0" t="n">
        <v>400</v>
      </c>
      <c r="L31" s="0" t="n">
        <v>2710</v>
      </c>
      <c r="M31" s="0" t="n">
        <v>1390</v>
      </c>
      <c r="S31" s="0" t="n">
        <v>1900</v>
      </c>
      <c r="V31" s="0" t="n">
        <f aca="false">SUM(H31:U31)</f>
        <v>6551</v>
      </c>
      <c r="W31" s="0" t="n">
        <f aca="false">+F31-V31</f>
        <v>257038</v>
      </c>
      <c r="X31" s="0" t="n">
        <v>232087</v>
      </c>
      <c r="Y31" s="0" t="n">
        <f aca="false">IF(W31&gt;X31,+W31-X31,0)</f>
        <v>24951</v>
      </c>
      <c r="Z31" s="0" t="n">
        <f aca="false">+W31-Y31</f>
        <v>232087</v>
      </c>
    </row>
    <row r="32" customFormat="false" ht="12.75" hidden="false" customHeight="false" outlineLevel="0" collapsed="false">
      <c r="A32" s="0" t="n">
        <f aca="false">+A31+1</f>
        <v>25</v>
      </c>
      <c r="B32" s="0" t="n">
        <v>225443</v>
      </c>
      <c r="C32" s="0" t="n">
        <v>5707</v>
      </c>
      <c r="D32" s="0" t="n">
        <v>6581</v>
      </c>
      <c r="F32" s="0" t="n">
        <f aca="false">SUM(B32:D32)</f>
        <v>237731</v>
      </c>
      <c r="H32" s="0" t="n">
        <f aca="false">+H31</f>
        <v>125</v>
      </c>
      <c r="I32" s="0" t="n">
        <v>26</v>
      </c>
      <c r="J32" s="0" t="n">
        <v>400</v>
      </c>
      <c r="L32" s="0" t="n">
        <v>2710</v>
      </c>
      <c r="M32" s="0" t="n">
        <v>1390</v>
      </c>
      <c r="S32" s="0" t="n">
        <v>2250</v>
      </c>
      <c r="T32" s="0" t="n">
        <v>515</v>
      </c>
      <c r="V32" s="0" t="n">
        <f aca="false">SUM(H32:U32)</f>
        <v>7416</v>
      </c>
      <c r="W32" s="0" t="n">
        <f aca="false">+F32-V32</f>
        <v>230315</v>
      </c>
      <c r="X32" s="0" t="n">
        <v>232087</v>
      </c>
      <c r="Y32" s="0" t="n">
        <f aca="false">IF(W32&gt;X32,+W32-X32,0)</f>
        <v>0</v>
      </c>
      <c r="Z32" s="0" t="n">
        <f aca="false">+W32-Y32</f>
        <v>230315</v>
      </c>
    </row>
    <row r="33" customFormat="false" ht="12.75" hidden="false" customHeight="false" outlineLevel="0" collapsed="false">
      <c r="A33" s="0" t="n">
        <f aca="false">+A32+1</f>
        <v>26</v>
      </c>
      <c r="B33" s="0" t="n">
        <v>241779</v>
      </c>
      <c r="C33" s="0" t="n">
        <v>6218</v>
      </c>
      <c r="D33" s="0" t="n">
        <v>0</v>
      </c>
      <c r="F33" s="0" t="n">
        <f aca="false">SUM(B33:D33)</f>
        <v>247997</v>
      </c>
      <c r="H33" s="0" t="n">
        <f aca="false">+H32</f>
        <v>125</v>
      </c>
      <c r="I33" s="0" t="n">
        <v>26</v>
      </c>
      <c r="J33" s="0" t="n">
        <v>400</v>
      </c>
      <c r="L33" s="0" t="n">
        <v>2710</v>
      </c>
      <c r="M33" s="0" t="n">
        <v>1390</v>
      </c>
      <c r="S33" s="0" t="n">
        <v>2250</v>
      </c>
      <c r="V33" s="0" t="n">
        <f aca="false">SUM(H33:U33)</f>
        <v>6901</v>
      </c>
      <c r="W33" s="0" t="n">
        <f aca="false">+F33-V33</f>
        <v>241096</v>
      </c>
      <c r="X33" s="0" t="n">
        <v>232087</v>
      </c>
      <c r="Y33" s="0" t="n">
        <f aca="false">IF(W33&gt;X33,+W33-X33,0)</f>
        <v>9009</v>
      </c>
      <c r="Z33" s="0" t="n">
        <f aca="false">+W33-Y33</f>
        <v>232087</v>
      </c>
    </row>
    <row r="34" customFormat="false" ht="12.75" hidden="false" customHeight="false" outlineLevel="0" collapsed="false">
      <c r="A34" s="0" t="n">
        <f aca="false">+A33+1</f>
        <v>27</v>
      </c>
      <c r="B34" s="0" t="n">
        <v>238311</v>
      </c>
      <c r="C34" s="0" t="n">
        <v>7675</v>
      </c>
      <c r="D34" s="0" t="n">
        <v>0</v>
      </c>
      <c r="F34" s="0" t="n">
        <f aca="false">SUM(B34:D34)</f>
        <v>245986</v>
      </c>
      <c r="H34" s="0" t="n">
        <f aca="false">+H33</f>
        <v>125</v>
      </c>
      <c r="I34" s="0" t="n">
        <v>26</v>
      </c>
      <c r="J34" s="0" t="n">
        <v>400</v>
      </c>
      <c r="L34" s="0" t="n">
        <v>2710</v>
      </c>
      <c r="M34" s="0" t="n">
        <v>1390</v>
      </c>
      <c r="S34" s="0" t="n">
        <v>2250</v>
      </c>
      <c r="U34" s="0" t="n">
        <v>767</v>
      </c>
      <c r="V34" s="0" t="n">
        <f aca="false">SUM(H34:U34)</f>
        <v>7668</v>
      </c>
      <c r="W34" s="0" t="n">
        <f aca="false">+F34-V34</f>
        <v>238318</v>
      </c>
      <c r="X34" s="0" t="n">
        <v>232087</v>
      </c>
      <c r="Y34" s="0" t="n">
        <f aca="false">IF(W34&gt;X34,+W34-X34,0)</f>
        <v>6231</v>
      </c>
      <c r="Z34" s="0" t="n">
        <f aca="false">+W34-Y34</f>
        <v>232087</v>
      </c>
    </row>
    <row r="35" customFormat="false" ht="12.75" hidden="false" customHeight="false" outlineLevel="0" collapsed="false">
      <c r="A35" s="0" t="n">
        <f aca="false">+A34+1</f>
        <v>28</v>
      </c>
      <c r="B35" s="0" t="n">
        <v>224319</v>
      </c>
      <c r="C35" s="0" t="n">
        <v>6786</v>
      </c>
      <c r="D35" s="0" t="n">
        <v>1570</v>
      </c>
      <c r="F35" s="0" t="n">
        <f aca="false">SUM(B35:D35)</f>
        <v>232675</v>
      </c>
      <c r="H35" s="0" t="n">
        <f aca="false">+H34</f>
        <v>125</v>
      </c>
      <c r="I35" s="0" t="n">
        <v>26</v>
      </c>
      <c r="J35" s="0" t="n">
        <v>400</v>
      </c>
      <c r="L35" s="0" t="n">
        <v>2710</v>
      </c>
      <c r="M35" s="0" t="n">
        <v>1390</v>
      </c>
      <c r="S35" s="0" t="n">
        <v>2250</v>
      </c>
      <c r="U35" s="0" t="n">
        <v>767</v>
      </c>
      <c r="V35" s="0" t="n">
        <f aca="false">SUM(H35:U35)</f>
        <v>7668</v>
      </c>
      <c r="W35" s="0" t="n">
        <f aca="false">+F35-V35</f>
        <v>225007</v>
      </c>
      <c r="X35" s="0" t="n">
        <v>232087</v>
      </c>
      <c r="Y35" s="0" t="n">
        <f aca="false">IF(W35&gt;X35,+W35-X35,0)</f>
        <v>0</v>
      </c>
      <c r="Z35" s="0" t="n">
        <f aca="false">+W35-Y35</f>
        <v>225007</v>
      </c>
    </row>
    <row r="36" customFormat="false" ht="12.75" hidden="false" customHeight="false" outlineLevel="0" collapsed="false">
      <c r="A36" s="0" t="n">
        <f aca="false">+A35+1</f>
        <v>29</v>
      </c>
      <c r="B36" s="0" t="n">
        <v>190674</v>
      </c>
      <c r="C36" s="0" t="n">
        <v>7845</v>
      </c>
      <c r="D36" s="0" t="n">
        <v>1570</v>
      </c>
      <c r="F36" s="0" t="n">
        <f aca="false">SUM(B36:D36)</f>
        <v>200089</v>
      </c>
      <c r="H36" s="0" t="n">
        <f aca="false">+H35</f>
        <v>125</v>
      </c>
      <c r="I36" s="0" t="n">
        <v>26</v>
      </c>
      <c r="J36" s="0" t="n">
        <v>400</v>
      </c>
      <c r="L36" s="0" t="n">
        <v>2710</v>
      </c>
      <c r="M36" s="0" t="n">
        <v>1390</v>
      </c>
      <c r="S36" s="0" t="n">
        <v>2250</v>
      </c>
      <c r="V36" s="0" t="n">
        <f aca="false">SUM(H36:U36)</f>
        <v>6901</v>
      </c>
      <c r="W36" s="0" t="n">
        <f aca="false">+F36-V36</f>
        <v>193188</v>
      </c>
      <c r="X36" s="0" t="n">
        <v>232087</v>
      </c>
      <c r="Y36" s="0" t="n">
        <f aca="false">IF(W36&gt;X36,+W36-X36,0)</f>
        <v>0</v>
      </c>
      <c r="Z36" s="0" t="n">
        <f aca="false">+W36-Y36</f>
        <v>193188</v>
      </c>
    </row>
    <row r="37" customFormat="false" ht="12.75" hidden="false" customHeight="false" outlineLevel="0" collapsed="false">
      <c r="A37" s="0" t="n">
        <f aca="false">+A36+1</f>
        <v>30</v>
      </c>
      <c r="B37" s="0" t="n">
        <v>190518</v>
      </c>
      <c r="C37" s="0" t="n">
        <v>7945</v>
      </c>
      <c r="D37" s="0" t="n">
        <v>1570</v>
      </c>
      <c r="F37" s="0" t="n">
        <f aca="false">SUM(B37:D37)</f>
        <v>200033</v>
      </c>
      <c r="H37" s="0" t="n">
        <f aca="false">+H36</f>
        <v>125</v>
      </c>
      <c r="I37" s="0" t="n">
        <v>26</v>
      </c>
      <c r="J37" s="0" t="n">
        <v>400</v>
      </c>
      <c r="L37" s="0" t="n">
        <v>2710</v>
      </c>
      <c r="M37" s="0" t="n">
        <v>1390</v>
      </c>
      <c r="S37" s="0" t="n">
        <v>2250</v>
      </c>
      <c r="V37" s="0" t="n">
        <f aca="false">SUM(H37:U37)</f>
        <v>6901</v>
      </c>
      <c r="W37" s="0" t="n">
        <f aca="false">+F37-V37</f>
        <v>193132</v>
      </c>
      <c r="X37" s="0" t="n">
        <v>232087</v>
      </c>
      <c r="Y37" s="0" t="n">
        <f aca="false">IF(W37&gt;X37,+W37-X37,0)</f>
        <v>0</v>
      </c>
      <c r="Z37" s="0" t="n">
        <f aca="false">+W37-Y37</f>
        <v>193132</v>
      </c>
    </row>
    <row r="38" customFormat="false" ht="12.75" hidden="false" customHeight="false" outlineLevel="0" collapsed="false">
      <c r="A38" s="0" t="n">
        <f aca="false">+A37+1</f>
        <v>31</v>
      </c>
      <c r="B38" s="0" t="n">
        <v>188552</v>
      </c>
      <c r="C38" s="0" t="n">
        <v>8098</v>
      </c>
      <c r="D38" s="0" t="n">
        <v>1570</v>
      </c>
      <c r="F38" s="0" t="n">
        <f aca="false">SUM(B38:D38)</f>
        <v>198220</v>
      </c>
      <c r="H38" s="0" t="n">
        <f aca="false">+H37</f>
        <v>125</v>
      </c>
      <c r="I38" s="0" t="n">
        <v>26</v>
      </c>
      <c r="J38" s="0" t="n">
        <v>400</v>
      </c>
      <c r="L38" s="0" t="n">
        <v>2710</v>
      </c>
      <c r="M38" s="0" t="n">
        <v>1390</v>
      </c>
      <c r="S38" s="0" t="n">
        <v>2250</v>
      </c>
      <c r="V38" s="0" t="n">
        <f aca="false">SUM(H38:U38)</f>
        <v>6901</v>
      </c>
      <c r="W38" s="0" t="n">
        <f aca="false">+F38-V38</f>
        <v>191319</v>
      </c>
      <c r="X38" s="0" t="n">
        <v>232087</v>
      </c>
      <c r="Y38" s="0" t="n">
        <f aca="false">IF(W38&gt;X38,+W38-X38,0)</f>
        <v>0</v>
      </c>
      <c r="Z38" s="0" t="n">
        <f aca="false">+W38-Y38</f>
        <v>191319</v>
      </c>
    </row>
    <row r="39" customFormat="false" ht="13.5" hidden="false" customHeight="false" outlineLevel="0" collapsed="false">
      <c r="B39" s="53" t="n">
        <f aca="false">SUM(B8:B38)</f>
        <v>6185544</v>
      </c>
      <c r="C39" s="53" t="n">
        <f aca="false">SUM(C8:C38)</f>
        <v>280108</v>
      </c>
      <c r="D39" s="53" t="n">
        <f aca="false">SUM(D8:D38)</f>
        <v>257934</v>
      </c>
      <c r="F39" s="53" t="n">
        <f aca="false">SUM(F8:F38)</f>
        <v>6723586</v>
      </c>
      <c r="H39" s="53" t="n">
        <f aca="false">SUM(H8:H38)</f>
        <v>3625</v>
      </c>
      <c r="I39" s="53" t="n">
        <f aca="false">SUM(I8:I38)</f>
        <v>754</v>
      </c>
      <c r="J39" s="53" t="n">
        <f aca="false">SUM(J8:J38)</f>
        <v>7616</v>
      </c>
      <c r="K39" s="53" t="n">
        <f aca="false">SUM(K8:K38)</f>
        <v>2250</v>
      </c>
      <c r="L39" s="53" t="n">
        <f aca="false">SUM(L8:L38)</f>
        <v>51490</v>
      </c>
      <c r="M39" s="53" t="n">
        <f aca="false">SUM(M8:M38)</f>
        <v>25020</v>
      </c>
      <c r="N39" s="53" t="n">
        <f aca="false">SUM(N8:N38)</f>
        <v>14163</v>
      </c>
      <c r="O39" s="53" t="n">
        <f aca="false">SUM(O8:O38)</f>
        <v>10000</v>
      </c>
      <c r="P39" s="53" t="n">
        <f aca="false">SUM(P8:P38)</f>
        <v>7500</v>
      </c>
      <c r="Q39" s="53" t="n">
        <f aca="false">SUM(Q8:Q38)</f>
        <v>28400</v>
      </c>
      <c r="R39" s="53" t="n">
        <f aca="false">SUM(R8:R38)</f>
        <v>6000</v>
      </c>
      <c r="S39" s="53" t="n">
        <f aca="false">SUM(S8:S38)</f>
        <v>21800</v>
      </c>
      <c r="T39" s="53" t="n">
        <f aca="false">SUM(T8:T38)</f>
        <v>515</v>
      </c>
      <c r="U39" s="53" t="n">
        <f aca="false">SUM(U8:U38)</f>
        <v>1534</v>
      </c>
      <c r="V39" s="53" t="n">
        <f aca="false">SUM(V8:V38)</f>
        <v>180667</v>
      </c>
      <c r="W39" s="53" t="n">
        <f aca="false">SUM(W8:W38)</f>
        <v>6542919</v>
      </c>
      <c r="Y39" s="53" t="n">
        <f aca="false">SUM(Y8:Y38)</f>
        <v>74358</v>
      </c>
      <c r="Z39" s="53" t="n">
        <f aca="false">SUM(Z8:Z38)</f>
        <v>6468561</v>
      </c>
    </row>
    <row r="40" customFormat="false" ht="13.5" hidden="false" customHeight="false" outlineLevel="0" collapsed="false"/>
    <row r="41" customFormat="false" ht="12.75" hidden="false" customHeight="false" outlineLevel="0" collapsed="false">
      <c r="A41" s="0" t="s">
        <v>84</v>
      </c>
      <c r="B41" s="0" t="n">
        <f aca="false">+B39+C39+D39</f>
        <v>6723586</v>
      </c>
    </row>
    <row r="42" customFormat="false" ht="12.75" hidden="false" customHeight="false" outlineLevel="0" collapsed="false">
      <c r="W42" s="0" t="s">
        <v>96</v>
      </c>
    </row>
    <row r="43" customFormat="false" ht="12.75" hidden="false" customHeight="false" outlineLevel="0" collapsed="false">
      <c r="W43" s="0" t="s">
        <v>97</v>
      </c>
      <c r="X43" s="0" t="n">
        <v>6723586</v>
      </c>
    </row>
    <row r="45" customFormat="false" ht="12.75" hidden="false" customHeight="false" outlineLevel="0" collapsed="false">
      <c r="W45" s="0" t="s">
        <v>77</v>
      </c>
      <c r="X45" s="0" t="n">
        <f aca="false">+V39</f>
        <v>180667</v>
      </c>
    </row>
    <row r="46" customFormat="false" ht="12.75" hidden="false" customHeight="false" outlineLevel="0" collapsed="false">
      <c r="W46" s="0" t="s">
        <v>88</v>
      </c>
      <c r="X46" s="0" t="n">
        <f aca="false">+Z39</f>
        <v>6468561</v>
      </c>
    </row>
    <row r="47" customFormat="false" ht="12.75" hidden="false" customHeight="false" outlineLevel="0" collapsed="false">
      <c r="W47" s="0" t="s">
        <v>87</v>
      </c>
      <c r="X47" s="0" t="n">
        <f aca="false">+Y39</f>
        <v>74358</v>
      </c>
    </row>
    <row r="48" customFormat="false" ht="12.75" hidden="false" customHeight="false" outlineLevel="0" collapsed="false">
      <c r="X48" s="54" t="n">
        <f aca="false">SUM(X45:X47)</f>
        <v>6723586</v>
      </c>
    </row>
    <row r="49" customFormat="false" ht="13.5" hidden="false" customHeight="false" outlineLevel="0" collapsed="false">
      <c r="W49" s="55" t="s">
        <v>98</v>
      </c>
      <c r="X49" s="56" t="n">
        <f aca="false">+X48-X43</f>
        <v>0</v>
      </c>
    </row>
    <row r="50" customFormat="false" ht="13.5" hidden="false" customHeight="false" outlineLevel="0" collapsed="false"/>
    <row r="51" customFormat="false" ht="12.75" hidden="false" customHeight="false" outlineLevel="0" collapsed="false">
      <c r="W51" s="0" t="s">
        <v>88</v>
      </c>
      <c r="X51" s="48" t="n">
        <f aca="false">+X46</f>
        <v>6468561</v>
      </c>
    </row>
    <row r="52" customFormat="false" ht="12.75" hidden="false" customHeight="false" outlineLevel="0" collapsed="false">
      <c r="W52" s="0" t="s">
        <v>99</v>
      </c>
      <c r="X52" s="48" t="n">
        <v>2055429</v>
      </c>
    </row>
    <row r="53" customFormat="false" ht="13.5" hidden="false" customHeight="false" outlineLevel="0" collapsed="false">
      <c r="W53" s="0" t="s">
        <v>100</v>
      </c>
      <c r="X53" s="57" t="n">
        <f aca="false">+X51-X52</f>
        <v>4413132</v>
      </c>
    </row>
    <row r="5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6"/>
  <sheetViews>
    <sheetView showFormulas="false" showGridLines="true" showRowColHeaders="true" showZeros="true" rightToLeft="false" tabSelected="true" showOutlineSymbols="true" defaultGridColor="true" view="normal" topLeftCell="I157" colorId="64" zoomScale="100" zoomScaleNormal="100" zoomScalePageLayoutView="100" workbookViewId="0">
      <selection pane="topLeft" activeCell="V183" activeCellId="0" sqref="V18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99"/>
    <col collapsed="false" customWidth="false" hidden="false" outlineLevel="0" max="3" min="3" style="26" width="9.14"/>
    <col collapsed="false" customWidth="true" hidden="false" outlineLevel="0" max="4" min="4" style="26" width="10.56"/>
    <col collapsed="false" customWidth="true" hidden="false" outlineLevel="0" max="5" min="5" style="26" width="10.99"/>
    <col collapsed="false" customWidth="true" hidden="false" outlineLevel="0" max="6" min="6" style="26" width="9.56"/>
    <col collapsed="false" customWidth="true" hidden="false" outlineLevel="0" max="7" min="7" style="58" width="12.42"/>
    <col collapsed="false" customWidth="true" hidden="false" outlineLevel="0" max="8" min="8" style="58" width="10.71"/>
    <col collapsed="false" customWidth="true" hidden="false" outlineLevel="0" max="9" min="9" style="26" width="12.99"/>
    <col collapsed="false" customWidth="true" hidden="false" outlineLevel="0" max="10" min="10" style="26" width="7.7"/>
    <col collapsed="false" customWidth="true" hidden="true" outlineLevel="0" max="14" min="11" style="26" width="9.06"/>
    <col collapsed="false" customWidth="true" hidden="true" outlineLevel="0" max="15" min="15" style="59" width="9.06"/>
    <col collapsed="false" customWidth="true" hidden="true" outlineLevel="0" max="16" min="16" style="26" width="9.06"/>
    <col collapsed="false" customWidth="true" hidden="false" outlineLevel="0" max="17" min="17" style="26" width="12.7"/>
    <col collapsed="false" customWidth="true" hidden="false" outlineLevel="0" max="18" min="18" style="26" width="10.85"/>
    <col collapsed="false" customWidth="true" hidden="false" outlineLevel="0" max="19" min="19" style="26" width="10.13"/>
    <col collapsed="false" customWidth="true" hidden="false" outlineLevel="0" max="20" min="20" style="26" width="10.99"/>
    <col collapsed="false" customWidth="true" hidden="false" outlineLevel="0" max="21" min="21" style="26" width="11.85"/>
    <col collapsed="false" customWidth="true" hidden="false" outlineLevel="0" max="22" min="22" style="60" width="15.28"/>
    <col collapsed="false" customWidth="true" hidden="false" outlineLevel="0" max="23" min="23" style="58" width="42.28"/>
    <col collapsed="false" customWidth="false" hidden="false" outlineLevel="0" max="25" min="24" style="60" width="9.14"/>
    <col collapsed="false" customWidth="true" hidden="false" outlineLevel="0" max="26" min="26" style="26" width="12.42"/>
    <col collapsed="false" customWidth="false" hidden="false" outlineLevel="0" max="257" min="27" style="26" width="9.14"/>
  </cols>
  <sheetData>
    <row r="1" customFormat="false" ht="12.75" hidden="false" customHeight="false" outlineLevel="0" collapsed="false">
      <c r="B1" s="61" t="s">
        <v>101</v>
      </c>
      <c r="C1" s="62"/>
      <c r="D1" s="62"/>
      <c r="E1" s="63"/>
      <c r="F1" s="63"/>
      <c r="G1" s="64"/>
      <c r="H1" s="64"/>
      <c r="I1" s="62" t="s">
        <v>102</v>
      </c>
      <c r="J1" s="65" t="n">
        <v>31</v>
      </c>
      <c r="K1" s="66" t="s">
        <v>103</v>
      </c>
      <c r="L1" s="67"/>
      <c r="M1" s="67"/>
      <c r="N1" s="67"/>
      <c r="O1" s="68"/>
      <c r="P1" s="67"/>
      <c r="Q1" s="69"/>
      <c r="R1" s="70"/>
      <c r="S1" s="71"/>
      <c r="T1" s="71"/>
      <c r="U1" s="71"/>
      <c r="V1" s="72"/>
      <c r="W1" s="73"/>
      <c r="X1" s="74"/>
      <c r="Y1" s="74"/>
    </row>
    <row r="2" customFormat="false" ht="12.75" hidden="false" customHeight="false" outlineLevel="0" collapsed="false">
      <c r="B2" s="75" t="s">
        <v>104</v>
      </c>
      <c r="C2" s="75"/>
      <c r="D2" s="75"/>
      <c r="E2" s="63"/>
      <c r="F2" s="63"/>
      <c r="G2" s="64"/>
      <c r="H2" s="64"/>
      <c r="I2" s="62"/>
      <c r="J2" s="65"/>
      <c r="K2" s="66" t="s">
        <v>105</v>
      </c>
      <c r="L2" s="67"/>
      <c r="M2" s="67"/>
      <c r="N2" s="67"/>
      <c r="O2" s="68"/>
      <c r="P2" s="67"/>
      <c r="Q2" s="69"/>
      <c r="R2" s="70"/>
      <c r="S2" s="71"/>
      <c r="T2" s="71"/>
      <c r="U2" s="71"/>
      <c r="V2" s="72"/>
      <c r="W2" s="73"/>
      <c r="X2" s="74"/>
      <c r="Y2" s="74"/>
    </row>
    <row r="3" customFormat="false" ht="12.75" hidden="false" customHeight="false" outlineLevel="0" collapsed="false">
      <c r="B3" s="76" t="s">
        <v>106</v>
      </c>
      <c r="C3" s="76"/>
      <c r="D3" s="76"/>
      <c r="E3" s="63"/>
      <c r="F3" s="63"/>
      <c r="G3" s="77" t="s">
        <v>107</v>
      </c>
      <c r="H3" s="64" t="s">
        <v>107</v>
      </c>
      <c r="I3" s="70" t="s">
        <v>107</v>
      </c>
      <c r="J3" s="78"/>
      <c r="K3" s="79" t="s">
        <v>107</v>
      </c>
      <c r="L3" s="67"/>
      <c r="M3" s="79" t="s">
        <v>107</v>
      </c>
      <c r="N3" s="67"/>
      <c r="O3" s="68"/>
      <c r="P3" s="79" t="s">
        <v>107</v>
      </c>
      <c r="Q3" s="69"/>
      <c r="R3" s="70"/>
      <c r="S3" s="71"/>
      <c r="T3" s="71"/>
      <c r="U3" s="71"/>
      <c r="V3" s="72"/>
      <c r="W3" s="73"/>
      <c r="X3" s="74"/>
      <c r="Y3" s="74"/>
    </row>
    <row r="4" customFormat="false" ht="12.75" hidden="false" customHeight="false" outlineLevel="0" collapsed="false">
      <c r="B4" s="80"/>
      <c r="C4" s="81"/>
      <c r="D4" s="81"/>
      <c r="E4" s="63"/>
      <c r="F4" s="63"/>
      <c r="G4" s="82"/>
      <c r="H4" s="64"/>
      <c r="I4" s="82"/>
      <c r="J4" s="78"/>
      <c r="K4" s="82"/>
      <c r="L4" s="67"/>
      <c r="M4" s="82"/>
      <c r="N4" s="70"/>
      <c r="O4" s="68"/>
      <c r="P4" s="70"/>
      <c r="Q4" s="69"/>
      <c r="R4" s="70"/>
      <c r="S4" s="71"/>
      <c r="T4" s="83"/>
      <c r="U4" s="83"/>
      <c r="V4" s="84"/>
      <c r="W4" s="73"/>
      <c r="X4" s="74"/>
      <c r="Y4" s="74"/>
    </row>
    <row r="5" customFormat="false" ht="12.75" hidden="false" customHeight="false" outlineLevel="0" collapsed="false">
      <c r="B5" s="64" t="s">
        <v>108</v>
      </c>
      <c r="C5" s="62"/>
      <c r="D5" s="64"/>
      <c r="E5" s="63"/>
      <c r="F5" s="63"/>
      <c r="G5" s="82"/>
      <c r="H5" s="64"/>
      <c r="I5" s="82"/>
      <c r="J5" s="78"/>
      <c r="K5" s="82"/>
      <c r="L5" s="67"/>
      <c r="M5" s="82"/>
      <c r="N5" s="70"/>
      <c r="O5" s="68"/>
      <c r="P5" s="70"/>
      <c r="Q5" s="69"/>
      <c r="R5" s="70"/>
      <c r="S5" s="71"/>
      <c r="T5" s="83"/>
      <c r="U5" s="83"/>
      <c r="V5" s="84"/>
      <c r="W5" s="73"/>
      <c r="X5" s="74"/>
      <c r="Y5" s="74"/>
    </row>
    <row r="6" customFormat="false" ht="12.75" hidden="false" customHeight="false" outlineLevel="0" collapsed="false">
      <c r="B6" s="64"/>
      <c r="C6" s="62"/>
      <c r="D6" s="62"/>
      <c r="E6" s="63"/>
      <c r="F6" s="63"/>
      <c r="G6" s="82"/>
      <c r="H6" s="64"/>
      <c r="I6" s="82"/>
      <c r="J6" s="78"/>
      <c r="K6" s="82"/>
      <c r="L6" s="67"/>
      <c r="M6" s="82"/>
      <c r="N6" s="70"/>
      <c r="O6" s="68"/>
      <c r="P6" s="70"/>
      <c r="Q6" s="69"/>
      <c r="R6" s="70"/>
      <c r="S6" s="71"/>
      <c r="T6" s="83"/>
      <c r="U6" s="83"/>
      <c r="V6" s="84"/>
      <c r="W6" s="73"/>
      <c r="X6" s="74"/>
      <c r="Y6" s="74"/>
    </row>
    <row r="7" customFormat="false" ht="12.75" hidden="false" customHeight="false" outlineLevel="0" collapsed="false">
      <c r="B7" s="64"/>
      <c r="C7" s="62"/>
      <c r="D7" s="62"/>
      <c r="E7" s="63"/>
      <c r="F7" s="63"/>
      <c r="G7" s="82"/>
      <c r="H7" s="64"/>
      <c r="I7" s="82"/>
      <c r="J7" s="78"/>
      <c r="K7" s="82"/>
      <c r="L7" s="67"/>
      <c r="M7" s="82"/>
      <c r="N7" s="70"/>
      <c r="O7" s="68"/>
      <c r="P7" s="70"/>
      <c r="Q7" s="69"/>
      <c r="R7" s="70"/>
      <c r="S7" s="71"/>
      <c r="T7" s="83"/>
      <c r="U7" s="83"/>
      <c r="V7" s="84"/>
      <c r="W7" s="73"/>
      <c r="X7" s="74"/>
      <c r="Y7" s="74"/>
    </row>
    <row r="8" customFormat="false" ht="12.75" hidden="false" customHeight="false" outlineLevel="0" collapsed="false">
      <c r="B8" s="64"/>
      <c r="C8" s="62"/>
      <c r="D8" s="62"/>
      <c r="E8" s="63"/>
      <c r="F8" s="63"/>
      <c r="G8" s="82"/>
      <c r="H8" s="64"/>
      <c r="I8" s="82"/>
      <c r="J8" s="78"/>
      <c r="K8" s="82"/>
      <c r="L8" s="67"/>
      <c r="M8" s="82"/>
      <c r="N8" s="70"/>
      <c r="O8" s="68"/>
      <c r="P8" s="70"/>
      <c r="Q8" s="69"/>
      <c r="R8" s="70"/>
      <c r="S8" s="71"/>
      <c r="T8" s="83"/>
      <c r="U8" s="83"/>
      <c r="V8" s="84"/>
      <c r="W8" s="73"/>
      <c r="X8" s="74"/>
      <c r="Y8" s="74"/>
    </row>
    <row r="9" customFormat="false" ht="12.75" hidden="false" customHeight="false" outlineLevel="0" collapsed="false">
      <c r="B9" s="64"/>
      <c r="C9" s="62"/>
      <c r="D9" s="62"/>
      <c r="E9" s="63"/>
      <c r="F9" s="63"/>
      <c r="G9" s="82"/>
      <c r="H9" s="64"/>
      <c r="I9" s="82"/>
      <c r="J9" s="78"/>
      <c r="K9" s="82"/>
      <c r="L9" s="67"/>
      <c r="M9" s="82"/>
      <c r="N9" s="70"/>
      <c r="O9" s="68"/>
      <c r="P9" s="70"/>
      <c r="Q9" s="69"/>
      <c r="R9" s="70"/>
      <c r="S9" s="71"/>
      <c r="T9" s="83"/>
      <c r="U9" s="83"/>
      <c r="V9" s="84"/>
      <c r="W9" s="73"/>
      <c r="X9" s="74"/>
      <c r="Y9" s="74"/>
    </row>
    <row r="10" customFormat="false" ht="12.75" hidden="false" customHeight="false" outlineLevel="0" collapsed="false">
      <c r="B10" s="64"/>
      <c r="C10" s="62"/>
      <c r="D10" s="62"/>
      <c r="E10" s="63"/>
      <c r="F10" s="63"/>
      <c r="G10" s="82"/>
      <c r="H10" s="64"/>
      <c r="I10" s="82"/>
      <c r="J10" s="78"/>
      <c r="K10" s="82"/>
      <c r="L10" s="67"/>
      <c r="M10" s="82"/>
      <c r="N10" s="70"/>
      <c r="O10" s="68"/>
      <c r="P10" s="70"/>
      <c r="Q10" s="69"/>
      <c r="R10" s="70"/>
      <c r="S10" s="71"/>
      <c r="T10" s="83"/>
      <c r="U10" s="83"/>
      <c r="V10" s="84"/>
      <c r="W10" s="73"/>
      <c r="X10" s="74"/>
      <c r="Y10" s="74"/>
    </row>
    <row r="11" customFormat="false" ht="12.75" hidden="false" customHeight="false" outlineLevel="0" collapsed="false">
      <c r="A11" s="85"/>
      <c r="B11" s="86" t="s">
        <v>109</v>
      </c>
      <c r="C11" s="87" t="s">
        <v>110</v>
      </c>
      <c r="D11" s="87" t="s">
        <v>111</v>
      </c>
      <c r="E11" s="88" t="s">
        <v>112</v>
      </c>
      <c r="F11" s="88"/>
      <c r="G11" s="86" t="s">
        <v>113</v>
      </c>
      <c r="H11" s="86" t="s">
        <v>114</v>
      </c>
      <c r="I11" s="87" t="s">
        <v>115</v>
      </c>
      <c r="J11" s="89" t="s">
        <v>116</v>
      </c>
      <c r="K11" s="87" t="s">
        <v>117</v>
      </c>
      <c r="L11" s="87" t="s">
        <v>118</v>
      </c>
      <c r="M11" s="87" t="s">
        <v>119</v>
      </c>
      <c r="N11" s="87" t="s">
        <v>120</v>
      </c>
      <c r="O11" s="87" t="s">
        <v>121</v>
      </c>
      <c r="P11" s="90" t="s">
        <v>122</v>
      </c>
      <c r="Q11" s="91" t="s">
        <v>123</v>
      </c>
      <c r="R11" s="87" t="s">
        <v>124</v>
      </c>
      <c r="S11" s="86" t="s">
        <v>125</v>
      </c>
      <c r="T11" s="92" t="s">
        <v>126</v>
      </c>
      <c r="U11" s="92" t="s">
        <v>127</v>
      </c>
      <c r="V11" s="93"/>
      <c r="W11" s="93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customFormat="false" ht="12.75" hidden="false" customHeight="false" outlineLevel="0" collapsed="false">
      <c r="A12" s="85"/>
      <c r="B12" s="64" t="s">
        <v>128</v>
      </c>
      <c r="C12" s="62" t="s">
        <v>129</v>
      </c>
      <c r="D12" s="62" t="s">
        <v>130</v>
      </c>
      <c r="E12" s="63" t="n">
        <v>36526</v>
      </c>
      <c r="F12" s="63" t="n">
        <v>36556</v>
      </c>
      <c r="G12" s="64" t="s">
        <v>131</v>
      </c>
      <c r="H12" s="64" t="s">
        <v>132</v>
      </c>
      <c r="I12" s="62" t="s">
        <v>133</v>
      </c>
      <c r="J12" s="78" t="n">
        <f aca="false">6.5854*0.0328767</f>
        <v>0.21650622018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94" t="n">
        <v>0.0369</v>
      </c>
      <c r="Q12" s="69" t="n">
        <v>771058</v>
      </c>
      <c r="R12" s="62" t="n">
        <v>4000</v>
      </c>
      <c r="S12" s="95" t="s">
        <v>134</v>
      </c>
      <c r="T12" s="96" t="n">
        <f aca="false">J12*J$1*R12</f>
        <v>26846.77130232</v>
      </c>
      <c r="U12" s="95"/>
      <c r="V12" s="93" t="n">
        <v>145308</v>
      </c>
      <c r="W12" s="93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customFormat="false" ht="12.75" hidden="false" customHeight="false" outlineLevel="0" collapsed="false">
      <c r="A13" s="85"/>
      <c r="B13" s="64"/>
      <c r="C13" s="62"/>
      <c r="D13" s="62"/>
      <c r="E13" s="63"/>
      <c r="F13" s="63"/>
      <c r="G13" s="64"/>
      <c r="H13" s="64"/>
      <c r="I13" s="62"/>
      <c r="J13" s="78"/>
      <c r="K13" s="67"/>
      <c r="L13" s="67"/>
      <c r="M13" s="67"/>
      <c r="N13" s="67"/>
      <c r="O13" s="67"/>
      <c r="P13" s="94"/>
      <c r="Q13" s="69"/>
      <c r="R13" s="62"/>
      <c r="S13" s="95"/>
      <c r="T13" s="95" t="n">
        <f aca="false">SUM(T12)</f>
        <v>26846.77130232</v>
      </c>
      <c r="U13" s="95"/>
      <c r="V13" s="93"/>
      <c r="W13" s="93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customFormat="false" ht="12.75" hidden="false" customHeight="false" outlineLevel="0" collapsed="false">
      <c r="B14" s="97" t="s">
        <v>109</v>
      </c>
      <c r="C14" s="98" t="s">
        <v>110</v>
      </c>
      <c r="D14" s="98" t="s">
        <v>135</v>
      </c>
      <c r="E14" s="99" t="s">
        <v>112</v>
      </c>
      <c r="F14" s="99"/>
      <c r="G14" s="97" t="s">
        <v>113</v>
      </c>
      <c r="H14" s="97" t="s">
        <v>114</v>
      </c>
      <c r="I14" s="98" t="s">
        <v>136</v>
      </c>
      <c r="J14" s="100" t="s">
        <v>116</v>
      </c>
      <c r="K14" s="98" t="s">
        <v>117</v>
      </c>
      <c r="L14" s="98" t="s">
        <v>118</v>
      </c>
      <c r="M14" s="98" t="s">
        <v>119</v>
      </c>
      <c r="N14" s="98" t="s">
        <v>120</v>
      </c>
      <c r="O14" s="101" t="s">
        <v>122</v>
      </c>
      <c r="P14" s="98" t="s">
        <v>137</v>
      </c>
      <c r="Q14" s="102" t="s">
        <v>123</v>
      </c>
      <c r="R14" s="98" t="s">
        <v>124</v>
      </c>
      <c r="S14" s="97" t="s">
        <v>125</v>
      </c>
      <c r="T14" s="103" t="s">
        <v>138</v>
      </c>
      <c r="U14" s="103" t="s">
        <v>139</v>
      </c>
      <c r="V14" s="104" t="s">
        <v>140</v>
      </c>
      <c r="W14" s="105" t="s">
        <v>141</v>
      </c>
      <c r="X14" s="93"/>
      <c r="Y14" s="93"/>
    </row>
    <row r="15" customFormat="false" ht="12.75" hidden="false" customHeight="false" outlineLevel="0" collapsed="false">
      <c r="A15" s="106"/>
      <c r="B15" s="75" t="s">
        <v>142</v>
      </c>
      <c r="C15" s="107" t="s">
        <v>0</v>
      </c>
      <c r="D15" s="107" t="s">
        <v>143</v>
      </c>
      <c r="E15" s="108" t="n">
        <v>35977</v>
      </c>
      <c r="F15" s="108" t="n">
        <v>36830</v>
      </c>
      <c r="G15" s="75" t="s">
        <v>144</v>
      </c>
      <c r="H15" s="75" t="s">
        <v>145</v>
      </c>
      <c r="I15" s="107" t="s">
        <v>146</v>
      </c>
      <c r="J15" s="109" t="n">
        <f aca="false">6.7854/J$1</f>
        <v>0.218883870967742</v>
      </c>
      <c r="K15" s="110" t="n">
        <v>0.0112</v>
      </c>
      <c r="L15" s="110" t="n">
        <v>0.0022</v>
      </c>
      <c r="M15" s="110" t="n">
        <v>0.0072</v>
      </c>
      <c r="N15" s="110" t="n">
        <v>0</v>
      </c>
      <c r="O15" s="111" t="n">
        <v>0.0111</v>
      </c>
      <c r="P15" s="110" t="n">
        <f aca="false">SUM(J15:N15)</f>
        <v>0.239483870967742</v>
      </c>
      <c r="Q15" s="112" t="n">
        <v>770407</v>
      </c>
      <c r="R15" s="107" t="n">
        <v>69</v>
      </c>
      <c r="S15" s="75"/>
      <c r="T15" s="96" t="n">
        <f aca="false">J15*J$1*R15</f>
        <v>468.1926</v>
      </c>
      <c r="U15" s="96"/>
      <c r="V15" s="113" t="n">
        <v>142005</v>
      </c>
      <c r="W15" s="75"/>
      <c r="X15" s="114"/>
      <c r="Y15" s="114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  <c r="IT15" s="106"/>
      <c r="IU15" s="106"/>
      <c r="IV15" s="106"/>
      <c r="IW15" s="106"/>
    </row>
    <row r="16" customFormat="false" ht="12.75" hidden="false" customHeight="false" outlineLevel="0" collapsed="false">
      <c r="A16" s="106"/>
      <c r="B16" s="75" t="s">
        <v>142</v>
      </c>
      <c r="C16" s="107" t="s">
        <v>0</v>
      </c>
      <c r="D16" s="107" t="s">
        <v>143</v>
      </c>
      <c r="E16" s="108" t="n">
        <v>35977</v>
      </c>
      <c r="F16" s="108" t="n">
        <v>40117</v>
      </c>
      <c r="G16" s="75" t="s">
        <v>144</v>
      </c>
      <c r="H16" s="75" t="s">
        <v>147</v>
      </c>
      <c r="I16" s="107" t="s">
        <v>148</v>
      </c>
      <c r="J16" s="109" t="n">
        <f aca="false">6.7854/J$1</f>
        <v>0.218883870967742</v>
      </c>
      <c r="K16" s="110" t="n">
        <v>0.0112</v>
      </c>
      <c r="L16" s="110" t="n">
        <v>0.0022</v>
      </c>
      <c r="M16" s="110" t="n">
        <v>0.0072</v>
      </c>
      <c r="N16" s="110" t="n">
        <v>0</v>
      </c>
      <c r="O16" s="111" t="n">
        <v>0.0111</v>
      </c>
      <c r="P16" s="110" t="n">
        <f aca="false">SUM(J16:N16)</f>
        <v>0.239483870967742</v>
      </c>
      <c r="Q16" s="112" t="n">
        <v>770409</v>
      </c>
      <c r="R16" s="107" t="n">
        <v>64</v>
      </c>
      <c r="S16" s="75"/>
      <c r="T16" s="96" t="n">
        <f aca="false">J16*J$1*R16</f>
        <v>434.2656</v>
      </c>
      <c r="U16" s="96"/>
      <c r="V16" s="113" t="n">
        <v>142007</v>
      </c>
      <c r="W16" s="75"/>
      <c r="X16" s="114"/>
      <c r="Y16" s="114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</row>
    <row r="17" customFormat="false" ht="12.75" hidden="false" customHeight="false" outlineLevel="0" collapsed="false">
      <c r="A17" s="106"/>
      <c r="B17" s="75" t="s">
        <v>142</v>
      </c>
      <c r="C17" s="107" t="s">
        <v>0</v>
      </c>
      <c r="D17" s="107" t="s">
        <v>143</v>
      </c>
      <c r="E17" s="108" t="n">
        <v>35977</v>
      </c>
      <c r="F17" s="108" t="n">
        <v>41213</v>
      </c>
      <c r="G17" s="75" t="s">
        <v>149</v>
      </c>
      <c r="H17" s="75" t="s">
        <v>147</v>
      </c>
      <c r="I17" s="107" t="s">
        <v>150</v>
      </c>
      <c r="J17" s="109" t="n">
        <f aca="false">6.7854/J$1</f>
        <v>0.218883870967742</v>
      </c>
      <c r="K17" s="110" t="n">
        <v>0.0112</v>
      </c>
      <c r="L17" s="110" t="n">
        <v>0.0022</v>
      </c>
      <c r="M17" s="110" t="n">
        <v>0.0072</v>
      </c>
      <c r="N17" s="110" t="n">
        <v>0</v>
      </c>
      <c r="O17" s="111" t="n">
        <v>0.0111</v>
      </c>
      <c r="P17" s="110" t="n">
        <f aca="false">SUM(J17:N17)</f>
        <v>0.239483870967742</v>
      </c>
      <c r="Q17" s="112" t="n">
        <v>770412</v>
      </c>
      <c r="R17" s="107" t="n">
        <v>46</v>
      </c>
      <c r="S17" s="75"/>
      <c r="T17" s="96" t="n">
        <f aca="false">J17*J$1*R17</f>
        <v>312.1284</v>
      </c>
      <c r="U17" s="96"/>
      <c r="V17" s="113" t="n">
        <v>142009</v>
      </c>
      <c r="W17" s="75"/>
      <c r="X17" s="114"/>
      <c r="Y17" s="114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</row>
    <row r="18" customFormat="false" ht="12.75" hidden="false" customHeight="false" outlineLevel="0" collapsed="false">
      <c r="A18" s="106"/>
      <c r="B18" s="75" t="s">
        <v>142</v>
      </c>
      <c r="C18" s="107" t="s">
        <v>0</v>
      </c>
      <c r="D18" s="107" t="s">
        <v>143</v>
      </c>
      <c r="E18" s="108" t="n">
        <v>36130</v>
      </c>
      <c r="F18" s="108" t="n">
        <v>36830</v>
      </c>
      <c r="G18" s="75" t="s">
        <v>144</v>
      </c>
      <c r="H18" s="75" t="s">
        <v>151</v>
      </c>
      <c r="I18" s="107" t="s">
        <v>146</v>
      </c>
      <c r="J18" s="109" t="n">
        <f aca="false">6.7854/J$1</f>
        <v>0.218883870967742</v>
      </c>
      <c r="K18" s="110" t="n">
        <v>0.0112</v>
      </c>
      <c r="L18" s="110" t="n">
        <v>0.0022</v>
      </c>
      <c r="M18" s="110" t="n">
        <v>0.0072</v>
      </c>
      <c r="N18" s="110" t="n">
        <v>0</v>
      </c>
      <c r="O18" s="111" t="n">
        <v>0.0111</v>
      </c>
      <c r="P18" s="110" t="n">
        <f aca="false">SUM(J18:N18)</f>
        <v>0.239483870967742</v>
      </c>
      <c r="Q18" s="112" t="n">
        <v>770612</v>
      </c>
      <c r="R18" s="107" t="n">
        <v>12</v>
      </c>
      <c r="S18" s="75"/>
      <c r="T18" s="96" t="n">
        <f aca="false">J18*J$1*R18</f>
        <v>81.4248</v>
      </c>
      <c r="U18" s="96"/>
      <c r="V18" s="113" t="n">
        <v>142010</v>
      </c>
      <c r="W18" s="75"/>
      <c r="X18" s="114"/>
      <c r="Y18" s="114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</row>
    <row r="19" customFormat="false" ht="12.75" hidden="false" customHeight="false" outlineLevel="0" collapsed="false">
      <c r="A19" s="106"/>
      <c r="B19" s="75" t="s">
        <v>142</v>
      </c>
      <c r="C19" s="107" t="s">
        <v>0</v>
      </c>
      <c r="D19" s="107" t="s">
        <v>143</v>
      </c>
      <c r="E19" s="108" t="n">
        <v>36130</v>
      </c>
      <c r="F19" s="108" t="n">
        <v>40117</v>
      </c>
      <c r="G19" s="75" t="s">
        <v>144</v>
      </c>
      <c r="H19" s="75" t="n">
        <v>0</v>
      </c>
      <c r="I19" s="107" t="s">
        <v>148</v>
      </c>
      <c r="J19" s="109" t="n">
        <f aca="false">6.7854/J$1</f>
        <v>0.218883870967742</v>
      </c>
      <c r="K19" s="110" t="n">
        <v>0.0112</v>
      </c>
      <c r="L19" s="110" t="n">
        <v>0.0022</v>
      </c>
      <c r="M19" s="110" t="n">
        <v>0.0072</v>
      </c>
      <c r="N19" s="110" t="n">
        <v>0</v>
      </c>
      <c r="O19" s="111" t="n">
        <v>0.0111</v>
      </c>
      <c r="P19" s="110" t="n">
        <f aca="false">SUM(J19:N19)</f>
        <v>0.239483870967742</v>
      </c>
      <c r="Q19" s="112" t="n">
        <v>770614</v>
      </c>
      <c r="R19" s="107" t="n">
        <v>11</v>
      </c>
      <c r="S19" s="75"/>
      <c r="T19" s="96" t="n">
        <f aca="false">J19*J$1*R19</f>
        <v>74.6394</v>
      </c>
      <c r="U19" s="96"/>
      <c r="V19" s="113" t="n">
        <v>142012</v>
      </c>
      <c r="W19" s="75"/>
      <c r="X19" s="114"/>
      <c r="Y19" s="114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</row>
    <row r="20" customFormat="false" ht="12.75" hidden="false" customHeight="false" outlineLevel="0" collapsed="false">
      <c r="A20" s="106"/>
      <c r="B20" s="75" t="s">
        <v>142</v>
      </c>
      <c r="C20" s="107" t="s">
        <v>0</v>
      </c>
      <c r="D20" s="107" t="s">
        <v>143</v>
      </c>
      <c r="E20" s="108" t="n">
        <v>36130</v>
      </c>
      <c r="F20" s="108" t="n">
        <v>41213</v>
      </c>
      <c r="G20" s="75" t="s">
        <v>149</v>
      </c>
      <c r="H20" s="75" t="s">
        <v>147</v>
      </c>
      <c r="I20" s="107" t="s">
        <v>150</v>
      </c>
      <c r="J20" s="109" t="n">
        <f aca="false">6.7854/J$1</f>
        <v>0.218883870967742</v>
      </c>
      <c r="K20" s="110" t="n">
        <v>0.0112</v>
      </c>
      <c r="L20" s="110" t="n">
        <v>0.0022</v>
      </c>
      <c r="M20" s="110" t="n">
        <v>0.0072</v>
      </c>
      <c r="N20" s="110" t="n">
        <v>0</v>
      </c>
      <c r="O20" s="111" t="n">
        <v>0.0111</v>
      </c>
      <c r="P20" s="110" t="n">
        <f aca="false">SUM(J20:N20)</f>
        <v>0.239483870967742</v>
      </c>
      <c r="Q20" s="112" t="n">
        <v>770617</v>
      </c>
      <c r="R20" s="107" t="n">
        <v>8</v>
      </c>
      <c r="S20" s="75"/>
      <c r="T20" s="96" t="n">
        <f aca="false">J20*J$1*R20</f>
        <v>54.2832</v>
      </c>
      <c r="U20" s="96"/>
      <c r="V20" s="113" t="n">
        <v>142013</v>
      </c>
      <c r="W20" s="75"/>
      <c r="X20" s="114"/>
      <c r="Y20" s="114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  <c r="IW20" s="106"/>
    </row>
    <row r="21" customFormat="false" ht="12.75" hidden="false" customHeight="false" outlineLevel="0" collapsed="false">
      <c r="A21" s="106"/>
      <c r="B21" s="75" t="s">
        <v>142</v>
      </c>
      <c r="C21" s="107" t="s">
        <v>0</v>
      </c>
      <c r="D21" s="107" t="s">
        <v>143</v>
      </c>
      <c r="E21" s="108" t="n">
        <v>35855</v>
      </c>
      <c r="F21" s="108" t="n">
        <v>41213</v>
      </c>
      <c r="G21" s="75" t="s">
        <v>149</v>
      </c>
      <c r="H21" s="75" t="s">
        <v>147</v>
      </c>
      <c r="I21" s="107" t="s">
        <v>150</v>
      </c>
      <c r="J21" s="109" t="n">
        <f aca="false">6.7854/J$1</f>
        <v>0.218883870967742</v>
      </c>
      <c r="K21" s="110" t="n">
        <v>0.0112</v>
      </c>
      <c r="L21" s="110" t="n">
        <v>0.0022</v>
      </c>
      <c r="M21" s="110" t="n">
        <v>0.0072</v>
      </c>
      <c r="N21" s="110" t="n">
        <v>0</v>
      </c>
      <c r="O21" s="111" t="n">
        <v>0.0111</v>
      </c>
      <c r="P21" s="110" t="n">
        <f aca="false">SUM(J21:N21)</f>
        <v>0.239483870967742</v>
      </c>
      <c r="Q21" s="112" t="n">
        <v>770729</v>
      </c>
      <c r="R21" s="107" t="n">
        <v>15</v>
      </c>
      <c r="S21" s="75"/>
      <c r="T21" s="96" t="n">
        <f aca="false">J21*J$1*R21</f>
        <v>101.781</v>
      </c>
      <c r="U21" s="96"/>
      <c r="V21" s="113" t="n">
        <v>142015</v>
      </c>
      <c r="W21" s="75"/>
      <c r="X21" s="114"/>
      <c r="Y21" s="114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  <c r="IU21" s="106"/>
      <c r="IV21" s="106"/>
      <c r="IW21" s="106"/>
    </row>
    <row r="22" customFormat="false" ht="12.75" hidden="false" customHeight="false" outlineLevel="0" collapsed="false">
      <c r="A22" s="106"/>
      <c r="B22" s="75" t="s">
        <v>142</v>
      </c>
      <c r="C22" s="107" t="s">
        <v>0</v>
      </c>
      <c r="D22" s="107" t="s">
        <v>143</v>
      </c>
      <c r="E22" s="108" t="n">
        <v>35855</v>
      </c>
      <c r="F22" s="108" t="n">
        <v>40117</v>
      </c>
      <c r="G22" s="75" t="s">
        <v>144</v>
      </c>
      <c r="H22" s="75" t="s">
        <v>147</v>
      </c>
      <c r="I22" s="107" t="s">
        <v>148</v>
      </c>
      <c r="J22" s="109" t="n">
        <f aca="false">6.7854/J$1</f>
        <v>0.218883870967742</v>
      </c>
      <c r="K22" s="110" t="n">
        <v>0.0112</v>
      </c>
      <c r="L22" s="110" t="n">
        <v>0.0022</v>
      </c>
      <c r="M22" s="110" t="n">
        <v>0.0072</v>
      </c>
      <c r="N22" s="110" t="n">
        <v>0</v>
      </c>
      <c r="O22" s="111" t="n">
        <v>0.0111</v>
      </c>
      <c r="P22" s="110" t="n">
        <f aca="false">SUM(J22:N22)</f>
        <v>0.239483870967742</v>
      </c>
      <c r="Q22" s="112" t="n">
        <v>770732</v>
      </c>
      <c r="R22" s="107" t="n">
        <v>21</v>
      </c>
      <c r="S22" s="75"/>
      <c r="T22" s="96" t="n">
        <f aca="false">J22*J$1*R22</f>
        <v>142.4934</v>
      </c>
      <c r="U22" s="96"/>
      <c r="V22" s="113" t="n">
        <v>142016</v>
      </c>
      <c r="W22" s="75"/>
      <c r="X22" s="114"/>
      <c r="Y22" s="114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  <c r="IT22" s="106"/>
      <c r="IU22" s="106"/>
      <c r="IV22" s="106"/>
      <c r="IW22" s="106"/>
    </row>
    <row r="23" customFormat="false" ht="12.75" hidden="false" customHeight="false" outlineLevel="0" collapsed="false">
      <c r="A23" s="106"/>
      <c r="B23" s="75" t="s">
        <v>142</v>
      </c>
      <c r="C23" s="107" t="s">
        <v>0</v>
      </c>
      <c r="D23" s="107" t="s">
        <v>143</v>
      </c>
      <c r="E23" s="108" t="n">
        <v>35855</v>
      </c>
      <c r="F23" s="108" t="n">
        <v>36830</v>
      </c>
      <c r="G23" s="75" t="s">
        <v>144</v>
      </c>
      <c r="H23" s="75" t="s">
        <v>145</v>
      </c>
      <c r="I23" s="107" t="s">
        <v>146</v>
      </c>
      <c r="J23" s="109" t="n">
        <f aca="false">6.7854/J$1</f>
        <v>0.218883870967742</v>
      </c>
      <c r="K23" s="110" t="n">
        <v>0.0112</v>
      </c>
      <c r="L23" s="110" t="n">
        <v>0.0022</v>
      </c>
      <c r="M23" s="110" t="n">
        <v>0.0072</v>
      </c>
      <c r="N23" s="110" t="n">
        <v>0</v>
      </c>
      <c r="O23" s="111" t="n">
        <v>0.0111</v>
      </c>
      <c r="P23" s="110" t="n">
        <f aca="false">SUM(J23:N23)</f>
        <v>0.239483870967742</v>
      </c>
      <c r="Q23" s="112" t="n">
        <v>770734</v>
      </c>
      <c r="R23" s="107" t="n">
        <v>23</v>
      </c>
      <c r="S23" s="75"/>
      <c r="T23" s="96" t="n">
        <f aca="false">J23*J$1*R23</f>
        <v>156.0642</v>
      </c>
      <c r="U23" s="96"/>
      <c r="V23" s="113" t="n">
        <v>142018</v>
      </c>
      <c r="W23" s="75"/>
      <c r="X23" s="114"/>
      <c r="Y23" s="114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  <c r="IT23" s="106"/>
      <c r="IU23" s="106"/>
      <c r="IV23" s="106"/>
      <c r="IW23" s="106"/>
    </row>
    <row r="24" customFormat="false" ht="12.75" hidden="false" customHeight="false" outlineLevel="0" collapsed="false">
      <c r="A24" s="106"/>
      <c r="B24" s="75" t="s">
        <v>142</v>
      </c>
      <c r="C24" s="107" t="s">
        <v>0</v>
      </c>
      <c r="D24" s="107" t="s">
        <v>143</v>
      </c>
      <c r="E24" s="108" t="n">
        <v>36465</v>
      </c>
      <c r="F24" s="108" t="n">
        <v>36830</v>
      </c>
      <c r="G24" s="75" t="s">
        <v>144</v>
      </c>
      <c r="H24" s="75" t="s">
        <v>152</v>
      </c>
      <c r="I24" s="107" t="s">
        <v>153</v>
      </c>
      <c r="J24" s="109" t="n">
        <f aca="false">6.7854/J$1</f>
        <v>0.218883870967742</v>
      </c>
      <c r="K24" s="110" t="n">
        <v>0.0112</v>
      </c>
      <c r="L24" s="110" t="n">
        <v>0.0022</v>
      </c>
      <c r="M24" s="110" t="n">
        <v>0.0072</v>
      </c>
      <c r="N24" s="110" t="n">
        <v>0</v>
      </c>
      <c r="O24" s="111" t="n">
        <v>0.0111</v>
      </c>
      <c r="P24" s="110" t="n">
        <f aca="false">SUM(J24:N24)</f>
        <v>0.239483870967742</v>
      </c>
      <c r="Q24" s="112" t="n">
        <v>770990</v>
      </c>
      <c r="R24" s="107" t="n">
        <v>11</v>
      </c>
      <c r="S24" s="75"/>
      <c r="T24" s="96" t="n">
        <f aca="false">J24*J$1*R24</f>
        <v>74.6394</v>
      </c>
      <c r="U24" s="96"/>
      <c r="V24" s="113" t="n">
        <v>142020</v>
      </c>
      <c r="W24" s="75"/>
      <c r="X24" s="114"/>
      <c r="Y24" s="114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  <c r="IT24" s="106"/>
      <c r="IU24" s="106"/>
      <c r="IV24" s="106"/>
      <c r="IW24" s="106"/>
    </row>
    <row r="25" customFormat="false" ht="12.75" hidden="false" customHeight="false" outlineLevel="0" collapsed="false">
      <c r="A25" s="106"/>
      <c r="B25" s="75" t="s">
        <v>142</v>
      </c>
      <c r="C25" s="107" t="s">
        <v>0</v>
      </c>
      <c r="D25" s="107" t="s">
        <v>143</v>
      </c>
      <c r="E25" s="108" t="n">
        <v>36465</v>
      </c>
      <c r="F25" s="108" t="n">
        <v>39021</v>
      </c>
      <c r="G25" s="75" t="s">
        <v>144</v>
      </c>
      <c r="H25" s="75" t="s">
        <v>154</v>
      </c>
      <c r="I25" s="107" t="s">
        <v>153</v>
      </c>
      <c r="J25" s="109" t="n">
        <f aca="false">6.7854/J$1</f>
        <v>0.218883870967742</v>
      </c>
      <c r="K25" s="110" t="n">
        <v>0.0112</v>
      </c>
      <c r="L25" s="110" t="n">
        <v>0.0022</v>
      </c>
      <c r="M25" s="110" t="n">
        <v>0.0072</v>
      </c>
      <c r="N25" s="110" t="n">
        <v>0</v>
      </c>
      <c r="O25" s="111" t="n">
        <v>0.0111</v>
      </c>
      <c r="P25" s="110" t="n">
        <f aca="false">SUM(J25:N25)</f>
        <v>0.239483870967742</v>
      </c>
      <c r="Q25" s="112" t="n">
        <v>770991</v>
      </c>
      <c r="R25" s="107" t="n">
        <v>73</v>
      </c>
      <c r="S25" s="75"/>
      <c r="T25" s="96" t="n">
        <f aca="false">J25*J$1*R25</f>
        <v>495.3342</v>
      </c>
      <c r="U25" s="96"/>
      <c r="V25" s="113" t="n">
        <v>142022</v>
      </c>
      <c r="W25" s="75"/>
      <c r="X25" s="114"/>
      <c r="Y25" s="114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  <c r="IW25" s="106"/>
    </row>
    <row r="26" customFormat="false" ht="12.75" hidden="false" customHeight="false" outlineLevel="0" collapsed="false">
      <c r="A26" s="106"/>
      <c r="B26" s="75" t="s">
        <v>142</v>
      </c>
      <c r="C26" s="107" t="s">
        <v>0</v>
      </c>
      <c r="D26" s="107" t="s">
        <v>143</v>
      </c>
      <c r="E26" s="108" t="n">
        <v>36465</v>
      </c>
      <c r="F26" s="108" t="n">
        <v>38656</v>
      </c>
      <c r="G26" s="75" t="s">
        <v>155</v>
      </c>
      <c r="H26" s="75" t="s">
        <v>156</v>
      </c>
      <c r="I26" s="107" t="s">
        <v>153</v>
      </c>
      <c r="J26" s="109" t="n">
        <f aca="false">6.7854/J$1</f>
        <v>0.218883870967742</v>
      </c>
      <c r="K26" s="110" t="n">
        <v>0.0112</v>
      </c>
      <c r="L26" s="110" t="n">
        <v>0.0022</v>
      </c>
      <c r="M26" s="110" t="n">
        <v>0.0072</v>
      </c>
      <c r="N26" s="110" t="n">
        <v>0</v>
      </c>
      <c r="O26" s="111" t="n">
        <v>0.0111</v>
      </c>
      <c r="P26" s="110" t="n">
        <f aca="false">SUM(J26:N26)</f>
        <v>0.239483870967742</v>
      </c>
      <c r="Q26" s="112" t="n">
        <v>770992</v>
      </c>
      <c r="R26" s="107" t="n">
        <v>158</v>
      </c>
      <c r="S26" s="75"/>
      <c r="T26" s="96" t="n">
        <f aca="false">J26*J$1*R26</f>
        <v>1072.0932</v>
      </c>
      <c r="U26" s="96"/>
      <c r="V26" s="113" t="n">
        <v>142024</v>
      </c>
      <c r="W26" s="75"/>
      <c r="X26" s="114"/>
      <c r="Y26" s="114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  <c r="IW26" s="106"/>
    </row>
    <row r="27" customFormat="false" ht="12.75" hidden="false" customHeight="false" outlineLevel="0" collapsed="false">
      <c r="A27" s="106"/>
      <c r="B27" s="75" t="s">
        <v>142</v>
      </c>
      <c r="C27" s="107" t="s">
        <v>0</v>
      </c>
      <c r="D27" s="107" t="s">
        <v>143</v>
      </c>
      <c r="E27" s="108" t="n">
        <v>36465</v>
      </c>
      <c r="F27" s="108" t="n">
        <v>38656</v>
      </c>
      <c r="G27" s="75" t="s">
        <v>144</v>
      </c>
      <c r="H27" s="75" t="s">
        <v>145</v>
      </c>
      <c r="I27" s="107" t="s">
        <v>153</v>
      </c>
      <c r="J27" s="109" t="n">
        <f aca="false">6.7854/J$1</f>
        <v>0.218883870967742</v>
      </c>
      <c r="K27" s="110" t="n">
        <v>0.0112</v>
      </c>
      <c r="L27" s="110" t="n">
        <v>0.0022</v>
      </c>
      <c r="M27" s="110" t="n">
        <v>0.0072</v>
      </c>
      <c r="N27" s="110" t="n">
        <v>0</v>
      </c>
      <c r="O27" s="111" t="n">
        <v>0.0111</v>
      </c>
      <c r="P27" s="110" t="n">
        <f aca="false">SUM(J27:N27)</f>
        <v>0.239483870967742</v>
      </c>
      <c r="Q27" s="112" t="n">
        <v>770993</v>
      </c>
      <c r="R27" s="107" t="n">
        <v>264</v>
      </c>
      <c r="S27" s="75"/>
      <c r="T27" s="96" t="n">
        <f aca="false">J27*J$1*R27</f>
        <v>1791.3456</v>
      </c>
      <c r="U27" s="96"/>
      <c r="V27" s="113" t="n">
        <v>142025</v>
      </c>
      <c r="W27" s="75"/>
      <c r="X27" s="114"/>
      <c r="Y27" s="114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  <c r="IT27" s="106"/>
      <c r="IU27" s="106"/>
      <c r="IV27" s="106"/>
      <c r="IW27" s="106"/>
    </row>
    <row r="28" customFormat="false" ht="12.75" hidden="false" customHeight="false" outlineLevel="0" collapsed="false">
      <c r="A28" s="106"/>
      <c r="B28" s="75" t="s">
        <v>142</v>
      </c>
      <c r="C28" s="107" t="s">
        <v>0</v>
      </c>
      <c r="D28" s="107" t="s">
        <v>157</v>
      </c>
      <c r="E28" s="108" t="n">
        <v>36479</v>
      </c>
      <c r="F28" s="108" t="n">
        <v>36676</v>
      </c>
      <c r="G28" s="75" t="s">
        <v>158</v>
      </c>
      <c r="H28" s="75" t="s">
        <v>159</v>
      </c>
      <c r="I28" s="107" t="s">
        <v>150</v>
      </c>
      <c r="J28" s="109" t="n">
        <f aca="false">6.7854/J$1</f>
        <v>0.218883870967742</v>
      </c>
      <c r="K28" s="110" t="n">
        <v>0.0112</v>
      </c>
      <c r="L28" s="110" t="n">
        <v>0.0022</v>
      </c>
      <c r="M28" s="110" t="n">
        <v>0.0072</v>
      </c>
      <c r="N28" s="110" t="n">
        <v>0</v>
      </c>
      <c r="O28" s="111" t="n">
        <v>0.0111</v>
      </c>
      <c r="P28" s="110" t="n">
        <f aca="false">SUM(J28:N28)</f>
        <v>0.239483870967742</v>
      </c>
      <c r="Q28" s="112" t="n">
        <v>771013</v>
      </c>
      <c r="R28" s="107" t="n">
        <v>69</v>
      </c>
      <c r="S28" s="75"/>
      <c r="T28" s="96" t="n">
        <f aca="false">J28*J$1*R28</f>
        <v>468.1926</v>
      </c>
      <c r="U28" s="96"/>
      <c r="V28" s="113" t="n">
        <v>142030</v>
      </c>
      <c r="W28" s="75"/>
      <c r="X28" s="114"/>
      <c r="Y28" s="114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  <c r="IT28" s="106"/>
      <c r="IU28" s="106"/>
      <c r="IV28" s="106"/>
      <c r="IW28" s="106"/>
    </row>
    <row r="29" customFormat="false" ht="12.75" hidden="false" customHeight="false" outlineLevel="0" collapsed="false">
      <c r="B29" s="115" t="s">
        <v>107</v>
      </c>
      <c r="C29" s="116" t="s">
        <v>107</v>
      </c>
      <c r="D29" s="117" t="s">
        <v>107</v>
      </c>
      <c r="E29" s="118" t="s">
        <v>107</v>
      </c>
      <c r="F29" s="118"/>
      <c r="G29" s="115" t="s">
        <v>107</v>
      </c>
      <c r="H29" s="119" t="s">
        <v>107</v>
      </c>
      <c r="I29" s="116" t="s">
        <v>107</v>
      </c>
      <c r="J29" s="120"/>
      <c r="K29" s="121"/>
      <c r="L29" s="121"/>
      <c r="M29" s="121"/>
      <c r="N29" s="121"/>
      <c r="O29" s="122"/>
      <c r="P29" s="121"/>
      <c r="Q29" s="123" t="s">
        <v>107</v>
      </c>
      <c r="R29" s="116" t="n">
        <f aca="false">SUM(R15:R28)</f>
        <v>844</v>
      </c>
      <c r="S29" s="115" t="s">
        <v>107</v>
      </c>
      <c r="T29" s="124" t="n">
        <f aca="false">SUM(T15:T28)</f>
        <v>5726.8776</v>
      </c>
      <c r="U29" s="124" t="n">
        <f aca="false">SUM(U15:U28)</f>
        <v>0</v>
      </c>
      <c r="V29" s="125"/>
      <c r="W29" s="115"/>
      <c r="X29" s="93"/>
      <c r="Y29" s="93"/>
    </row>
    <row r="30" customFormat="false" ht="12.75" hidden="false" customHeight="false" outlineLevel="0" collapsed="false">
      <c r="B30" s="97" t="s">
        <v>109</v>
      </c>
      <c r="C30" s="98" t="s">
        <v>110</v>
      </c>
      <c r="D30" s="98" t="s">
        <v>135</v>
      </c>
      <c r="E30" s="99" t="s">
        <v>112</v>
      </c>
      <c r="F30" s="99"/>
      <c r="G30" s="97" t="s">
        <v>113</v>
      </c>
      <c r="H30" s="97" t="s">
        <v>114</v>
      </c>
      <c r="I30" s="98" t="s">
        <v>136</v>
      </c>
      <c r="J30" s="100" t="s">
        <v>116</v>
      </c>
      <c r="K30" s="98" t="s">
        <v>117</v>
      </c>
      <c r="L30" s="98" t="s">
        <v>118</v>
      </c>
      <c r="M30" s="98" t="s">
        <v>119</v>
      </c>
      <c r="N30" s="98" t="s">
        <v>120</v>
      </c>
      <c r="O30" s="101" t="s">
        <v>122</v>
      </c>
      <c r="P30" s="98" t="s">
        <v>137</v>
      </c>
      <c r="Q30" s="102" t="s">
        <v>123</v>
      </c>
      <c r="R30" s="98" t="s">
        <v>124</v>
      </c>
      <c r="S30" s="97" t="s">
        <v>125</v>
      </c>
      <c r="T30" s="103" t="s">
        <v>138</v>
      </c>
      <c r="U30" s="103" t="s">
        <v>139</v>
      </c>
      <c r="V30" s="104" t="s">
        <v>140</v>
      </c>
      <c r="W30" s="105" t="s">
        <v>141</v>
      </c>
      <c r="X30" s="93"/>
      <c r="Y30" s="93"/>
    </row>
    <row r="31" customFormat="false" ht="12.75" hidden="false" customHeight="false" outlineLevel="0" collapsed="false">
      <c r="A31" s="106"/>
      <c r="B31" s="75" t="s">
        <v>142</v>
      </c>
      <c r="C31" s="107" t="s">
        <v>18</v>
      </c>
      <c r="D31" s="107" t="s">
        <v>160</v>
      </c>
      <c r="E31" s="108" t="n">
        <v>36526</v>
      </c>
      <c r="F31" s="108" t="n">
        <v>36556</v>
      </c>
      <c r="G31" s="75" t="s">
        <v>161</v>
      </c>
      <c r="H31" s="75" t="s">
        <v>162</v>
      </c>
      <c r="I31" s="107" t="s">
        <v>163</v>
      </c>
      <c r="J31" s="109" t="n">
        <f aca="false">5.75/J$1</f>
        <v>0.185483870967742</v>
      </c>
      <c r="K31" s="110" t="n">
        <v>0.0434</v>
      </c>
      <c r="L31" s="110" t="n">
        <v>0.0022</v>
      </c>
      <c r="M31" s="110" t="n">
        <v>0</v>
      </c>
      <c r="N31" s="110" t="n">
        <v>0</v>
      </c>
      <c r="O31" s="111" t="n">
        <v>0.0228</v>
      </c>
      <c r="P31" s="110" t="n">
        <f aca="false">SUM(J31:N31)</f>
        <v>0.231083870967742</v>
      </c>
      <c r="Q31" s="112" t="s">
        <v>164</v>
      </c>
      <c r="R31" s="107" t="n">
        <v>420</v>
      </c>
      <c r="S31" s="75" t="s">
        <v>165</v>
      </c>
      <c r="T31" s="96" t="n">
        <f aca="false">J31*J$1*R31</f>
        <v>2415</v>
      </c>
      <c r="U31" s="96"/>
      <c r="V31" s="113" t="n">
        <v>144296</v>
      </c>
      <c r="W31" s="75"/>
      <c r="X31" s="114"/>
      <c r="Y31" s="114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  <c r="IW31" s="106"/>
    </row>
    <row r="32" customFormat="false" ht="12.75" hidden="false" customHeight="false" outlineLevel="0" collapsed="false">
      <c r="A32" s="106"/>
      <c r="B32" s="75" t="s">
        <v>142</v>
      </c>
      <c r="C32" s="107" t="s">
        <v>18</v>
      </c>
      <c r="D32" s="107" t="s">
        <v>160</v>
      </c>
      <c r="E32" s="108" t="n">
        <v>36526</v>
      </c>
      <c r="F32" s="108" t="n">
        <v>36556</v>
      </c>
      <c r="G32" s="75" t="s">
        <v>161</v>
      </c>
      <c r="H32" s="75" t="s">
        <v>162</v>
      </c>
      <c r="I32" s="107" t="s">
        <v>163</v>
      </c>
      <c r="J32" s="109" t="n">
        <f aca="false">5.75/J$1</f>
        <v>0.185483870967742</v>
      </c>
      <c r="K32" s="110" t="n">
        <v>0.0434</v>
      </c>
      <c r="L32" s="110" t="n">
        <v>0.0022</v>
      </c>
      <c r="M32" s="110" t="n">
        <v>0</v>
      </c>
      <c r="N32" s="110" t="n">
        <v>0</v>
      </c>
      <c r="O32" s="111" t="n">
        <v>0.0228</v>
      </c>
      <c r="P32" s="110" t="n">
        <f aca="false">SUM(J32:N32)</f>
        <v>0.231083870967742</v>
      </c>
      <c r="Q32" s="112" t="s">
        <v>166</v>
      </c>
      <c r="R32" s="107" t="n">
        <v>476</v>
      </c>
      <c r="S32" s="75" t="s">
        <v>167</v>
      </c>
      <c r="T32" s="96" t="n">
        <f aca="false">J32*J$1*R32</f>
        <v>2737</v>
      </c>
      <c r="U32" s="96"/>
      <c r="V32" s="113" t="n">
        <v>144297</v>
      </c>
      <c r="W32" s="75"/>
      <c r="X32" s="114"/>
      <c r="Y32" s="114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  <c r="IT32" s="106"/>
      <c r="IU32" s="106"/>
      <c r="IV32" s="106"/>
      <c r="IW32" s="106"/>
    </row>
    <row r="33" customFormat="false" ht="12.75" hidden="false" customHeight="false" outlineLevel="0" collapsed="false">
      <c r="A33" s="106"/>
      <c r="B33" s="75" t="s">
        <v>142</v>
      </c>
      <c r="C33" s="107" t="s">
        <v>18</v>
      </c>
      <c r="D33" s="107" t="s">
        <v>143</v>
      </c>
      <c r="E33" s="108" t="n">
        <v>36220</v>
      </c>
      <c r="F33" s="108" t="n">
        <v>37711</v>
      </c>
      <c r="G33" s="75" t="s">
        <v>168</v>
      </c>
      <c r="H33" s="75" t="s">
        <v>169</v>
      </c>
      <c r="I33" s="107" t="s">
        <v>163</v>
      </c>
      <c r="J33" s="109" t="n">
        <f aca="false">5.627/J$1</f>
        <v>0.181516129032258</v>
      </c>
      <c r="K33" s="110" t="n">
        <v>0.0434</v>
      </c>
      <c r="L33" s="110" t="n">
        <v>0.0022</v>
      </c>
      <c r="M33" s="110" t="n">
        <v>0</v>
      </c>
      <c r="N33" s="110" t="n">
        <v>0</v>
      </c>
      <c r="O33" s="111" t="n">
        <v>0.0228</v>
      </c>
      <c r="P33" s="110" t="n">
        <f aca="false">SUM(J33:N33)</f>
        <v>0.227116129032258</v>
      </c>
      <c r="Q33" s="112" t="s">
        <v>170</v>
      </c>
      <c r="R33" s="107" t="n">
        <v>12</v>
      </c>
      <c r="S33" s="75" t="s">
        <v>171</v>
      </c>
      <c r="T33" s="96" t="n">
        <f aca="false">J33*J$1*R33</f>
        <v>67.524</v>
      </c>
      <c r="U33" s="96"/>
      <c r="V33" s="113" t="n">
        <v>142039</v>
      </c>
      <c r="W33" s="75"/>
      <c r="X33" s="114"/>
      <c r="Y33" s="114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  <c r="IT33" s="106"/>
      <c r="IU33" s="106"/>
      <c r="IV33" s="106"/>
      <c r="IW33" s="106"/>
    </row>
    <row r="34" customFormat="false" ht="12.75" hidden="false" customHeight="false" outlineLevel="0" collapsed="false">
      <c r="A34" s="106"/>
      <c r="B34" s="75" t="s">
        <v>142</v>
      </c>
      <c r="C34" s="107" t="s">
        <v>18</v>
      </c>
      <c r="D34" s="107" t="s">
        <v>143</v>
      </c>
      <c r="E34" s="108" t="n">
        <v>36220</v>
      </c>
      <c r="F34" s="108" t="n">
        <v>37711</v>
      </c>
      <c r="G34" s="75" t="s">
        <v>172</v>
      </c>
      <c r="H34" s="75" t="s">
        <v>169</v>
      </c>
      <c r="I34" s="107" t="s">
        <v>163</v>
      </c>
      <c r="J34" s="109" t="n">
        <f aca="false">5.627/J$1</f>
        <v>0.181516129032258</v>
      </c>
      <c r="K34" s="110" t="n">
        <v>0.0434</v>
      </c>
      <c r="L34" s="110" t="n">
        <v>0.0022</v>
      </c>
      <c r="M34" s="110" t="n">
        <v>0</v>
      </c>
      <c r="N34" s="110" t="n">
        <v>0</v>
      </c>
      <c r="O34" s="111" t="n">
        <v>0.0228</v>
      </c>
      <c r="P34" s="110" t="n">
        <f aca="false">SUM(J34:N34)</f>
        <v>0.227116129032258</v>
      </c>
      <c r="Q34" s="112" t="s">
        <v>170</v>
      </c>
      <c r="R34" s="107" t="n">
        <v>16</v>
      </c>
      <c r="S34" s="75" t="s">
        <v>171</v>
      </c>
      <c r="T34" s="96" t="n">
        <f aca="false">J34*J$1*R34</f>
        <v>90.032</v>
      </c>
      <c r="U34" s="96"/>
      <c r="V34" s="113" t="n">
        <v>142039</v>
      </c>
      <c r="W34" s="75"/>
      <c r="X34" s="114"/>
      <c r="Y34" s="114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  <c r="IA34" s="106"/>
      <c r="IB34" s="106"/>
      <c r="IC34" s="106"/>
      <c r="ID34" s="106"/>
      <c r="IE34" s="106"/>
      <c r="IF34" s="106"/>
      <c r="IG34" s="106"/>
      <c r="IH34" s="106"/>
      <c r="II34" s="106"/>
      <c r="IJ34" s="106"/>
      <c r="IK34" s="106"/>
      <c r="IL34" s="106"/>
      <c r="IM34" s="106"/>
      <c r="IN34" s="106"/>
      <c r="IO34" s="106"/>
      <c r="IP34" s="106"/>
      <c r="IQ34" s="106"/>
      <c r="IR34" s="106"/>
      <c r="IS34" s="106"/>
      <c r="IT34" s="106"/>
      <c r="IU34" s="106"/>
      <c r="IV34" s="106"/>
      <c r="IW34" s="106"/>
    </row>
    <row r="35" customFormat="false" ht="12.75" hidden="false" customHeight="false" outlineLevel="0" collapsed="false">
      <c r="A35" s="106"/>
      <c r="B35" s="75" t="s">
        <v>142</v>
      </c>
      <c r="C35" s="107" t="s">
        <v>18</v>
      </c>
      <c r="D35" s="107" t="s">
        <v>143</v>
      </c>
      <c r="E35" s="108" t="n">
        <v>36220</v>
      </c>
      <c r="F35" s="108" t="n">
        <v>37711</v>
      </c>
      <c r="G35" s="75" t="s">
        <v>161</v>
      </c>
      <c r="H35" s="75" t="s">
        <v>169</v>
      </c>
      <c r="I35" s="107" t="s">
        <v>163</v>
      </c>
      <c r="J35" s="109" t="n">
        <f aca="false">5.627/J$1</f>
        <v>0.181516129032258</v>
      </c>
      <c r="K35" s="110" t="n">
        <v>0.0434</v>
      </c>
      <c r="L35" s="110" t="n">
        <v>0.0022</v>
      </c>
      <c r="M35" s="110" t="n">
        <v>0</v>
      </c>
      <c r="N35" s="110" t="n">
        <v>0</v>
      </c>
      <c r="O35" s="111" t="n">
        <v>0.0228</v>
      </c>
      <c r="P35" s="110" t="n">
        <f aca="false">SUM(J35:N35)</f>
        <v>0.227116129032258</v>
      </c>
      <c r="Q35" s="112" t="s">
        <v>170</v>
      </c>
      <c r="R35" s="107" t="n">
        <v>46</v>
      </c>
      <c r="S35" s="75" t="s">
        <v>171</v>
      </c>
      <c r="T35" s="96" t="n">
        <f aca="false">J35*J$1*R35</f>
        <v>258.842</v>
      </c>
      <c r="U35" s="96"/>
      <c r="V35" s="113" t="n">
        <v>142039</v>
      </c>
      <c r="W35" s="75"/>
      <c r="X35" s="114"/>
      <c r="Y35" s="114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  <c r="IW35" s="106"/>
    </row>
    <row r="36" customFormat="false" ht="12.75" hidden="false" customHeight="false" outlineLevel="0" collapsed="false">
      <c r="A36" s="106"/>
      <c r="B36" s="75" t="s">
        <v>142</v>
      </c>
      <c r="C36" s="107" t="s">
        <v>18</v>
      </c>
      <c r="D36" s="107" t="s">
        <v>143</v>
      </c>
      <c r="E36" s="108" t="n">
        <v>36220</v>
      </c>
      <c r="F36" s="108" t="n">
        <v>38807</v>
      </c>
      <c r="G36" s="75" t="s">
        <v>173</v>
      </c>
      <c r="H36" s="75"/>
      <c r="I36" s="107" t="s">
        <v>174</v>
      </c>
      <c r="J36" s="109" t="n">
        <f aca="false">1.8533/J$1</f>
        <v>0.0597838709677419</v>
      </c>
      <c r="K36" s="110" t="n">
        <v>0</v>
      </c>
      <c r="L36" s="110" t="n">
        <v>0</v>
      </c>
      <c r="M36" s="110" t="n">
        <v>0</v>
      </c>
      <c r="N36" s="110" t="n">
        <v>0</v>
      </c>
      <c r="O36" s="111" t="n">
        <v>0</v>
      </c>
      <c r="P36" s="110" t="n">
        <f aca="false">SUM(J36:N36)</f>
        <v>0.0597838709677419</v>
      </c>
      <c r="Q36" s="112" t="n">
        <v>560042</v>
      </c>
      <c r="R36" s="107" t="n">
        <v>147</v>
      </c>
      <c r="S36" s="75" t="s">
        <v>175</v>
      </c>
      <c r="T36" s="126" t="n">
        <f aca="false">J36*J$1*R36</f>
        <v>272.4351</v>
      </c>
      <c r="U36" s="96"/>
      <c r="V36" s="113" t="n">
        <v>142434</v>
      </c>
      <c r="W36" s="75"/>
      <c r="X36" s="114"/>
      <c r="Y36" s="114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</row>
    <row r="37" customFormat="false" ht="12.75" hidden="false" customHeight="false" outlineLevel="0" collapsed="false">
      <c r="A37" s="106"/>
      <c r="B37" s="75" t="s">
        <v>142</v>
      </c>
      <c r="C37" s="107" t="s">
        <v>18</v>
      </c>
      <c r="D37" s="107" t="s">
        <v>143</v>
      </c>
      <c r="E37" s="108" t="n">
        <v>36220</v>
      </c>
      <c r="F37" s="108" t="n">
        <v>38807</v>
      </c>
      <c r="G37" s="75" t="s">
        <v>176</v>
      </c>
      <c r="H37" s="75"/>
      <c r="I37" s="107" t="s">
        <v>174</v>
      </c>
      <c r="J37" s="109" t="n">
        <v>0.0137</v>
      </c>
      <c r="K37" s="110" t="n">
        <v>0</v>
      </c>
      <c r="L37" s="110" t="n">
        <v>0</v>
      </c>
      <c r="M37" s="110" t="n">
        <v>0</v>
      </c>
      <c r="N37" s="110" t="n">
        <v>0</v>
      </c>
      <c r="O37" s="111" t="n">
        <v>0</v>
      </c>
      <c r="P37" s="110" t="n">
        <f aca="false">SUM(J37:N37)</f>
        <v>0.0137</v>
      </c>
      <c r="Q37" s="112" t="n">
        <v>560042</v>
      </c>
      <c r="R37" s="107" t="n">
        <v>16275</v>
      </c>
      <c r="S37" s="75" t="s">
        <v>175</v>
      </c>
      <c r="T37" s="126" t="n">
        <f aca="false">+R37*J37</f>
        <v>222.9675</v>
      </c>
      <c r="U37" s="96"/>
      <c r="V37" s="113" t="n">
        <v>142434</v>
      </c>
      <c r="W37" s="75"/>
      <c r="X37" s="114"/>
      <c r="Y37" s="114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  <c r="IT37" s="106"/>
      <c r="IU37" s="106"/>
      <c r="IV37" s="106"/>
      <c r="IW37" s="106"/>
    </row>
    <row r="38" customFormat="false" ht="12.75" hidden="false" customHeight="false" outlineLevel="0" collapsed="false">
      <c r="A38" s="106"/>
      <c r="B38" s="75" t="s">
        <v>177</v>
      </c>
      <c r="C38" s="107" t="s">
        <v>18</v>
      </c>
      <c r="D38" s="107" t="s">
        <v>157</v>
      </c>
      <c r="E38" s="108" t="n">
        <v>36465</v>
      </c>
      <c r="F38" s="108" t="n">
        <v>36677</v>
      </c>
      <c r="G38" s="75" t="s">
        <v>161</v>
      </c>
      <c r="H38" s="75" t="s">
        <v>178</v>
      </c>
      <c r="I38" s="107" t="s">
        <v>163</v>
      </c>
      <c r="J38" s="109" t="n">
        <f aca="false">5.75/J$1</f>
        <v>0.185483870967742</v>
      </c>
      <c r="K38" s="110" t="n">
        <v>0.0434</v>
      </c>
      <c r="L38" s="110" t="n">
        <v>0.0022</v>
      </c>
      <c r="M38" s="110" t="n">
        <v>0</v>
      </c>
      <c r="N38" s="110" t="n">
        <v>0</v>
      </c>
      <c r="O38" s="111" t="n">
        <v>0.0228</v>
      </c>
      <c r="P38" s="110" t="n">
        <f aca="false">SUM(J38:N38)</f>
        <v>0.231083870967742</v>
      </c>
      <c r="Q38" s="112" t="s">
        <v>179</v>
      </c>
      <c r="R38" s="107" t="n">
        <v>186</v>
      </c>
      <c r="S38" s="75" t="s">
        <v>180</v>
      </c>
      <c r="T38" s="96" t="n">
        <f aca="false">J38*J$1*R38</f>
        <v>1069.5</v>
      </c>
      <c r="U38" s="96"/>
      <c r="V38" s="113" t="n">
        <v>142040</v>
      </c>
      <c r="W38" s="75"/>
      <c r="X38" s="114"/>
      <c r="Y38" s="114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  <c r="IT38" s="106"/>
      <c r="IU38" s="106"/>
      <c r="IV38" s="106"/>
      <c r="IW38" s="106"/>
    </row>
    <row r="39" customFormat="false" ht="12.75" hidden="false" customHeight="false" outlineLevel="0" collapsed="false">
      <c r="A39" s="106"/>
      <c r="B39" s="75" t="s">
        <v>177</v>
      </c>
      <c r="C39" s="107" t="s">
        <v>18</v>
      </c>
      <c r="D39" s="107" t="s">
        <v>157</v>
      </c>
      <c r="E39" s="108" t="n">
        <v>36495</v>
      </c>
      <c r="F39" s="108" t="n">
        <v>36616</v>
      </c>
      <c r="G39" s="75" t="s">
        <v>161</v>
      </c>
      <c r="H39" s="75" t="s">
        <v>178</v>
      </c>
      <c r="I39" s="107" t="s">
        <v>163</v>
      </c>
      <c r="J39" s="109" t="n">
        <f aca="false">5.75/J$1</f>
        <v>0.185483870967742</v>
      </c>
      <c r="K39" s="110" t="n">
        <v>0.0434</v>
      </c>
      <c r="L39" s="110" t="n">
        <v>0.0022</v>
      </c>
      <c r="M39" s="110" t="n">
        <v>0</v>
      </c>
      <c r="N39" s="110" t="n">
        <v>0</v>
      </c>
      <c r="O39" s="111" t="n">
        <v>0.0228</v>
      </c>
      <c r="P39" s="110" t="n">
        <f aca="false">SUM(J39:N39)</f>
        <v>0.231083870967742</v>
      </c>
      <c r="Q39" s="112" t="s">
        <v>181</v>
      </c>
      <c r="R39" s="107" t="n">
        <v>11</v>
      </c>
      <c r="S39" s="75" t="s">
        <v>182</v>
      </c>
      <c r="T39" s="96" t="n">
        <f aca="false">J39*J$1*R39</f>
        <v>63.25</v>
      </c>
      <c r="U39" s="96"/>
      <c r="V39" s="113" t="n">
        <v>142041</v>
      </c>
      <c r="W39" s="75"/>
      <c r="X39" s="114"/>
      <c r="Y39" s="114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  <c r="IT39" s="106"/>
      <c r="IU39" s="106"/>
      <c r="IV39" s="106"/>
      <c r="IW39" s="106"/>
    </row>
    <row r="40" customFormat="false" ht="12.75" hidden="false" customHeight="false" outlineLevel="0" collapsed="false">
      <c r="A40" s="106" t="s">
        <v>183</v>
      </c>
      <c r="B40" s="75" t="s">
        <v>142</v>
      </c>
      <c r="C40" s="107" t="s">
        <v>18</v>
      </c>
      <c r="D40" s="107" t="s">
        <v>184</v>
      </c>
      <c r="E40" s="108" t="n">
        <v>36526</v>
      </c>
      <c r="F40" s="108" t="n">
        <v>36556</v>
      </c>
      <c r="G40" s="127" t="n">
        <v>10001</v>
      </c>
      <c r="H40" s="127" t="n">
        <v>10001</v>
      </c>
      <c r="I40" s="107" t="s">
        <v>174</v>
      </c>
      <c r="J40" s="109" t="n">
        <v>0.0137</v>
      </c>
      <c r="K40" s="110"/>
      <c r="L40" s="110"/>
      <c r="M40" s="110"/>
      <c r="N40" s="110"/>
      <c r="O40" s="111"/>
      <c r="P40" s="110"/>
      <c r="Q40" s="112" t="n">
        <v>530529</v>
      </c>
      <c r="R40" s="107" t="n">
        <v>14046</v>
      </c>
      <c r="S40" s="75" t="s">
        <v>185</v>
      </c>
      <c r="T40" s="96" t="n">
        <f aca="false">J40*1*R40</f>
        <v>192.4302</v>
      </c>
      <c r="U40" s="96"/>
      <c r="V40" s="113" t="n">
        <v>153939</v>
      </c>
      <c r="W40" s="75"/>
      <c r="X40" s="114"/>
      <c r="Y40" s="114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  <c r="IT40" s="106"/>
      <c r="IU40" s="106"/>
      <c r="IV40" s="106"/>
      <c r="IW40" s="106"/>
    </row>
    <row r="41" customFormat="false" ht="12.75" hidden="false" customHeight="false" outlineLevel="0" collapsed="false">
      <c r="A41" s="106" t="s">
        <v>183</v>
      </c>
      <c r="B41" s="75" t="s">
        <v>142</v>
      </c>
      <c r="C41" s="107" t="s">
        <v>18</v>
      </c>
      <c r="D41" s="107" t="s">
        <v>184</v>
      </c>
      <c r="E41" s="108" t="n">
        <v>36526</v>
      </c>
      <c r="F41" s="108" t="n">
        <v>36556</v>
      </c>
      <c r="G41" s="127" t="n">
        <v>10001</v>
      </c>
      <c r="H41" s="127" t="n">
        <v>10001</v>
      </c>
      <c r="I41" s="107" t="s">
        <v>174</v>
      </c>
      <c r="J41" s="109" t="n">
        <v>1.8533</v>
      </c>
      <c r="K41" s="110"/>
      <c r="L41" s="110"/>
      <c r="M41" s="110"/>
      <c r="N41" s="110"/>
      <c r="O41" s="111"/>
      <c r="P41" s="110"/>
      <c r="Q41" s="112" t="n">
        <v>530529</v>
      </c>
      <c r="R41" s="107" t="n">
        <v>230</v>
      </c>
      <c r="S41" s="75" t="s">
        <v>185</v>
      </c>
      <c r="T41" s="96" t="n">
        <f aca="false">J41*1*R41</f>
        <v>426.259</v>
      </c>
      <c r="U41" s="96"/>
      <c r="V41" s="113" t="n">
        <v>153939</v>
      </c>
      <c r="W41" s="75"/>
      <c r="X41" s="114"/>
      <c r="Y41" s="114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  <c r="IU41" s="106"/>
      <c r="IV41" s="106"/>
      <c r="IW41" s="106"/>
    </row>
    <row r="42" customFormat="false" ht="12.75" hidden="false" customHeight="false" outlineLevel="0" collapsed="false">
      <c r="A42" s="106"/>
      <c r="B42" s="75" t="s">
        <v>186</v>
      </c>
      <c r="C42" s="107" t="s">
        <v>18</v>
      </c>
      <c r="D42" s="107" t="s">
        <v>187</v>
      </c>
      <c r="E42" s="108" t="n">
        <v>36526</v>
      </c>
      <c r="F42" s="108" t="n">
        <v>36556</v>
      </c>
      <c r="G42" s="75" t="s">
        <v>188</v>
      </c>
      <c r="H42" s="75" t="s">
        <v>189</v>
      </c>
      <c r="I42" s="107" t="s">
        <v>163</v>
      </c>
      <c r="J42" s="109" t="n">
        <v>0</v>
      </c>
      <c r="K42" s="110" t="n">
        <v>0</v>
      </c>
      <c r="L42" s="110" t="n">
        <v>0.0022</v>
      </c>
      <c r="M42" s="110" t="n">
        <v>0</v>
      </c>
      <c r="N42" s="110" t="n">
        <v>0</v>
      </c>
      <c r="O42" s="111" t="n">
        <v>0.0228</v>
      </c>
      <c r="P42" s="110" t="n">
        <f aca="false">SUM(J42:N42)</f>
        <v>0.0022</v>
      </c>
      <c r="Q42" s="112" t="s">
        <v>190</v>
      </c>
      <c r="R42" s="107" t="n">
        <v>7000</v>
      </c>
      <c r="S42" s="75" t="s">
        <v>191</v>
      </c>
      <c r="T42" s="96" t="n">
        <f aca="false">J42*J$1*R42</f>
        <v>0</v>
      </c>
      <c r="U42" s="96"/>
      <c r="V42" s="113" t="s">
        <v>192</v>
      </c>
      <c r="W42" s="75"/>
      <c r="X42" s="114"/>
      <c r="Y42" s="114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  <c r="IU42" s="106"/>
      <c r="IV42" s="106"/>
      <c r="IW42" s="106"/>
    </row>
    <row r="43" customFormat="false" ht="12.75" hidden="false" customHeight="false" outlineLevel="0" collapsed="false">
      <c r="B43" s="115" t="s">
        <v>107</v>
      </c>
      <c r="C43" s="116" t="s">
        <v>107</v>
      </c>
      <c r="D43" s="117" t="s">
        <v>107</v>
      </c>
      <c r="E43" s="118" t="s">
        <v>107</v>
      </c>
      <c r="F43" s="118"/>
      <c r="G43" s="115" t="s">
        <v>107</v>
      </c>
      <c r="H43" s="119" t="s">
        <v>107</v>
      </c>
      <c r="I43" s="116" t="s">
        <v>107</v>
      </c>
      <c r="J43" s="120"/>
      <c r="K43" s="121"/>
      <c r="L43" s="121"/>
      <c r="M43" s="121"/>
      <c r="N43" s="121"/>
      <c r="O43" s="122"/>
      <c r="P43" s="121"/>
      <c r="Q43" s="123" t="s">
        <v>107</v>
      </c>
      <c r="R43" s="116" t="n">
        <f aca="false">SUM(R31:R39)</f>
        <v>17589</v>
      </c>
      <c r="S43" s="115" t="s">
        <v>107</v>
      </c>
      <c r="T43" s="124" t="n">
        <f aca="false">SUM(T31:T39)</f>
        <v>7196.5506</v>
      </c>
      <c r="U43" s="124" t="n">
        <f aca="false">SUM(U31:U39)</f>
        <v>0</v>
      </c>
      <c r="V43" s="125"/>
      <c r="W43" s="115"/>
      <c r="X43" s="93"/>
      <c r="Y43" s="93"/>
    </row>
    <row r="44" customFormat="false" ht="12.75" hidden="false" customHeight="false" outlineLevel="0" collapsed="false">
      <c r="B44" s="97" t="s">
        <v>109</v>
      </c>
      <c r="C44" s="98" t="s">
        <v>110</v>
      </c>
      <c r="D44" s="98" t="s">
        <v>111</v>
      </c>
      <c r="E44" s="99" t="s">
        <v>112</v>
      </c>
      <c r="F44" s="99"/>
      <c r="G44" s="97" t="s">
        <v>113</v>
      </c>
      <c r="H44" s="97" t="s">
        <v>114</v>
      </c>
      <c r="I44" s="98" t="s">
        <v>136</v>
      </c>
      <c r="J44" s="100" t="s">
        <v>116</v>
      </c>
      <c r="K44" s="98" t="s">
        <v>117</v>
      </c>
      <c r="L44" s="98" t="s">
        <v>118</v>
      </c>
      <c r="M44" s="98" t="s">
        <v>119</v>
      </c>
      <c r="N44" s="98" t="s">
        <v>120</v>
      </c>
      <c r="O44" s="101" t="s">
        <v>122</v>
      </c>
      <c r="P44" s="98" t="s">
        <v>137</v>
      </c>
      <c r="Q44" s="102" t="s">
        <v>123</v>
      </c>
      <c r="R44" s="98" t="s">
        <v>124</v>
      </c>
      <c r="S44" s="97" t="s">
        <v>125</v>
      </c>
      <c r="T44" s="103" t="s">
        <v>138</v>
      </c>
      <c r="U44" s="103" t="s">
        <v>139</v>
      </c>
      <c r="V44" s="104" t="s">
        <v>140</v>
      </c>
      <c r="W44" s="105" t="str">
        <f aca="false">+W30</f>
        <v>Questions</v>
      </c>
      <c r="X44" s="93"/>
      <c r="Y44" s="93"/>
    </row>
    <row r="45" customFormat="false" ht="12.75" hidden="false" customHeight="false" outlineLevel="0" collapsed="false">
      <c r="A45" s="106"/>
      <c r="B45" s="75" t="s">
        <v>142</v>
      </c>
      <c r="C45" s="107" t="s">
        <v>193</v>
      </c>
      <c r="D45" s="107" t="s">
        <v>194</v>
      </c>
      <c r="E45" s="108" t="n">
        <v>36526</v>
      </c>
      <c r="F45" s="108" t="n">
        <v>36646</v>
      </c>
      <c r="G45" s="80" t="s">
        <v>195</v>
      </c>
      <c r="H45" s="80" t="s">
        <v>196</v>
      </c>
      <c r="I45" s="107" t="s">
        <v>15</v>
      </c>
      <c r="J45" s="109" t="n">
        <f aca="false">6.5/J$1</f>
        <v>0.209677419354839</v>
      </c>
      <c r="K45" s="110" t="n">
        <v>0.0132</v>
      </c>
      <c r="L45" s="110" t="n">
        <v>0.0022</v>
      </c>
      <c r="M45" s="110" t="n">
        <v>0.0075</v>
      </c>
      <c r="N45" s="110" t="n">
        <v>0</v>
      </c>
      <c r="O45" s="111" t="n">
        <v>0.02116</v>
      </c>
      <c r="P45" s="110" t="n">
        <f aca="false">SUM(J45:N45)</f>
        <v>0.232577419354839</v>
      </c>
      <c r="Q45" s="112" t="n">
        <v>37956</v>
      </c>
      <c r="R45" s="107" t="n">
        <v>600</v>
      </c>
      <c r="S45" s="75" t="s">
        <v>197</v>
      </c>
      <c r="T45" s="96" t="n">
        <f aca="false">J45*J$1*R45</f>
        <v>3900</v>
      </c>
      <c r="U45" s="96"/>
      <c r="V45" s="113" t="n">
        <v>140439</v>
      </c>
      <c r="W45" s="96"/>
      <c r="X45" s="114"/>
      <c r="Y45" s="114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2.75" hidden="false" customHeight="false" outlineLevel="0" collapsed="false">
      <c r="A46" s="106"/>
      <c r="B46" s="75" t="s">
        <v>198</v>
      </c>
      <c r="C46" s="107" t="s">
        <v>193</v>
      </c>
      <c r="D46" s="107" t="s">
        <v>199</v>
      </c>
      <c r="E46" s="108" t="n">
        <v>36251</v>
      </c>
      <c r="F46" s="108" t="n">
        <v>36616</v>
      </c>
      <c r="G46" s="75" t="s">
        <v>200</v>
      </c>
      <c r="H46" s="75" t="s">
        <v>201</v>
      </c>
      <c r="I46" s="107" t="s">
        <v>202</v>
      </c>
      <c r="J46" s="109" t="n">
        <v>0</v>
      </c>
      <c r="K46" s="110" t="n">
        <v>0</v>
      </c>
      <c r="L46" s="110" t="n">
        <v>0</v>
      </c>
      <c r="M46" s="110" t="n">
        <v>0</v>
      </c>
      <c r="N46" s="110" t="n">
        <v>0</v>
      </c>
      <c r="O46" s="111" t="n">
        <v>0</v>
      </c>
      <c r="P46" s="110" t="n">
        <f aca="false">SUM(J46:N46)</f>
        <v>0</v>
      </c>
      <c r="Q46" s="112" t="n">
        <v>51407</v>
      </c>
      <c r="R46" s="107" t="n">
        <v>0</v>
      </c>
      <c r="S46" s="75" t="s">
        <v>203</v>
      </c>
      <c r="T46" s="96" t="n">
        <f aca="false">J46*R46</f>
        <v>0</v>
      </c>
      <c r="U46" s="96"/>
      <c r="V46" s="113" t="n">
        <v>151880</v>
      </c>
      <c r="W46" s="75"/>
      <c r="X46" s="114"/>
      <c r="Y46" s="114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2.75" hidden="false" customHeight="false" outlineLevel="0" collapsed="false">
      <c r="A47" s="106"/>
      <c r="B47" s="75" t="s">
        <v>198</v>
      </c>
      <c r="C47" s="107" t="s">
        <v>193</v>
      </c>
      <c r="D47" s="107" t="s">
        <v>199</v>
      </c>
      <c r="E47" s="108" t="n">
        <v>36251</v>
      </c>
      <c r="F47" s="108" t="n">
        <v>36616</v>
      </c>
      <c r="G47" s="75" t="s">
        <v>200</v>
      </c>
      <c r="H47" s="75" t="s">
        <v>204</v>
      </c>
      <c r="I47" s="107" t="s">
        <v>202</v>
      </c>
      <c r="J47" s="109" t="n">
        <v>0</v>
      </c>
      <c r="K47" s="110" t="n">
        <v>0</v>
      </c>
      <c r="L47" s="110" t="n">
        <v>0</v>
      </c>
      <c r="M47" s="110" t="n">
        <v>0</v>
      </c>
      <c r="N47" s="110" t="n">
        <v>0</v>
      </c>
      <c r="O47" s="111" t="n">
        <v>0</v>
      </c>
      <c r="P47" s="110" t="n">
        <f aca="false">SUM(J47:N47)</f>
        <v>0</v>
      </c>
      <c r="Q47" s="112" t="n">
        <v>51407</v>
      </c>
      <c r="R47" s="107" t="n">
        <v>0</v>
      </c>
      <c r="S47" s="75" t="s">
        <v>203</v>
      </c>
      <c r="T47" s="96" t="n">
        <f aca="false">J47*J$1*R47</f>
        <v>0</v>
      </c>
      <c r="U47" s="96"/>
      <c r="V47" s="113" t="n">
        <v>151880</v>
      </c>
      <c r="W47" s="75"/>
      <c r="X47" s="114"/>
      <c r="Y47" s="114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2.75" hidden="false" customHeight="false" outlineLevel="0" collapsed="false">
      <c r="A48" s="106"/>
      <c r="B48" s="75" t="s">
        <v>198</v>
      </c>
      <c r="C48" s="107" t="s">
        <v>193</v>
      </c>
      <c r="D48" s="107"/>
      <c r="E48" s="108" t="n">
        <v>36100</v>
      </c>
      <c r="F48" s="108" t="n">
        <v>36830</v>
      </c>
      <c r="G48" s="75" t="s">
        <v>205</v>
      </c>
      <c r="H48" s="75" t="s">
        <v>196</v>
      </c>
      <c r="I48" s="107" t="s">
        <v>15</v>
      </c>
      <c r="J48" s="109" t="n">
        <f aca="false">4.56/J$1</f>
        <v>0.147096774193548</v>
      </c>
      <c r="K48" s="110" t="n">
        <v>0.0132</v>
      </c>
      <c r="L48" s="110" t="n">
        <v>0.0022</v>
      </c>
      <c r="M48" s="110" t="n">
        <v>0.0072</v>
      </c>
      <c r="N48" s="110" t="n">
        <v>0</v>
      </c>
      <c r="O48" s="111" t="n">
        <v>0.02116</v>
      </c>
      <c r="P48" s="110" t="n">
        <f aca="false">SUM(J48:N48)</f>
        <v>0.169696774193548</v>
      </c>
      <c r="Q48" s="112" t="n">
        <v>61822</v>
      </c>
      <c r="R48" s="107" t="n">
        <v>4000</v>
      </c>
      <c r="S48" s="75" t="s">
        <v>206</v>
      </c>
      <c r="T48" s="96" t="n">
        <f aca="false">J48*J$1*R48</f>
        <v>18240</v>
      </c>
      <c r="U48" s="96"/>
      <c r="V48" s="113" t="n">
        <v>14275</v>
      </c>
      <c r="W48" s="75"/>
      <c r="X48" s="114"/>
      <c r="Y48" s="114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2.75" hidden="false" customHeight="false" outlineLevel="0" collapsed="false">
      <c r="A49" s="106"/>
      <c r="B49" s="75" t="s">
        <v>142</v>
      </c>
      <c r="C49" s="107" t="s">
        <v>193</v>
      </c>
      <c r="D49" s="107" t="s">
        <v>194</v>
      </c>
      <c r="E49" s="108" t="n">
        <v>36526</v>
      </c>
      <c r="F49" s="108" t="n">
        <v>36830</v>
      </c>
      <c r="G49" s="75" t="s">
        <v>207</v>
      </c>
      <c r="H49" s="75" t="s">
        <v>208</v>
      </c>
      <c r="I49" s="107" t="s">
        <v>15</v>
      </c>
      <c r="J49" s="128" t="n">
        <v>0.15</v>
      </c>
      <c r="K49" s="110" t="n">
        <v>0.0132</v>
      </c>
      <c r="L49" s="110" t="n">
        <v>0.0022</v>
      </c>
      <c r="M49" s="110" t="n">
        <v>0.0075</v>
      </c>
      <c r="N49" s="110" t="n">
        <v>0</v>
      </c>
      <c r="O49" s="111" t="n">
        <v>0.02116</v>
      </c>
      <c r="P49" s="110" t="n">
        <f aca="false">SUM(J49:N49)</f>
        <v>0.1729</v>
      </c>
      <c r="Q49" s="112" t="n">
        <v>61825</v>
      </c>
      <c r="R49" s="107" t="n">
        <v>2000</v>
      </c>
      <c r="S49" s="75" t="s">
        <v>209</v>
      </c>
      <c r="T49" s="96" t="n">
        <f aca="false">J49*J$1*R49</f>
        <v>9300</v>
      </c>
      <c r="U49" s="96"/>
      <c r="V49" s="113" t="n">
        <v>140437</v>
      </c>
      <c r="W49" s="96"/>
      <c r="X49" s="114"/>
      <c r="Y49" s="114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2.75" hidden="false" customHeight="false" outlineLevel="0" collapsed="false">
      <c r="A50" s="106"/>
      <c r="B50" s="75" t="s">
        <v>142</v>
      </c>
      <c r="C50" s="107" t="s">
        <v>193</v>
      </c>
      <c r="D50" s="107" t="s">
        <v>194</v>
      </c>
      <c r="E50" s="108" t="n">
        <v>36526</v>
      </c>
      <c r="F50" s="108" t="n">
        <v>36830</v>
      </c>
      <c r="G50" s="75" t="s">
        <v>210</v>
      </c>
      <c r="H50" s="75" t="s">
        <v>208</v>
      </c>
      <c r="I50" s="107" t="s">
        <v>15</v>
      </c>
      <c r="J50" s="128" t="n">
        <v>0.15</v>
      </c>
      <c r="K50" s="110" t="n">
        <v>0.0132</v>
      </c>
      <c r="L50" s="110" t="n">
        <v>0.0022</v>
      </c>
      <c r="M50" s="110" t="n">
        <v>0.0075</v>
      </c>
      <c r="N50" s="110" t="n">
        <v>0</v>
      </c>
      <c r="O50" s="111" t="n">
        <v>0.02116</v>
      </c>
      <c r="P50" s="110" t="n">
        <f aca="false">SUM(J50:N50)</f>
        <v>0.1729</v>
      </c>
      <c r="Q50" s="112" t="n">
        <v>61825</v>
      </c>
      <c r="R50" s="107" t="n">
        <v>5000</v>
      </c>
      <c r="S50" s="75" t="s">
        <v>209</v>
      </c>
      <c r="T50" s="96" t="n">
        <f aca="false">J50*J$1*R50</f>
        <v>23250</v>
      </c>
      <c r="U50" s="96"/>
      <c r="V50" s="113" t="n">
        <v>140437</v>
      </c>
      <c r="W50" s="96"/>
      <c r="X50" s="114"/>
      <c r="Y50" s="114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2.75" hidden="false" customHeight="false" outlineLevel="0" collapsed="false">
      <c r="A51" s="106"/>
      <c r="B51" s="75" t="s">
        <v>142</v>
      </c>
      <c r="C51" s="107" t="s">
        <v>193</v>
      </c>
      <c r="D51" s="107" t="s">
        <v>194</v>
      </c>
      <c r="E51" s="108" t="n">
        <v>36526</v>
      </c>
      <c r="F51" s="108" t="n">
        <v>36830</v>
      </c>
      <c r="G51" s="75" t="s">
        <v>211</v>
      </c>
      <c r="H51" s="75" t="s">
        <v>208</v>
      </c>
      <c r="I51" s="107" t="s">
        <v>15</v>
      </c>
      <c r="J51" s="128" t="n">
        <v>0.15</v>
      </c>
      <c r="K51" s="110" t="n">
        <v>0.0132</v>
      </c>
      <c r="L51" s="110" t="n">
        <v>0.0022</v>
      </c>
      <c r="M51" s="110" t="n">
        <v>0.0075</v>
      </c>
      <c r="N51" s="110" t="n">
        <v>0</v>
      </c>
      <c r="O51" s="111" t="n">
        <v>0.02116</v>
      </c>
      <c r="P51" s="110" t="n">
        <f aca="false">SUM(J51:N51)</f>
        <v>0.1729</v>
      </c>
      <c r="Q51" s="112" t="n">
        <v>61825</v>
      </c>
      <c r="R51" s="107" t="n">
        <v>1000</v>
      </c>
      <c r="S51" s="75" t="s">
        <v>209</v>
      </c>
      <c r="T51" s="96" t="n">
        <f aca="false">J51*J$1*R51</f>
        <v>4650</v>
      </c>
      <c r="U51" s="96"/>
      <c r="V51" s="113" t="n">
        <v>140437</v>
      </c>
      <c r="W51" s="96"/>
      <c r="X51" s="114"/>
      <c r="Y51" s="114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2.75" hidden="false" customHeight="false" outlineLevel="0" collapsed="false">
      <c r="A52" s="106"/>
      <c r="B52" s="75" t="s">
        <v>198</v>
      </c>
      <c r="C52" s="107" t="s">
        <v>193</v>
      </c>
      <c r="D52" s="107"/>
      <c r="E52" s="108" t="n">
        <v>36100</v>
      </c>
      <c r="F52" s="108" t="n">
        <v>36830</v>
      </c>
      <c r="G52" s="75" t="s">
        <v>207</v>
      </c>
      <c r="H52" s="75" t="s">
        <v>212</v>
      </c>
      <c r="I52" s="107" t="s">
        <v>15</v>
      </c>
      <c r="J52" s="109" t="n">
        <f aca="false">4.56/J$1</f>
        <v>0.147096774193548</v>
      </c>
      <c r="K52" s="110" t="n">
        <v>0.0132</v>
      </c>
      <c r="L52" s="110" t="n">
        <v>0.0022</v>
      </c>
      <c r="M52" s="110" t="n">
        <v>0.0072</v>
      </c>
      <c r="N52" s="110" t="n">
        <v>0</v>
      </c>
      <c r="O52" s="111" t="n">
        <v>0.02116</v>
      </c>
      <c r="P52" s="110" t="n">
        <f aca="false">SUM(J52:N52)</f>
        <v>0.169696774193548</v>
      </c>
      <c r="Q52" s="112" t="n">
        <v>61838</v>
      </c>
      <c r="R52" s="107" t="n">
        <v>1000</v>
      </c>
      <c r="S52" s="75" t="s">
        <v>213</v>
      </c>
      <c r="T52" s="96" t="n">
        <f aca="false">J52*J$1*R52</f>
        <v>4560</v>
      </c>
      <c r="U52" s="96"/>
      <c r="V52" s="113" t="n">
        <v>142768</v>
      </c>
      <c r="W52" s="75"/>
      <c r="X52" s="114"/>
      <c r="Y52" s="114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2.75" hidden="false" customHeight="false" outlineLevel="0" collapsed="false">
      <c r="A53" s="106"/>
      <c r="B53" s="75" t="s">
        <v>142</v>
      </c>
      <c r="C53" s="107" t="s">
        <v>193</v>
      </c>
      <c r="D53" s="107" t="s">
        <v>194</v>
      </c>
      <c r="E53" s="108" t="n">
        <v>36526</v>
      </c>
      <c r="F53" s="108" t="n">
        <v>36830</v>
      </c>
      <c r="G53" s="75" t="s">
        <v>207</v>
      </c>
      <c r="H53" s="75" t="s">
        <v>214</v>
      </c>
      <c r="I53" s="107" t="s">
        <v>15</v>
      </c>
      <c r="J53" s="128" t="n">
        <v>0.15</v>
      </c>
      <c r="K53" s="110" t="n">
        <v>0.0132</v>
      </c>
      <c r="L53" s="110" t="n">
        <v>0.0022</v>
      </c>
      <c r="M53" s="110" t="n">
        <v>0.0075</v>
      </c>
      <c r="N53" s="110" t="n">
        <v>0</v>
      </c>
      <c r="O53" s="111" t="n">
        <v>0.02116</v>
      </c>
      <c r="P53" s="110" t="n">
        <f aca="false">SUM(J53:N53)</f>
        <v>0.1729</v>
      </c>
      <c r="Q53" s="112" t="n">
        <v>61990</v>
      </c>
      <c r="R53" s="107" t="n">
        <v>2000</v>
      </c>
      <c r="S53" s="75" t="s">
        <v>215</v>
      </c>
      <c r="T53" s="96" t="n">
        <f aca="false">J53*J$1*R53</f>
        <v>9300</v>
      </c>
      <c r="U53" s="96"/>
      <c r="V53" s="113" t="n">
        <v>140438</v>
      </c>
      <c r="W53" s="96"/>
      <c r="X53" s="114"/>
      <c r="Y53" s="114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2.75" hidden="false" customHeight="false" outlineLevel="0" collapsed="false">
      <c r="A54" s="106"/>
      <c r="B54" s="75" t="s">
        <v>142</v>
      </c>
      <c r="C54" s="107" t="s">
        <v>193</v>
      </c>
      <c r="D54" s="107" t="s">
        <v>194</v>
      </c>
      <c r="E54" s="108" t="n">
        <v>36465</v>
      </c>
      <c r="F54" s="108" t="n">
        <v>36891</v>
      </c>
      <c r="G54" s="75"/>
      <c r="H54" s="75"/>
      <c r="I54" s="107" t="s">
        <v>15</v>
      </c>
      <c r="J54" s="109" t="n">
        <f aca="false">3.0417/30.417</f>
        <v>0.1</v>
      </c>
      <c r="K54" s="110"/>
      <c r="L54" s="110"/>
      <c r="M54" s="110"/>
      <c r="N54" s="110"/>
      <c r="O54" s="111"/>
      <c r="P54" s="110"/>
      <c r="Q54" s="112" t="n">
        <v>62164</v>
      </c>
      <c r="R54" s="107" t="n">
        <v>2000</v>
      </c>
      <c r="S54" s="75"/>
      <c r="T54" s="96" t="n">
        <v>2000</v>
      </c>
      <c r="U54" s="96"/>
      <c r="V54" s="113" t="n">
        <v>149341</v>
      </c>
      <c r="W54" s="96"/>
      <c r="X54" s="114"/>
      <c r="Y54" s="114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2.75" hidden="false" customHeight="false" outlineLevel="0" collapsed="false">
      <c r="A55" s="106"/>
      <c r="B55" s="75" t="s">
        <v>198</v>
      </c>
      <c r="C55" s="107" t="s">
        <v>193</v>
      </c>
      <c r="D55" s="107" t="s">
        <v>216</v>
      </c>
      <c r="E55" s="108" t="n">
        <v>36192</v>
      </c>
      <c r="F55" s="108" t="n">
        <v>36556</v>
      </c>
      <c r="G55" s="75" t="s">
        <v>217</v>
      </c>
      <c r="H55" s="75" t="s">
        <v>218</v>
      </c>
      <c r="I55" s="107" t="s">
        <v>15</v>
      </c>
      <c r="J55" s="109" t="n">
        <f aca="false">6.53/J$1</f>
        <v>0.210645161290323</v>
      </c>
      <c r="K55" s="110" t="n">
        <v>0.0132</v>
      </c>
      <c r="L55" s="110" t="n">
        <v>0.0022</v>
      </c>
      <c r="M55" s="110" t="n">
        <v>0.0072</v>
      </c>
      <c r="N55" s="110" t="n">
        <v>0</v>
      </c>
      <c r="O55" s="111" t="n">
        <v>0.02116</v>
      </c>
      <c r="P55" s="110" t="n">
        <f aca="false">SUM(J55:N55)</f>
        <v>0.233245161290323</v>
      </c>
      <c r="Q55" s="112" t="n">
        <v>62740</v>
      </c>
      <c r="R55" s="107" t="n">
        <v>2</v>
      </c>
      <c r="S55" s="75" t="s">
        <v>219</v>
      </c>
      <c r="T55" s="96" t="n">
        <f aca="false">J55*J$1*R55</f>
        <v>13.06</v>
      </c>
      <c r="U55" s="96"/>
      <c r="V55" s="113" t="n">
        <v>140484</v>
      </c>
      <c r="W55" s="75"/>
      <c r="X55" s="114"/>
      <c r="Y55" s="114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2.75" hidden="false" customHeight="false" outlineLevel="0" collapsed="false">
      <c r="A56" s="106"/>
      <c r="B56" s="75" t="s">
        <v>142</v>
      </c>
      <c r="C56" s="107" t="s">
        <v>193</v>
      </c>
      <c r="D56" s="107" t="s">
        <v>194</v>
      </c>
      <c r="E56" s="108" t="n">
        <v>36526</v>
      </c>
      <c r="F56" s="108" t="n">
        <v>36616</v>
      </c>
      <c r="G56" s="80" t="s">
        <v>220</v>
      </c>
      <c r="H56" s="80" t="s">
        <v>221</v>
      </c>
      <c r="I56" s="107" t="s">
        <v>15</v>
      </c>
      <c r="J56" s="128" t="n">
        <v>0.05</v>
      </c>
      <c r="K56" s="110" t="n">
        <v>0.0132</v>
      </c>
      <c r="L56" s="110" t="n">
        <v>0.0022</v>
      </c>
      <c r="M56" s="110" t="n">
        <v>0.0075</v>
      </c>
      <c r="N56" s="110" t="n">
        <v>0</v>
      </c>
      <c r="O56" s="111" t="n">
        <v>0.02116</v>
      </c>
      <c r="P56" s="110" t="n">
        <f aca="false">SUM(J56:N56)</f>
        <v>0.0729</v>
      </c>
      <c r="Q56" s="112" t="n">
        <v>62978</v>
      </c>
      <c r="R56" s="107" t="n">
        <v>8000</v>
      </c>
      <c r="S56" s="75" t="s">
        <v>222</v>
      </c>
      <c r="T56" s="96" t="n">
        <f aca="false">J56*J$1*R56</f>
        <v>12400</v>
      </c>
      <c r="U56" s="96"/>
      <c r="V56" s="113" t="n">
        <v>139318</v>
      </c>
      <c r="W56" s="96"/>
      <c r="X56" s="114"/>
      <c r="Y56" s="114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2.75" hidden="false" customHeight="false" outlineLevel="0" collapsed="false">
      <c r="A57" s="106"/>
      <c r="B57" s="75" t="s">
        <v>198</v>
      </c>
      <c r="C57" s="107" t="s">
        <v>193</v>
      </c>
      <c r="D57" s="107" t="s">
        <v>223</v>
      </c>
      <c r="E57" s="108" t="n">
        <v>36220</v>
      </c>
      <c r="F57" s="108" t="n">
        <v>36585</v>
      </c>
      <c r="G57" s="75" t="s">
        <v>217</v>
      </c>
      <c r="H57" s="75" t="s">
        <v>224</v>
      </c>
      <c r="I57" s="107" t="s">
        <v>15</v>
      </c>
      <c r="J57" s="109" t="n">
        <f aca="false">6.5/J$1</f>
        <v>0.209677419354839</v>
      </c>
      <c r="K57" s="110" t="n">
        <v>0.0132</v>
      </c>
      <c r="L57" s="110" t="n">
        <v>0.0022</v>
      </c>
      <c r="M57" s="110" t="n">
        <v>0.0072</v>
      </c>
      <c r="N57" s="110" t="n">
        <v>0</v>
      </c>
      <c r="O57" s="111" t="n">
        <v>0.02116</v>
      </c>
      <c r="P57" s="110" t="n">
        <f aca="false">SUM(J57:N57)</f>
        <v>0.232277419354839</v>
      </c>
      <c r="Q57" s="112" t="n">
        <v>62982</v>
      </c>
      <c r="R57" s="107" t="n">
        <v>2</v>
      </c>
      <c r="S57" s="75" t="s">
        <v>225</v>
      </c>
      <c r="T57" s="96" t="n">
        <f aca="false">J57*J$1*R57</f>
        <v>13</v>
      </c>
      <c r="U57" s="96"/>
      <c r="V57" s="113" t="n">
        <v>140914</v>
      </c>
      <c r="W57" s="75"/>
      <c r="X57" s="114"/>
      <c r="Y57" s="114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2.75" hidden="false" customHeight="false" outlineLevel="0" collapsed="false">
      <c r="A58" s="106"/>
      <c r="B58" s="75" t="s">
        <v>198</v>
      </c>
      <c r="C58" s="107" t="s">
        <v>193</v>
      </c>
      <c r="D58" s="107" t="s">
        <v>216</v>
      </c>
      <c r="E58" s="108" t="n">
        <v>36220</v>
      </c>
      <c r="F58" s="108" t="n">
        <v>36585</v>
      </c>
      <c r="G58" s="75" t="s">
        <v>217</v>
      </c>
      <c r="H58" s="75" t="s">
        <v>218</v>
      </c>
      <c r="I58" s="107" t="s">
        <v>15</v>
      </c>
      <c r="J58" s="109" t="n">
        <f aca="false">6.5/J$1</f>
        <v>0.209677419354839</v>
      </c>
      <c r="K58" s="110" t="n">
        <v>0.0132</v>
      </c>
      <c r="L58" s="110" t="n">
        <v>0.0022</v>
      </c>
      <c r="M58" s="110" t="n">
        <v>0.0072</v>
      </c>
      <c r="N58" s="110" t="n">
        <v>0</v>
      </c>
      <c r="O58" s="111" t="n">
        <v>0.02116</v>
      </c>
      <c r="P58" s="110" t="n">
        <f aca="false">SUM(J58:N58)</f>
        <v>0.232277419354839</v>
      </c>
      <c r="Q58" s="112" t="n">
        <v>62983</v>
      </c>
      <c r="R58" s="107" t="n">
        <v>2</v>
      </c>
      <c r="S58" s="75" t="s">
        <v>226</v>
      </c>
      <c r="T58" s="96" t="n">
        <f aca="false">J58*J$1*R58</f>
        <v>13</v>
      </c>
      <c r="U58" s="96"/>
      <c r="V58" s="113" t="n">
        <v>140916</v>
      </c>
      <c r="W58" s="75"/>
      <c r="X58" s="114"/>
      <c r="Y58" s="114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2.75" hidden="false" customHeight="false" outlineLevel="0" collapsed="false">
      <c r="A59" s="106"/>
      <c r="B59" s="75" t="s">
        <v>198</v>
      </c>
      <c r="C59" s="107" t="s">
        <v>193</v>
      </c>
      <c r="D59" s="107" t="s">
        <v>199</v>
      </c>
      <c r="E59" s="108" t="n">
        <v>36434</v>
      </c>
      <c r="F59" s="108" t="n">
        <v>36616</v>
      </c>
      <c r="G59" s="75" t="s">
        <v>200</v>
      </c>
      <c r="H59" s="75" t="s">
        <v>227</v>
      </c>
      <c r="I59" s="107" t="s">
        <v>228</v>
      </c>
      <c r="J59" s="109" t="n">
        <f aca="false">6.329/J$1</f>
        <v>0.204161290322581</v>
      </c>
      <c r="K59" s="110" t="n">
        <v>0.013</v>
      </c>
      <c r="L59" s="110" t="n">
        <v>0.0022</v>
      </c>
      <c r="M59" s="110" t="n">
        <v>0.0072</v>
      </c>
      <c r="N59" s="110" t="n">
        <v>0</v>
      </c>
      <c r="O59" s="111" t="n">
        <v>0.02116</v>
      </c>
      <c r="P59" s="110" t="n">
        <f aca="false">SUM(J59:N59)</f>
        <v>0.226561290322581</v>
      </c>
      <c r="Q59" s="112" t="n">
        <v>63281</v>
      </c>
      <c r="R59" s="107" t="n">
        <v>134710</v>
      </c>
      <c r="S59" s="75" t="s">
        <v>229</v>
      </c>
      <c r="T59" s="96" t="n">
        <f aca="false">J59*J$1*R59</f>
        <v>852579.59</v>
      </c>
      <c r="U59" s="96"/>
      <c r="V59" s="113" t="n">
        <v>141177</v>
      </c>
      <c r="W59" s="75"/>
      <c r="X59" s="114"/>
      <c r="Y59" s="114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2.75" hidden="false" customHeight="false" outlineLevel="0" collapsed="false">
      <c r="A60" s="106"/>
      <c r="B60" s="75" t="s">
        <v>198</v>
      </c>
      <c r="C60" s="107" t="s">
        <v>193</v>
      </c>
      <c r="D60" s="107" t="s">
        <v>223</v>
      </c>
      <c r="E60" s="108" t="n">
        <v>36251</v>
      </c>
      <c r="F60" s="108" t="n">
        <v>36616</v>
      </c>
      <c r="G60" s="75" t="s">
        <v>217</v>
      </c>
      <c r="H60" s="75" t="s">
        <v>224</v>
      </c>
      <c r="I60" s="107" t="s">
        <v>15</v>
      </c>
      <c r="J60" s="109" t="n">
        <f aca="false">6.5/J$1</f>
        <v>0.209677419354839</v>
      </c>
      <c r="K60" s="110" t="n">
        <v>0.0132</v>
      </c>
      <c r="L60" s="110" t="n">
        <v>0.0022</v>
      </c>
      <c r="M60" s="110" t="n">
        <v>0.0072</v>
      </c>
      <c r="N60" s="110" t="n">
        <v>0</v>
      </c>
      <c r="O60" s="111" t="n">
        <v>0.02116</v>
      </c>
      <c r="P60" s="110" t="n">
        <f aca="false">SUM(J60:N60)</f>
        <v>0.232277419354839</v>
      </c>
      <c r="Q60" s="112" t="n">
        <v>63282</v>
      </c>
      <c r="R60" s="107" t="n">
        <v>6</v>
      </c>
      <c r="S60" s="75" t="s">
        <v>230</v>
      </c>
      <c r="T60" s="96" t="n">
        <f aca="false">J60*J$1*R60</f>
        <v>39</v>
      </c>
      <c r="U60" s="96"/>
      <c r="V60" s="113" t="n">
        <v>140965</v>
      </c>
      <c r="W60" s="75"/>
      <c r="X60" s="114"/>
      <c r="Y60" s="114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2.75" hidden="false" customHeight="false" outlineLevel="0" collapsed="false">
      <c r="A61" s="106"/>
      <c r="B61" s="75" t="s">
        <v>198</v>
      </c>
      <c r="C61" s="107" t="s">
        <v>193</v>
      </c>
      <c r="D61" s="107" t="s">
        <v>216</v>
      </c>
      <c r="E61" s="108" t="n">
        <v>36251</v>
      </c>
      <c r="F61" s="108" t="n">
        <v>36616</v>
      </c>
      <c r="G61" s="75" t="s">
        <v>217</v>
      </c>
      <c r="H61" s="75" t="s">
        <v>231</v>
      </c>
      <c r="I61" s="107" t="s">
        <v>15</v>
      </c>
      <c r="J61" s="109" t="n">
        <f aca="false">6.5/J$1</f>
        <v>0.209677419354839</v>
      </c>
      <c r="K61" s="110" t="n">
        <v>0.0132</v>
      </c>
      <c r="L61" s="110" t="n">
        <v>0.0022</v>
      </c>
      <c r="M61" s="110" t="n">
        <v>0.0072</v>
      </c>
      <c r="N61" s="110" t="n">
        <v>0</v>
      </c>
      <c r="O61" s="111" t="n">
        <v>0.02116</v>
      </c>
      <c r="P61" s="110" t="n">
        <f aca="false">SUM(J61:N61)</f>
        <v>0.232277419354839</v>
      </c>
      <c r="Q61" s="112" t="n">
        <v>63283</v>
      </c>
      <c r="R61" s="107" t="n">
        <v>46</v>
      </c>
      <c r="S61" s="75" t="s">
        <v>232</v>
      </c>
      <c r="T61" s="96" t="n">
        <f aca="false">J61*J$1*R61</f>
        <v>299</v>
      </c>
      <c r="U61" s="96"/>
      <c r="V61" s="113" t="n">
        <v>140968</v>
      </c>
      <c r="W61" s="75"/>
      <c r="X61" s="114"/>
      <c r="Y61" s="114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2.75" hidden="false" customHeight="false" outlineLevel="0" collapsed="false">
      <c r="A62" s="106"/>
      <c r="B62" s="75" t="s">
        <v>198</v>
      </c>
      <c r="C62" s="107" t="s">
        <v>193</v>
      </c>
      <c r="D62" s="107" t="s">
        <v>199</v>
      </c>
      <c r="E62" s="108" t="n">
        <v>36251</v>
      </c>
      <c r="F62" s="108" t="n">
        <v>36616</v>
      </c>
      <c r="G62" s="75" t="s">
        <v>200</v>
      </c>
      <c r="H62" s="75" t="s">
        <v>201</v>
      </c>
      <c r="I62" s="107" t="s">
        <v>202</v>
      </c>
      <c r="J62" s="109" t="n">
        <v>0.0291</v>
      </c>
      <c r="K62" s="110" t="n">
        <v>0</v>
      </c>
      <c r="L62" s="110" t="n">
        <v>0</v>
      </c>
      <c r="M62" s="110" t="n">
        <v>0</v>
      </c>
      <c r="N62" s="110" t="n">
        <v>0</v>
      </c>
      <c r="O62" s="111" t="n">
        <v>0</v>
      </c>
      <c r="P62" s="110" t="n">
        <f aca="false">SUM(J62:N62)</f>
        <v>0.0291</v>
      </c>
      <c r="Q62" s="112" t="n">
        <v>63304</v>
      </c>
      <c r="R62" s="107" t="n">
        <v>7503838</v>
      </c>
      <c r="S62" s="75" t="s">
        <v>233</v>
      </c>
      <c r="T62" s="96" t="n">
        <f aca="false">J62*R62</f>
        <v>218361.6858</v>
      </c>
      <c r="U62" s="96"/>
      <c r="V62" s="113" t="n">
        <v>151879</v>
      </c>
      <c r="W62" s="75"/>
      <c r="X62" s="114"/>
      <c r="Y62" s="114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2.75" hidden="false" customHeight="false" outlineLevel="0" collapsed="false">
      <c r="A63" s="106"/>
      <c r="B63" s="75" t="s">
        <v>198</v>
      </c>
      <c r="C63" s="107" t="s">
        <v>193</v>
      </c>
      <c r="D63" s="107" t="s">
        <v>199</v>
      </c>
      <c r="E63" s="108" t="n">
        <v>36251</v>
      </c>
      <c r="F63" s="108" t="n">
        <v>36616</v>
      </c>
      <c r="G63" s="75" t="s">
        <v>200</v>
      </c>
      <c r="H63" s="75" t="s">
        <v>204</v>
      </c>
      <c r="I63" s="107" t="s">
        <v>202</v>
      </c>
      <c r="J63" s="109" t="n">
        <v>1.512</v>
      </c>
      <c r="K63" s="110" t="n">
        <v>0</v>
      </c>
      <c r="L63" s="110" t="n">
        <v>0</v>
      </c>
      <c r="M63" s="110" t="n">
        <v>0</v>
      </c>
      <c r="N63" s="110" t="n">
        <v>0</v>
      </c>
      <c r="O63" s="111" t="n">
        <v>0</v>
      </c>
      <c r="P63" s="110" t="n">
        <f aca="false">SUM(J63:N63)</f>
        <v>1.512</v>
      </c>
      <c r="Q63" s="112" t="n">
        <v>63304</v>
      </c>
      <c r="R63" s="107" t="n">
        <v>134743</v>
      </c>
      <c r="S63" s="75" t="s">
        <v>233</v>
      </c>
      <c r="T63" s="96" t="n">
        <f aca="false">J63*R63</f>
        <v>203731.416</v>
      </c>
      <c r="U63" s="96"/>
      <c r="V63" s="113" t="n">
        <v>151879</v>
      </c>
      <c r="W63" s="75"/>
      <c r="X63" s="114"/>
      <c r="Y63" s="114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2.75" hidden="false" customHeight="false" outlineLevel="0" collapsed="false">
      <c r="A64" s="129"/>
      <c r="B64" s="75" t="s">
        <v>198</v>
      </c>
      <c r="C64" s="107" t="s">
        <v>193</v>
      </c>
      <c r="D64" s="107" t="s">
        <v>223</v>
      </c>
      <c r="E64" s="108" t="n">
        <v>36281</v>
      </c>
      <c r="F64" s="108" t="n">
        <v>36646</v>
      </c>
      <c r="G64" s="75" t="s">
        <v>217</v>
      </c>
      <c r="H64" s="75" t="s">
        <v>224</v>
      </c>
      <c r="I64" s="107" t="s">
        <v>15</v>
      </c>
      <c r="J64" s="109" t="n">
        <f aca="false">6.5/J$1</f>
        <v>0.209677419354839</v>
      </c>
      <c r="K64" s="110" t="n">
        <v>0.0132</v>
      </c>
      <c r="L64" s="110" t="n">
        <v>0.0022</v>
      </c>
      <c r="M64" s="110" t="n">
        <v>0.0072</v>
      </c>
      <c r="N64" s="110" t="n">
        <v>0</v>
      </c>
      <c r="O64" s="111" t="n">
        <v>0.02116</v>
      </c>
      <c r="P64" s="110" t="n">
        <f aca="false">SUM(J64:N64)</f>
        <v>0.232277419354839</v>
      </c>
      <c r="Q64" s="112" t="n">
        <v>63557</v>
      </c>
      <c r="R64" s="107" t="n">
        <v>33</v>
      </c>
      <c r="S64" s="75" t="s">
        <v>234</v>
      </c>
      <c r="T64" s="96" t="n">
        <f aca="false">J64*J$1*R64</f>
        <v>214.5</v>
      </c>
      <c r="U64" s="96"/>
      <c r="V64" s="113" t="n">
        <v>140974</v>
      </c>
      <c r="W64" s="75"/>
      <c r="X64" s="130"/>
      <c r="Y64" s="130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X64" s="129"/>
      <c r="FY64" s="129"/>
      <c r="FZ64" s="129"/>
      <c r="GA64" s="129"/>
      <c r="GB64" s="129"/>
      <c r="GC64" s="129"/>
      <c r="GD64" s="129"/>
      <c r="GE64" s="129"/>
      <c r="GF64" s="129"/>
      <c r="GG64" s="129"/>
      <c r="GH64" s="129"/>
      <c r="GI64" s="129"/>
      <c r="GJ64" s="129"/>
      <c r="GK64" s="129"/>
      <c r="GL64" s="129"/>
      <c r="GM64" s="129"/>
      <c r="GN64" s="129"/>
      <c r="GO64" s="129"/>
      <c r="GP64" s="129"/>
      <c r="GQ64" s="129"/>
      <c r="GR64" s="129"/>
      <c r="GS64" s="129"/>
      <c r="GT64" s="129"/>
      <c r="GU64" s="129"/>
      <c r="GV64" s="129"/>
      <c r="GW64" s="129"/>
      <c r="GX64" s="129"/>
      <c r="GY64" s="129"/>
      <c r="GZ64" s="129"/>
      <c r="HA64" s="129"/>
      <c r="HB64" s="129"/>
      <c r="HC64" s="129"/>
      <c r="HD64" s="129"/>
      <c r="HE64" s="129"/>
      <c r="HF64" s="129"/>
      <c r="HG64" s="129"/>
      <c r="HH64" s="129"/>
      <c r="HI64" s="129"/>
      <c r="HJ64" s="129"/>
      <c r="HK64" s="129"/>
      <c r="HL64" s="129"/>
      <c r="HM64" s="129"/>
      <c r="HN64" s="129"/>
      <c r="HO64" s="129"/>
      <c r="HP64" s="129"/>
      <c r="HQ64" s="129"/>
      <c r="HR64" s="129"/>
      <c r="HS64" s="129"/>
      <c r="HT64" s="129"/>
      <c r="HU64" s="129"/>
      <c r="HV64" s="129"/>
      <c r="HW64" s="129"/>
      <c r="HX64" s="129"/>
      <c r="HY64" s="129"/>
      <c r="HZ64" s="129"/>
      <c r="IA64" s="129"/>
      <c r="IB64" s="129"/>
      <c r="IC64" s="129"/>
      <c r="ID64" s="129"/>
      <c r="IE64" s="129"/>
      <c r="IF64" s="129"/>
      <c r="IG64" s="129"/>
      <c r="IH64" s="129"/>
      <c r="II64" s="129"/>
      <c r="IJ64" s="129"/>
      <c r="IK64" s="129"/>
      <c r="IL64" s="129"/>
      <c r="IM64" s="129"/>
      <c r="IN64" s="129"/>
      <c r="IO64" s="129"/>
      <c r="IP64" s="129"/>
      <c r="IQ64" s="129"/>
      <c r="IR64" s="129"/>
      <c r="IS64" s="129"/>
      <c r="IT64" s="129"/>
      <c r="IU64" s="129"/>
      <c r="IV64" s="129"/>
      <c r="IW64" s="129"/>
    </row>
    <row r="65" customFormat="false" ht="12.75" hidden="false" customHeight="false" outlineLevel="0" collapsed="false">
      <c r="A65" s="129"/>
      <c r="B65" s="75" t="s">
        <v>142</v>
      </c>
      <c r="C65" s="107" t="s">
        <v>193</v>
      </c>
      <c r="D65" s="107" t="s">
        <v>194</v>
      </c>
      <c r="E65" s="108" t="n">
        <v>36526</v>
      </c>
      <c r="F65" s="108" t="n">
        <v>36616</v>
      </c>
      <c r="G65" s="80" t="s">
        <v>220</v>
      </c>
      <c r="H65" s="80" t="s">
        <v>221</v>
      </c>
      <c r="I65" s="107" t="s">
        <v>15</v>
      </c>
      <c r="J65" s="128" t="n">
        <v>0.045</v>
      </c>
      <c r="K65" s="110" t="n">
        <v>0.0132</v>
      </c>
      <c r="L65" s="110" t="n">
        <v>0.0022</v>
      </c>
      <c r="M65" s="110" t="n">
        <v>0.0075</v>
      </c>
      <c r="N65" s="110" t="n">
        <v>0</v>
      </c>
      <c r="O65" s="111" t="n">
        <v>0.02116</v>
      </c>
      <c r="P65" s="110" t="n">
        <f aca="false">SUM(J65:N65)</f>
        <v>0.0679</v>
      </c>
      <c r="Q65" s="112" t="n">
        <v>63764</v>
      </c>
      <c r="R65" s="107" t="n">
        <v>10000</v>
      </c>
      <c r="S65" s="75" t="s">
        <v>235</v>
      </c>
      <c r="T65" s="96" t="n">
        <f aca="false">J65*J$1*R65</f>
        <v>13950</v>
      </c>
      <c r="U65" s="96"/>
      <c r="V65" s="113" t="n">
        <v>139469</v>
      </c>
      <c r="W65" s="96"/>
      <c r="X65" s="130"/>
      <c r="Y65" s="130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  <c r="GG65" s="129"/>
      <c r="GH65" s="129"/>
      <c r="GI65" s="129"/>
      <c r="GJ65" s="129"/>
      <c r="GK65" s="129"/>
      <c r="GL65" s="129"/>
      <c r="GM65" s="129"/>
      <c r="GN65" s="129"/>
      <c r="GO65" s="129"/>
      <c r="GP65" s="129"/>
      <c r="GQ65" s="129"/>
      <c r="GR65" s="129"/>
      <c r="GS65" s="129"/>
      <c r="GT65" s="129"/>
      <c r="GU65" s="129"/>
      <c r="GV65" s="129"/>
      <c r="GW65" s="129"/>
      <c r="GX65" s="129"/>
      <c r="GY65" s="129"/>
      <c r="GZ65" s="129"/>
      <c r="HA65" s="129"/>
      <c r="HB65" s="129"/>
      <c r="HC65" s="129"/>
      <c r="HD65" s="129"/>
      <c r="HE65" s="129"/>
      <c r="HF65" s="129"/>
      <c r="HG65" s="129"/>
      <c r="HH65" s="129"/>
      <c r="HI65" s="129"/>
      <c r="HJ65" s="129"/>
      <c r="HK65" s="129"/>
      <c r="HL65" s="129"/>
      <c r="HM65" s="129"/>
      <c r="HN65" s="129"/>
      <c r="HO65" s="129"/>
      <c r="HP65" s="129"/>
      <c r="HQ65" s="129"/>
      <c r="HR65" s="129"/>
      <c r="HS65" s="129"/>
      <c r="HT65" s="129"/>
      <c r="HU65" s="129"/>
      <c r="HV65" s="129"/>
      <c r="HW65" s="129"/>
      <c r="HX65" s="129"/>
      <c r="HY65" s="129"/>
      <c r="HZ65" s="129"/>
      <c r="IA65" s="129"/>
      <c r="IB65" s="129"/>
      <c r="IC65" s="129"/>
      <c r="ID65" s="129"/>
      <c r="IE65" s="129"/>
      <c r="IF65" s="129"/>
      <c r="IG65" s="129"/>
      <c r="IH65" s="129"/>
      <c r="II65" s="129"/>
      <c r="IJ65" s="129"/>
      <c r="IK65" s="129"/>
      <c r="IL65" s="129"/>
      <c r="IM65" s="129"/>
      <c r="IN65" s="129"/>
      <c r="IO65" s="129"/>
      <c r="IP65" s="129"/>
      <c r="IQ65" s="129"/>
      <c r="IR65" s="129"/>
      <c r="IS65" s="129"/>
      <c r="IT65" s="129"/>
      <c r="IU65" s="129"/>
      <c r="IV65" s="129"/>
      <c r="IW65" s="129"/>
    </row>
    <row r="66" customFormat="false" ht="12.75" hidden="false" customHeight="false" outlineLevel="0" collapsed="false">
      <c r="A66" s="106"/>
      <c r="B66" s="75" t="s">
        <v>198</v>
      </c>
      <c r="C66" s="107" t="s">
        <v>193</v>
      </c>
      <c r="D66" s="107" t="s">
        <v>223</v>
      </c>
      <c r="E66" s="108" t="n">
        <v>36312</v>
      </c>
      <c r="F66" s="108" t="n">
        <v>36677</v>
      </c>
      <c r="G66" s="75" t="s">
        <v>217</v>
      </c>
      <c r="H66" s="75" t="s">
        <v>224</v>
      </c>
      <c r="I66" s="107" t="s">
        <v>15</v>
      </c>
      <c r="J66" s="109" t="n">
        <f aca="false">6.5/J$1</f>
        <v>0.209677419354839</v>
      </c>
      <c r="K66" s="110" t="n">
        <v>0.0132</v>
      </c>
      <c r="L66" s="110" t="n">
        <v>0.0022</v>
      </c>
      <c r="M66" s="110" t="n">
        <v>0.0072</v>
      </c>
      <c r="N66" s="110" t="n">
        <v>0</v>
      </c>
      <c r="O66" s="111" t="n">
        <v>0.02116</v>
      </c>
      <c r="P66" s="110" t="n">
        <f aca="false">SUM(J66:N66)</f>
        <v>0.232277419354839</v>
      </c>
      <c r="Q66" s="112" t="n">
        <v>63822</v>
      </c>
      <c r="R66" s="107" t="n">
        <v>303</v>
      </c>
      <c r="S66" s="75" t="s">
        <v>236</v>
      </c>
      <c r="T66" s="96" t="n">
        <f aca="false">J66*J$1*R66</f>
        <v>1969.5</v>
      </c>
      <c r="U66" s="96"/>
      <c r="V66" s="113" t="n">
        <v>141146</v>
      </c>
      <c r="W66" s="75"/>
      <c r="X66" s="114"/>
      <c r="Y66" s="114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2.75" hidden="false" customHeight="false" outlineLevel="0" collapsed="false">
      <c r="A67" s="106"/>
      <c r="B67" s="75" t="s">
        <v>198</v>
      </c>
      <c r="C67" s="107" t="s">
        <v>193</v>
      </c>
      <c r="D67" s="107" t="s">
        <v>216</v>
      </c>
      <c r="E67" s="108" t="n">
        <v>36312</v>
      </c>
      <c r="F67" s="108" t="n">
        <v>36677</v>
      </c>
      <c r="G67" s="75" t="s">
        <v>217</v>
      </c>
      <c r="H67" s="75" t="s">
        <v>231</v>
      </c>
      <c r="I67" s="107" t="s">
        <v>15</v>
      </c>
      <c r="J67" s="109" t="n">
        <f aca="false">6.5/J$1</f>
        <v>0.209677419354839</v>
      </c>
      <c r="K67" s="110" t="n">
        <v>0.0132</v>
      </c>
      <c r="L67" s="110" t="n">
        <v>0.0022</v>
      </c>
      <c r="M67" s="110" t="n">
        <v>0.0072</v>
      </c>
      <c r="N67" s="110" t="n">
        <v>0</v>
      </c>
      <c r="O67" s="111" t="n">
        <v>0.02116</v>
      </c>
      <c r="P67" s="110" t="n">
        <f aca="false">SUM(J67:N67)</f>
        <v>0.232277419354839</v>
      </c>
      <c r="Q67" s="112" t="n">
        <v>63825</v>
      </c>
      <c r="R67" s="107" t="n">
        <v>213</v>
      </c>
      <c r="S67" s="75" t="s">
        <v>237</v>
      </c>
      <c r="T67" s="96" t="n">
        <f aca="false">J67*J$1*R67</f>
        <v>1384.5</v>
      </c>
      <c r="U67" s="96"/>
      <c r="V67" s="113" t="n">
        <v>141148</v>
      </c>
      <c r="W67" s="75"/>
      <c r="X67" s="114"/>
      <c r="Y67" s="114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2.75" hidden="false" customHeight="false" outlineLevel="0" collapsed="false">
      <c r="A68" s="106"/>
      <c r="B68" s="75" t="s">
        <v>198</v>
      </c>
      <c r="C68" s="107" t="s">
        <v>193</v>
      </c>
      <c r="D68" s="107" t="s">
        <v>223</v>
      </c>
      <c r="E68" s="108" t="n">
        <v>36342</v>
      </c>
      <c r="F68" s="108" t="n">
        <v>36707</v>
      </c>
      <c r="G68" s="75" t="s">
        <v>217</v>
      </c>
      <c r="H68" s="75" t="s">
        <v>224</v>
      </c>
      <c r="I68" s="107" t="s">
        <v>15</v>
      </c>
      <c r="J68" s="109" t="n">
        <f aca="false">6.5/J$1</f>
        <v>0.209677419354839</v>
      </c>
      <c r="K68" s="110" t="n">
        <v>0.0132</v>
      </c>
      <c r="L68" s="110" t="n">
        <v>0.0022</v>
      </c>
      <c r="M68" s="110" t="n">
        <v>0.0072</v>
      </c>
      <c r="N68" s="110" t="n">
        <v>0</v>
      </c>
      <c r="O68" s="111" t="n">
        <v>0.02116</v>
      </c>
      <c r="P68" s="110" t="n">
        <f aca="false">SUM(J68:N68)</f>
        <v>0.232277419354839</v>
      </c>
      <c r="Q68" s="112" t="n">
        <v>64034</v>
      </c>
      <c r="R68" s="107" t="n">
        <v>911</v>
      </c>
      <c r="S68" s="75" t="s">
        <v>238</v>
      </c>
      <c r="T68" s="96" t="n">
        <f aca="false">J68*J$1*R68</f>
        <v>5921.5</v>
      </c>
      <c r="U68" s="96"/>
      <c r="V68" s="113" t="n">
        <v>141150</v>
      </c>
      <c r="W68" s="75"/>
      <c r="X68" s="114"/>
      <c r="Y68" s="114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2.75" hidden="false" customHeight="false" outlineLevel="0" collapsed="false">
      <c r="A69" s="106"/>
      <c r="B69" s="75" t="s">
        <v>198</v>
      </c>
      <c r="C69" s="107" t="s">
        <v>193</v>
      </c>
      <c r="D69" s="107" t="s">
        <v>216</v>
      </c>
      <c r="E69" s="108" t="n">
        <v>36342</v>
      </c>
      <c r="F69" s="108" t="n">
        <v>36707</v>
      </c>
      <c r="G69" s="75" t="s">
        <v>217</v>
      </c>
      <c r="H69" s="75" t="s">
        <v>218</v>
      </c>
      <c r="I69" s="107" t="s">
        <v>15</v>
      </c>
      <c r="J69" s="109" t="n">
        <f aca="false">6.5/J$1</f>
        <v>0.209677419354839</v>
      </c>
      <c r="K69" s="110" t="n">
        <v>0.0132</v>
      </c>
      <c r="L69" s="110" t="n">
        <v>0.0022</v>
      </c>
      <c r="M69" s="110" t="n">
        <v>0.0072</v>
      </c>
      <c r="N69" s="110" t="n">
        <v>0</v>
      </c>
      <c r="O69" s="111" t="n">
        <v>0.02116</v>
      </c>
      <c r="P69" s="110" t="n">
        <f aca="false">SUM(J69:N69)</f>
        <v>0.232277419354839</v>
      </c>
      <c r="Q69" s="112" t="n">
        <v>64036</v>
      </c>
      <c r="R69" s="107" t="n">
        <v>1</v>
      </c>
      <c r="S69" s="75" t="s">
        <v>239</v>
      </c>
      <c r="T69" s="96" t="n">
        <f aca="false">J69*J$1*R69</f>
        <v>6.5</v>
      </c>
      <c r="U69" s="96"/>
      <c r="V69" s="113" t="n">
        <v>141151</v>
      </c>
      <c r="W69" s="75"/>
      <c r="X69" s="114"/>
      <c r="Y69" s="114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2.75" hidden="false" customHeight="false" outlineLevel="0" collapsed="false">
      <c r="A70" s="106"/>
      <c r="B70" s="75" t="s">
        <v>198</v>
      </c>
      <c r="C70" s="107" t="s">
        <v>193</v>
      </c>
      <c r="D70" s="107" t="s">
        <v>223</v>
      </c>
      <c r="E70" s="108" t="n">
        <v>36373</v>
      </c>
      <c r="F70" s="108" t="n">
        <v>36738</v>
      </c>
      <c r="G70" s="75" t="s">
        <v>217</v>
      </c>
      <c r="H70" s="75" t="s">
        <v>224</v>
      </c>
      <c r="I70" s="107" t="s">
        <v>15</v>
      </c>
      <c r="J70" s="109" t="n">
        <f aca="false">6.5/J$1</f>
        <v>0.209677419354839</v>
      </c>
      <c r="K70" s="110" t="n">
        <v>0.0132</v>
      </c>
      <c r="L70" s="110" t="n">
        <v>0.0022</v>
      </c>
      <c r="M70" s="110" t="n">
        <v>0.0072</v>
      </c>
      <c r="N70" s="110" t="n">
        <v>0</v>
      </c>
      <c r="O70" s="111" t="n">
        <v>0.02116</v>
      </c>
      <c r="P70" s="110" t="n">
        <f aca="false">SUM(J70:N70)</f>
        <v>0.232277419354839</v>
      </c>
      <c r="Q70" s="112" t="n">
        <v>64328</v>
      </c>
      <c r="R70" s="107" t="n">
        <v>51</v>
      </c>
      <c r="S70" s="75" t="s">
        <v>240</v>
      </c>
      <c r="T70" s="96" t="n">
        <f aca="false">J70*J$1*R70</f>
        <v>331.5</v>
      </c>
      <c r="U70" s="96"/>
      <c r="V70" s="113" t="n">
        <v>141152</v>
      </c>
      <c r="W70" s="75"/>
      <c r="X70" s="114"/>
      <c r="Y70" s="114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2.75" hidden="false" customHeight="false" outlineLevel="0" collapsed="false">
      <c r="A71" s="106"/>
      <c r="B71" s="75" t="s">
        <v>198</v>
      </c>
      <c r="C71" s="107" t="s">
        <v>193</v>
      </c>
      <c r="D71" s="107" t="s">
        <v>216</v>
      </c>
      <c r="E71" s="108" t="n">
        <v>36373</v>
      </c>
      <c r="F71" s="108" t="n">
        <v>36738</v>
      </c>
      <c r="G71" s="75" t="s">
        <v>217</v>
      </c>
      <c r="H71" s="75" t="s">
        <v>231</v>
      </c>
      <c r="I71" s="107" t="s">
        <v>15</v>
      </c>
      <c r="J71" s="109" t="n">
        <f aca="false">6.5/J$1</f>
        <v>0.209677419354839</v>
      </c>
      <c r="K71" s="110" t="n">
        <v>0.0132</v>
      </c>
      <c r="L71" s="110" t="n">
        <v>0.0022</v>
      </c>
      <c r="M71" s="110" t="n">
        <v>0.0072</v>
      </c>
      <c r="N71" s="110" t="n">
        <v>0</v>
      </c>
      <c r="O71" s="111" t="n">
        <v>0.02116</v>
      </c>
      <c r="P71" s="110" t="n">
        <f aca="false">SUM(J71:N71)</f>
        <v>0.232277419354839</v>
      </c>
      <c r="Q71" s="112" t="n">
        <v>64329</v>
      </c>
      <c r="R71" s="107" t="n">
        <v>12</v>
      </c>
      <c r="S71" s="75" t="s">
        <v>241</v>
      </c>
      <c r="T71" s="96" t="n">
        <f aca="false">J71*J$1*R71</f>
        <v>78</v>
      </c>
      <c r="U71" s="96"/>
      <c r="V71" s="113" t="n">
        <v>141153</v>
      </c>
      <c r="W71" s="75"/>
      <c r="X71" s="114"/>
      <c r="Y71" s="114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2.75" hidden="false" customHeight="false" outlineLevel="0" collapsed="false">
      <c r="A72" s="106"/>
      <c r="B72" s="75" t="s">
        <v>198</v>
      </c>
      <c r="C72" s="107" t="s">
        <v>193</v>
      </c>
      <c r="D72" s="107" t="s">
        <v>216</v>
      </c>
      <c r="E72" s="108" t="n">
        <v>36404</v>
      </c>
      <c r="F72" s="108" t="n">
        <v>36769</v>
      </c>
      <c r="G72" s="75" t="s">
        <v>217</v>
      </c>
      <c r="H72" s="75" t="s">
        <v>231</v>
      </c>
      <c r="I72" s="107" t="s">
        <v>15</v>
      </c>
      <c r="J72" s="109" t="n">
        <f aca="false">6.5/J$1</f>
        <v>0.209677419354839</v>
      </c>
      <c r="K72" s="110" t="n">
        <v>0.0132</v>
      </c>
      <c r="L72" s="110" t="n">
        <v>0.0022</v>
      </c>
      <c r="M72" s="110" t="n">
        <v>0.0072</v>
      </c>
      <c r="N72" s="110" t="n">
        <v>0</v>
      </c>
      <c r="O72" s="111" t="n">
        <v>0.02116</v>
      </c>
      <c r="P72" s="110" t="n">
        <f aca="false">SUM(J72:N72)</f>
        <v>0.232277419354839</v>
      </c>
      <c r="Q72" s="112" t="n">
        <v>64651</v>
      </c>
      <c r="R72" s="107" t="n">
        <v>64</v>
      </c>
      <c r="S72" s="75" t="s">
        <v>242</v>
      </c>
      <c r="T72" s="96" t="n">
        <f aca="false">J72*J$1*R72</f>
        <v>416</v>
      </c>
      <c r="U72" s="96"/>
      <c r="V72" s="113" t="n">
        <v>141155</v>
      </c>
      <c r="W72" s="75"/>
      <c r="X72" s="114"/>
      <c r="Y72" s="114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2.75" hidden="false" customHeight="false" outlineLevel="0" collapsed="false">
      <c r="A73" s="106"/>
      <c r="B73" s="75" t="s">
        <v>198</v>
      </c>
      <c r="C73" s="107" t="s">
        <v>193</v>
      </c>
      <c r="D73" s="107" t="s">
        <v>216</v>
      </c>
      <c r="E73" s="108" t="n">
        <v>36434</v>
      </c>
      <c r="F73" s="108" t="n">
        <v>36799</v>
      </c>
      <c r="G73" s="75" t="s">
        <v>217</v>
      </c>
      <c r="H73" s="75" t="s">
        <v>218</v>
      </c>
      <c r="I73" s="107" t="s">
        <v>15</v>
      </c>
      <c r="J73" s="109" t="n">
        <f aca="false">6.5/J$1</f>
        <v>0.209677419354839</v>
      </c>
      <c r="K73" s="110" t="n">
        <v>0.0132</v>
      </c>
      <c r="L73" s="110" t="n">
        <v>0.0022</v>
      </c>
      <c r="M73" s="110" t="n">
        <v>0.0072</v>
      </c>
      <c r="N73" s="110" t="n">
        <v>0</v>
      </c>
      <c r="O73" s="111" t="n">
        <v>0.02116</v>
      </c>
      <c r="P73" s="110" t="n">
        <f aca="false">SUM(J73:N73)</f>
        <v>0.232277419354839</v>
      </c>
      <c r="Q73" s="112" t="n">
        <v>64862</v>
      </c>
      <c r="R73" s="107" t="n">
        <v>13</v>
      </c>
      <c r="S73" s="75" t="s">
        <v>243</v>
      </c>
      <c r="T73" s="96" t="n">
        <f aca="false">J73*J$1*R73</f>
        <v>84.5</v>
      </c>
      <c r="U73" s="96"/>
      <c r="V73" s="113" t="n">
        <v>141157</v>
      </c>
      <c r="W73" s="75"/>
      <c r="X73" s="114"/>
      <c r="Y73" s="114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2.75" hidden="false" customHeight="false" outlineLevel="0" collapsed="false">
      <c r="A74" s="106"/>
      <c r="B74" s="75" t="s">
        <v>198</v>
      </c>
      <c r="C74" s="107" t="s">
        <v>193</v>
      </c>
      <c r="D74" s="107" t="s">
        <v>199</v>
      </c>
      <c r="E74" s="108" t="n">
        <v>36434</v>
      </c>
      <c r="F74" s="108" t="n">
        <v>36799</v>
      </c>
      <c r="G74" s="75" t="s">
        <v>217</v>
      </c>
      <c r="H74" s="75" t="s">
        <v>244</v>
      </c>
      <c r="I74" s="107" t="s">
        <v>15</v>
      </c>
      <c r="J74" s="109" t="n">
        <f aca="false">6.5/J$1</f>
        <v>0.209677419354839</v>
      </c>
      <c r="K74" s="110" t="n">
        <v>0.0132</v>
      </c>
      <c r="L74" s="110" t="n">
        <v>0.0022</v>
      </c>
      <c r="M74" s="110" t="n">
        <v>0.0072</v>
      </c>
      <c r="N74" s="110" t="n">
        <v>0</v>
      </c>
      <c r="O74" s="111" t="n">
        <v>0.02116</v>
      </c>
      <c r="P74" s="110" t="n">
        <f aca="false">SUM(J74:N74)</f>
        <v>0.232277419354839</v>
      </c>
      <c r="Q74" s="112" t="n">
        <v>64939</v>
      </c>
      <c r="R74" s="107" t="n">
        <v>2300</v>
      </c>
      <c r="S74" s="75" t="s">
        <v>245</v>
      </c>
      <c r="T74" s="96" t="n">
        <f aca="false">J74*J$1*R74</f>
        <v>14950</v>
      </c>
      <c r="U74" s="96"/>
      <c r="V74" s="113" t="n">
        <v>141158</v>
      </c>
      <c r="W74" s="75"/>
      <c r="X74" s="114"/>
      <c r="Y74" s="114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2.75" hidden="false" customHeight="false" outlineLevel="0" collapsed="false">
      <c r="A75" s="106"/>
      <c r="B75" s="75" t="s">
        <v>198</v>
      </c>
      <c r="C75" s="107" t="s">
        <v>193</v>
      </c>
      <c r="D75" s="107" t="s">
        <v>216</v>
      </c>
      <c r="E75" s="108" t="n">
        <v>36465</v>
      </c>
      <c r="F75" s="108" t="n">
        <v>36830</v>
      </c>
      <c r="G75" s="75" t="s">
        <v>217</v>
      </c>
      <c r="H75" s="75" t="s">
        <v>231</v>
      </c>
      <c r="I75" s="107" t="s">
        <v>15</v>
      </c>
      <c r="J75" s="109" t="n">
        <f aca="false">6.5/J$1</f>
        <v>0.209677419354839</v>
      </c>
      <c r="K75" s="110" t="n">
        <v>0.0132</v>
      </c>
      <c r="L75" s="110" t="n">
        <v>0.0022</v>
      </c>
      <c r="M75" s="110" t="n">
        <v>0.0072</v>
      </c>
      <c r="N75" s="110" t="n">
        <v>0</v>
      </c>
      <c r="O75" s="111" t="n">
        <v>0.02116</v>
      </c>
      <c r="P75" s="110" t="n">
        <f aca="false">SUM(J75:N75)</f>
        <v>0.232277419354839</v>
      </c>
      <c r="Q75" s="112" t="n">
        <v>65026</v>
      </c>
      <c r="R75" s="107" t="n">
        <v>128</v>
      </c>
      <c r="S75" s="75" t="s">
        <v>246</v>
      </c>
      <c r="T75" s="96" t="n">
        <f aca="false">J75*J$1*R75</f>
        <v>832</v>
      </c>
      <c r="U75" s="96"/>
      <c r="V75" s="127" t="s">
        <v>247</v>
      </c>
      <c r="W75" s="75"/>
      <c r="X75" s="114"/>
      <c r="Y75" s="114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2.75" hidden="false" customHeight="false" outlineLevel="0" collapsed="false">
      <c r="A76" s="106"/>
      <c r="B76" s="75" t="s">
        <v>198</v>
      </c>
      <c r="C76" s="107" t="s">
        <v>193</v>
      </c>
      <c r="D76" s="107" t="s">
        <v>248</v>
      </c>
      <c r="E76" s="108" t="n">
        <v>36465</v>
      </c>
      <c r="F76" s="108" t="n">
        <v>36830</v>
      </c>
      <c r="G76" s="75" t="s">
        <v>217</v>
      </c>
      <c r="H76" s="75" t="s">
        <v>249</v>
      </c>
      <c r="I76" s="107" t="s">
        <v>15</v>
      </c>
      <c r="J76" s="109" t="n">
        <f aca="false">6.5/J$1</f>
        <v>0.209677419354839</v>
      </c>
      <c r="K76" s="110" t="n">
        <v>0.0132</v>
      </c>
      <c r="L76" s="110" t="n">
        <v>0.0022</v>
      </c>
      <c r="M76" s="110" t="n">
        <v>0.0072</v>
      </c>
      <c r="N76" s="110" t="n">
        <v>0</v>
      </c>
      <c r="O76" s="111" t="n">
        <v>0.02116</v>
      </c>
      <c r="P76" s="110" t="n">
        <f aca="false">SUM(J76:N76)</f>
        <v>0.232277419354839</v>
      </c>
      <c r="Q76" s="112" t="n">
        <v>65041</v>
      </c>
      <c r="R76" s="107" t="n">
        <v>9619</v>
      </c>
      <c r="S76" s="75" t="s">
        <v>250</v>
      </c>
      <c r="T76" s="96" t="n">
        <f aca="false">J76*J$1*R76</f>
        <v>62523.5</v>
      </c>
      <c r="U76" s="96"/>
      <c r="V76" s="127" t="s">
        <v>251</v>
      </c>
      <c r="W76" s="75"/>
      <c r="X76" s="114"/>
      <c r="Y76" s="114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2.75" hidden="false" customHeight="false" outlineLevel="0" collapsed="false">
      <c r="A77" s="106"/>
      <c r="B77" s="75" t="s">
        <v>198</v>
      </c>
      <c r="C77" s="107" t="s">
        <v>193</v>
      </c>
      <c r="D77" s="107" t="s">
        <v>248</v>
      </c>
      <c r="E77" s="108" t="n">
        <v>36465</v>
      </c>
      <c r="F77" s="108" t="n">
        <v>36830</v>
      </c>
      <c r="G77" s="75" t="s">
        <v>217</v>
      </c>
      <c r="H77" s="75" t="s">
        <v>252</v>
      </c>
      <c r="I77" s="107" t="s">
        <v>15</v>
      </c>
      <c r="J77" s="109" t="n">
        <f aca="false">6.5/J$1</f>
        <v>0.209677419354839</v>
      </c>
      <c r="K77" s="110" t="n">
        <v>0.0132</v>
      </c>
      <c r="L77" s="110" t="n">
        <v>0.0022</v>
      </c>
      <c r="M77" s="110" t="n">
        <v>0.0072</v>
      </c>
      <c r="N77" s="110" t="n">
        <v>0</v>
      </c>
      <c r="O77" s="111" t="n">
        <v>0.02116</v>
      </c>
      <c r="P77" s="110" t="n">
        <f aca="false">SUM(J77:N77)</f>
        <v>0.232277419354839</v>
      </c>
      <c r="Q77" s="112" t="n">
        <v>65042</v>
      </c>
      <c r="R77" s="107" t="n">
        <v>4427</v>
      </c>
      <c r="S77" s="75" t="s">
        <v>253</v>
      </c>
      <c r="T77" s="96" t="n">
        <f aca="false">J77*J$1*R77</f>
        <v>28775.5</v>
      </c>
      <c r="U77" s="96"/>
      <c r="V77" s="127" t="s">
        <v>254</v>
      </c>
      <c r="W77" s="75"/>
      <c r="X77" s="114"/>
      <c r="Y77" s="114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2.75" hidden="false" customHeight="false" outlineLevel="0" collapsed="false">
      <c r="A78" s="131"/>
      <c r="B78" s="80" t="s">
        <v>198</v>
      </c>
      <c r="C78" s="81" t="s">
        <v>193</v>
      </c>
      <c r="D78" s="81" t="s">
        <v>255</v>
      </c>
      <c r="E78" s="132" t="n">
        <v>36465</v>
      </c>
      <c r="F78" s="132" t="n">
        <v>37011</v>
      </c>
      <c r="G78" s="80" t="s">
        <v>217</v>
      </c>
      <c r="H78" s="80" t="s">
        <v>256</v>
      </c>
      <c r="I78" s="81" t="s">
        <v>15</v>
      </c>
      <c r="J78" s="109" t="n">
        <f aca="false">6.5/J$1</f>
        <v>0.209677419354839</v>
      </c>
      <c r="K78" s="133" t="n">
        <v>0.0132</v>
      </c>
      <c r="L78" s="133" t="n">
        <v>0.0022</v>
      </c>
      <c r="M78" s="133" t="n">
        <v>0.0072</v>
      </c>
      <c r="N78" s="133" t="n">
        <v>0</v>
      </c>
      <c r="O78" s="134" t="n">
        <v>0.02116</v>
      </c>
      <c r="P78" s="133" t="n">
        <f aca="false">SUM(J78:N78)</f>
        <v>0.232277419354839</v>
      </c>
      <c r="Q78" s="135" t="n">
        <v>65108</v>
      </c>
      <c r="R78" s="81" t="n">
        <v>5000</v>
      </c>
      <c r="S78" s="80"/>
      <c r="T78" s="136" t="n">
        <f aca="false">J78*J$1*R78</f>
        <v>32500</v>
      </c>
      <c r="U78" s="136"/>
      <c r="V78" s="137" t="s">
        <v>257</v>
      </c>
      <c r="W78" s="80"/>
      <c r="X78" s="138"/>
      <c r="Y78" s="138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1"/>
      <c r="CQ78" s="131"/>
      <c r="CR78" s="131"/>
      <c r="CS78" s="131"/>
      <c r="CT78" s="131"/>
      <c r="CU78" s="131"/>
      <c r="CV78" s="131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1"/>
      <c r="FX78" s="131"/>
      <c r="FY78" s="131"/>
      <c r="FZ78" s="131"/>
      <c r="GA78" s="131"/>
      <c r="GB78" s="131"/>
      <c r="GC78" s="131"/>
      <c r="GD78" s="131"/>
      <c r="GE78" s="131"/>
      <c r="GF78" s="131"/>
      <c r="GG78" s="131"/>
      <c r="GH78" s="131"/>
      <c r="GI78" s="131"/>
      <c r="GJ78" s="131"/>
      <c r="GK78" s="131"/>
      <c r="GL78" s="131"/>
      <c r="GM78" s="131"/>
      <c r="GN78" s="131"/>
      <c r="GO78" s="131"/>
      <c r="GP78" s="131"/>
      <c r="GQ78" s="131"/>
      <c r="GR78" s="131"/>
      <c r="GS78" s="131"/>
      <c r="GT78" s="131"/>
      <c r="GU78" s="131"/>
      <c r="GV78" s="131"/>
      <c r="GW78" s="131"/>
      <c r="GX78" s="131"/>
      <c r="GY78" s="131"/>
      <c r="GZ78" s="131"/>
      <c r="HA78" s="131"/>
      <c r="HB78" s="131"/>
      <c r="HC78" s="131"/>
      <c r="HD78" s="131"/>
      <c r="HE78" s="131"/>
      <c r="HF78" s="131"/>
      <c r="HG78" s="131"/>
      <c r="HH78" s="131"/>
      <c r="HI78" s="131"/>
      <c r="HJ78" s="131"/>
      <c r="HK78" s="131"/>
      <c r="HL78" s="131"/>
      <c r="HM78" s="131"/>
      <c r="HN78" s="131"/>
      <c r="HO78" s="131"/>
      <c r="HP78" s="131"/>
      <c r="HQ78" s="131"/>
      <c r="HR78" s="131"/>
      <c r="HS78" s="131"/>
      <c r="HT78" s="131"/>
      <c r="HU78" s="131"/>
      <c r="HV78" s="131"/>
      <c r="HW78" s="131"/>
      <c r="HX78" s="131"/>
      <c r="HY78" s="131"/>
      <c r="HZ78" s="131"/>
      <c r="IA78" s="131"/>
      <c r="IB78" s="131"/>
      <c r="IC78" s="131"/>
      <c r="ID78" s="131"/>
      <c r="IE78" s="131"/>
      <c r="IF78" s="131"/>
      <c r="IG78" s="131"/>
      <c r="IH78" s="131"/>
      <c r="II78" s="131"/>
      <c r="IJ78" s="131"/>
      <c r="IK78" s="131"/>
      <c r="IL78" s="131"/>
      <c r="IM78" s="131"/>
      <c r="IN78" s="131"/>
      <c r="IO78" s="131"/>
      <c r="IP78" s="131"/>
      <c r="IQ78" s="131"/>
      <c r="IR78" s="131"/>
      <c r="IS78" s="131"/>
      <c r="IT78" s="131"/>
      <c r="IU78" s="131"/>
      <c r="IV78" s="131"/>
      <c r="IW78" s="131"/>
    </row>
    <row r="79" customFormat="false" ht="12.75" hidden="false" customHeight="false" outlineLevel="0" collapsed="false">
      <c r="A79" s="131"/>
      <c r="B79" s="75" t="s">
        <v>142</v>
      </c>
      <c r="C79" s="107" t="s">
        <v>193</v>
      </c>
      <c r="D79" s="107" t="s">
        <v>194</v>
      </c>
      <c r="E79" s="108" t="n">
        <v>36465</v>
      </c>
      <c r="F79" s="108" t="n">
        <v>36830</v>
      </c>
      <c r="G79" s="75" t="s">
        <v>258</v>
      </c>
      <c r="H79" s="75" t="s">
        <v>259</v>
      </c>
      <c r="I79" s="107" t="s">
        <v>15</v>
      </c>
      <c r="J79" s="109" t="n">
        <v>0.15</v>
      </c>
      <c r="K79" s="110" t="n">
        <v>0.0132</v>
      </c>
      <c r="L79" s="110" t="n">
        <v>0.0022</v>
      </c>
      <c r="M79" s="110" t="n">
        <v>0.0075</v>
      </c>
      <c r="N79" s="110" t="n">
        <v>0</v>
      </c>
      <c r="O79" s="111" t="n">
        <v>0.02116</v>
      </c>
      <c r="P79" s="110" t="n">
        <f aca="false">SUM(J79:N79)</f>
        <v>0.1729</v>
      </c>
      <c r="Q79" s="112" t="n">
        <v>65402</v>
      </c>
      <c r="R79" s="107" t="n">
        <v>20000</v>
      </c>
      <c r="S79" s="75" t="s">
        <v>260</v>
      </c>
      <c r="T79" s="96" t="n">
        <f aca="false">J79*J$1*R79</f>
        <v>93000</v>
      </c>
      <c r="U79" s="96"/>
      <c r="V79" s="113"/>
      <c r="W79" s="75"/>
      <c r="X79" s="138"/>
      <c r="Y79" s="138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1"/>
      <c r="BO79" s="131"/>
      <c r="BP79" s="131"/>
      <c r="BQ79" s="131"/>
      <c r="BR79" s="131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  <c r="DK79" s="131"/>
      <c r="DL79" s="131"/>
      <c r="DM79" s="131"/>
      <c r="DN79" s="131"/>
      <c r="DO79" s="131"/>
      <c r="DP79" s="131"/>
      <c r="DQ79" s="131"/>
      <c r="DR79" s="131"/>
      <c r="DS79" s="131"/>
      <c r="DT79" s="131"/>
      <c r="DU79" s="131"/>
      <c r="DV79" s="131"/>
      <c r="DW79" s="131"/>
      <c r="DX79" s="131"/>
      <c r="DY79" s="131"/>
      <c r="DZ79" s="131"/>
      <c r="EA79" s="131"/>
      <c r="EB79" s="131"/>
      <c r="EC79" s="131"/>
      <c r="ED79" s="131"/>
      <c r="EE79" s="131"/>
      <c r="EF79" s="131"/>
      <c r="EG79" s="131"/>
      <c r="EH79" s="131"/>
      <c r="EI79" s="131"/>
      <c r="EJ79" s="131"/>
      <c r="EK79" s="131"/>
      <c r="EL79" s="131"/>
      <c r="EM79" s="131"/>
      <c r="EN79" s="131"/>
      <c r="EO79" s="131"/>
      <c r="EP79" s="131"/>
      <c r="EQ79" s="131"/>
      <c r="ER79" s="131"/>
      <c r="ES79" s="131"/>
      <c r="ET79" s="131"/>
      <c r="EU79" s="131"/>
      <c r="EV79" s="131"/>
      <c r="EW79" s="131"/>
      <c r="EX79" s="131"/>
      <c r="EY79" s="131"/>
      <c r="EZ79" s="131"/>
      <c r="FA79" s="131"/>
      <c r="FB79" s="131"/>
      <c r="FC79" s="131"/>
      <c r="FD79" s="131"/>
      <c r="FE79" s="131"/>
      <c r="FF79" s="131"/>
      <c r="FG79" s="131"/>
      <c r="FH79" s="131"/>
      <c r="FI79" s="131"/>
      <c r="FJ79" s="131"/>
      <c r="FK79" s="131"/>
      <c r="FL79" s="131"/>
      <c r="FM79" s="131"/>
      <c r="FN79" s="131"/>
      <c r="FO79" s="131"/>
      <c r="FP79" s="131"/>
      <c r="FQ79" s="131"/>
      <c r="FR79" s="131"/>
      <c r="FS79" s="131"/>
      <c r="FT79" s="131"/>
      <c r="FU79" s="131"/>
      <c r="FV79" s="131"/>
      <c r="FW79" s="131"/>
      <c r="FX79" s="131"/>
      <c r="FY79" s="131"/>
      <c r="FZ79" s="131"/>
      <c r="GA79" s="131"/>
      <c r="GB79" s="131"/>
      <c r="GC79" s="131"/>
      <c r="GD79" s="131"/>
      <c r="GE79" s="131"/>
      <c r="GF79" s="131"/>
      <c r="GG79" s="131"/>
      <c r="GH79" s="131"/>
      <c r="GI79" s="131"/>
      <c r="GJ79" s="131"/>
      <c r="GK79" s="131"/>
      <c r="GL79" s="131"/>
      <c r="GM79" s="131"/>
      <c r="GN79" s="131"/>
      <c r="GO79" s="131"/>
      <c r="GP79" s="131"/>
      <c r="GQ79" s="131"/>
      <c r="GR79" s="131"/>
      <c r="GS79" s="131"/>
      <c r="GT79" s="131"/>
      <c r="GU79" s="131"/>
      <c r="GV79" s="131"/>
      <c r="GW79" s="131"/>
      <c r="GX79" s="131"/>
      <c r="GY79" s="131"/>
      <c r="GZ79" s="131"/>
      <c r="HA79" s="131"/>
      <c r="HB79" s="131"/>
      <c r="HC79" s="131"/>
      <c r="HD79" s="131"/>
      <c r="HE79" s="131"/>
      <c r="HF79" s="131"/>
      <c r="HG79" s="131"/>
      <c r="HH79" s="131"/>
      <c r="HI79" s="131"/>
      <c r="HJ79" s="131"/>
      <c r="HK79" s="131"/>
      <c r="HL79" s="131"/>
      <c r="HM79" s="131"/>
      <c r="HN79" s="131"/>
      <c r="HO79" s="131"/>
      <c r="HP79" s="131"/>
      <c r="HQ79" s="131"/>
      <c r="HR79" s="131"/>
      <c r="HS79" s="131"/>
      <c r="HT79" s="131"/>
      <c r="HU79" s="131"/>
      <c r="HV79" s="131"/>
      <c r="HW79" s="131"/>
      <c r="HX79" s="131"/>
      <c r="HY79" s="131"/>
      <c r="HZ79" s="131"/>
      <c r="IA79" s="131"/>
      <c r="IB79" s="131"/>
      <c r="IC79" s="131"/>
      <c r="ID79" s="131"/>
      <c r="IE79" s="131"/>
      <c r="IF79" s="131"/>
      <c r="IG79" s="131"/>
      <c r="IH79" s="131"/>
      <c r="II79" s="131"/>
      <c r="IJ79" s="131"/>
      <c r="IK79" s="131"/>
      <c r="IL79" s="131"/>
      <c r="IM79" s="131"/>
      <c r="IN79" s="131"/>
      <c r="IO79" s="131"/>
      <c r="IP79" s="131"/>
      <c r="IQ79" s="131"/>
      <c r="IR79" s="131"/>
      <c r="IS79" s="131"/>
      <c r="IT79" s="131"/>
      <c r="IU79" s="131"/>
      <c r="IV79" s="131"/>
      <c r="IW79" s="131"/>
    </row>
    <row r="80" customFormat="false" ht="12.75" hidden="false" customHeight="false" outlineLevel="0" collapsed="false">
      <c r="A80" s="106"/>
      <c r="B80" s="80" t="s">
        <v>198</v>
      </c>
      <c r="C80" s="81" t="s">
        <v>193</v>
      </c>
      <c r="D80" s="81" t="s">
        <v>199</v>
      </c>
      <c r="E80" s="132" t="n">
        <v>36465</v>
      </c>
      <c r="F80" s="132" t="n">
        <v>36830</v>
      </c>
      <c r="G80" s="80" t="s">
        <v>217</v>
      </c>
      <c r="H80" s="80" t="s">
        <v>261</v>
      </c>
      <c r="I80" s="81" t="s">
        <v>15</v>
      </c>
      <c r="J80" s="109" t="n">
        <f aca="false">6.5/J$1</f>
        <v>0.209677419354839</v>
      </c>
      <c r="K80" s="133" t="n">
        <v>0.0132</v>
      </c>
      <c r="L80" s="133" t="n">
        <v>0.0022</v>
      </c>
      <c r="M80" s="133" t="n">
        <v>0.0072</v>
      </c>
      <c r="N80" s="133" t="n">
        <v>0</v>
      </c>
      <c r="O80" s="134" t="n">
        <v>0.02116</v>
      </c>
      <c r="P80" s="133" t="n">
        <f aca="false">SUM(J80:N80)</f>
        <v>0.232277419354839</v>
      </c>
      <c r="Q80" s="135" t="n">
        <v>65402</v>
      </c>
      <c r="R80" s="81" t="n">
        <v>20000</v>
      </c>
      <c r="S80" s="80" t="s">
        <v>262</v>
      </c>
      <c r="T80" s="136" t="n">
        <f aca="false">J80*J$1*R80</f>
        <v>130000</v>
      </c>
      <c r="U80" s="136"/>
      <c r="V80" s="139" t="n">
        <v>141174</v>
      </c>
      <c r="W80" s="80"/>
      <c r="X80" s="114"/>
      <c r="Y80" s="114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2.75" hidden="false" customHeight="false" outlineLevel="0" collapsed="false">
      <c r="A81" s="140"/>
      <c r="B81" s="141" t="s">
        <v>198</v>
      </c>
      <c r="C81" s="142" t="s">
        <v>193</v>
      </c>
      <c r="D81" s="142"/>
      <c r="E81" s="143" t="n">
        <v>36465</v>
      </c>
      <c r="F81" s="143" t="n">
        <v>37011</v>
      </c>
      <c r="G81" s="141"/>
      <c r="H81" s="141"/>
      <c r="I81" s="142"/>
      <c r="J81" s="144" t="n">
        <f aca="false">4.862/30.417</f>
        <v>0.159844823618371</v>
      </c>
      <c r="K81" s="145"/>
      <c r="L81" s="145"/>
      <c r="M81" s="145"/>
      <c r="N81" s="145"/>
      <c r="O81" s="146"/>
      <c r="P81" s="145"/>
      <c r="Q81" s="147" t="n">
        <v>65403</v>
      </c>
      <c r="R81" s="142" t="n">
        <v>19293</v>
      </c>
      <c r="S81" s="141"/>
      <c r="T81" s="148"/>
      <c r="U81" s="148"/>
      <c r="V81" s="149"/>
      <c r="W81" s="141"/>
      <c r="X81" s="150"/>
      <c r="Y81" s="15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/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/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0"/>
      <c r="FN81" s="140"/>
      <c r="FO81" s="140"/>
      <c r="FP81" s="140"/>
      <c r="FQ81" s="140"/>
      <c r="FR81" s="140"/>
      <c r="FS81" s="140"/>
      <c r="FT81" s="140"/>
      <c r="FU81" s="140"/>
      <c r="FV81" s="140"/>
      <c r="FW81" s="140"/>
      <c r="FX81" s="140"/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0"/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/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/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</row>
    <row r="82" customFormat="false" ht="12.75" hidden="false" customHeight="false" outlineLevel="0" collapsed="false">
      <c r="A82" s="106"/>
      <c r="B82" s="75" t="s">
        <v>198</v>
      </c>
      <c r="C82" s="107" t="s">
        <v>193</v>
      </c>
      <c r="D82" s="107" t="s">
        <v>157</v>
      </c>
      <c r="E82" s="108" t="n">
        <v>36465</v>
      </c>
      <c r="F82" s="108" t="n">
        <v>36677</v>
      </c>
      <c r="G82" s="75" t="s">
        <v>263</v>
      </c>
      <c r="H82" s="75" t="s">
        <v>264</v>
      </c>
      <c r="I82" s="107" t="s">
        <v>15</v>
      </c>
      <c r="J82" s="109" t="n">
        <f aca="false">6.5/J$1</f>
        <v>0.209677419354839</v>
      </c>
      <c r="K82" s="110" t="n">
        <v>0.0132</v>
      </c>
      <c r="L82" s="110" t="n">
        <v>0.0022</v>
      </c>
      <c r="M82" s="110" t="n">
        <v>0.0072</v>
      </c>
      <c r="N82" s="110" t="n">
        <v>0</v>
      </c>
      <c r="O82" s="111" t="n">
        <v>0.02116</v>
      </c>
      <c r="P82" s="110" t="n">
        <f aca="false">SUM(J82:N82)</f>
        <v>0.232277419354839</v>
      </c>
      <c r="Q82" s="112" t="n">
        <v>65404</v>
      </c>
      <c r="R82" s="107" t="n">
        <v>34</v>
      </c>
      <c r="S82" s="75" t="s">
        <v>265</v>
      </c>
      <c r="T82" s="96" t="n">
        <f aca="false">J82*J$1*R82</f>
        <v>221</v>
      </c>
      <c r="U82" s="96"/>
      <c r="V82" s="113" t="n">
        <v>142774</v>
      </c>
      <c r="W82" s="75"/>
      <c r="X82" s="114"/>
      <c r="Y82" s="114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  <c r="IW82" s="106"/>
    </row>
    <row r="83" customFormat="false" ht="12.75" hidden="false" customHeight="false" outlineLevel="0" collapsed="false">
      <c r="A83" s="106"/>
      <c r="B83" s="75" t="s">
        <v>198</v>
      </c>
      <c r="C83" s="107" t="s">
        <v>193</v>
      </c>
      <c r="D83" s="107"/>
      <c r="E83" s="108" t="n">
        <v>36465</v>
      </c>
      <c r="F83" s="108" t="n">
        <v>36830</v>
      </c>
      <c r="G83" s="75" t="s">
        <v>210</v>
      </c>
      <c r="H83" s="75" t="s">
        <v>196</v>
      </c>
      <c r="I83" s="107" t="s">
        <v>15</v>
      </c>
      <c r="J83" s="109" t="n">
        <f aca="false">4.563/J$1</f>
        <v>0.147193548387097</v>
      </c>
      <c r="K83" s="110" t="n">
        <v>0.0132</v>
      </c>
      <c r="L83" s="110" t="n">
        <v>0.0022</v>
      </c>
      <c r="M83" s="110" t="n">
        <v>0.0072</v>
      </c>
      <c r="N83" s="110" t="n">
        <v>0</v>
      </c>
      <c r="O83" s="111" t="n">
        <v>0.02116</v>
      </c>
      <c r="P83" s="110" t="n">
        <f aca="false">SUM(J83:N83)</f>
        <v>0.169793548387097</v>
      </c>
      <c r="Q83" s="112" t="n">
        <v>65418</v>
      </c>
      <c r="R83" s="107" t="n">
        <v>500</v>
      </c>
      <c r="S83" s="75" t="s">
        <v>266</v>
      </c>
      <c r="T83" s="96" t="n">
        <f aca="false">J83*J$1*R83</f>
        <v>2281.5</v>
      </c>
      <c r="U83" s="96"/>
      <c r="V83" s="113" t="n">
        <v>142790</v>
      </c>
      <c r="W83" s="75"/>
      <c r="X83" s="114"/>
      <c r="Y83" s="114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6"/>
      <c r="DR83" s="106"/>
      <c r="DS83" s="106"/>
      <c r="DT83" s="106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6"/>
      <c r="EK83" s="106"/>
      <c r="EL83" s="106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6"/>
      <c r="EY83" s="106"/>
      <c r="EZ83" s="106"/>
      <c r="FA83" s="106"/>
      <c r="FB83" s="106"/>
      <c r="FC83" s="106"/>
      <c r="FD83" s="106"/>
      <c r="FE83" s="106"/>
      <c r="FF83" s="106"/>
      <c r="FG83" s="106"/>
      <c r="FH83" s="106"/>
      <c r="FI83" s="106"/>
      <c r="FJ83" s="106"/>
      <c r="FK83" s="106"/>
      <c r="FL83" s="106"/>
      <c r="FM83" s="106"/>
      <c r="FN83" s="106"/>
      <c r="FO83" s="106"/>
      <c r="FP83" s="106"/>
      <c r="FQ83" s="106"/>
      <c r="FR83" s="106"/>
      <c r="FS83" s="106"/>
      <c r="FT83" s="106"/>
      <c r="FU83" s="106"/>
      <c r="FV83" s="106"/>
      <c r="FW83" s="106"/>
      <c r="FX83" s="106"/>
      <c r="FY83" s="106"/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  <c r="HC83" s="106"/>
      <c r="HD83" s="106"/>
      <c r="HE83" s="106"/>
      <c r="HF83" s="106"/>
      <c r="HG83" s="106"/>
      <c r="HH83" s="106"/>
      <c r="HI83" s="106"/>
      <c r="HJ83" s="106"/>
      <c r="HK83" s="106"/>
      <c r="HL83" s="106"/>
      <c r="HM83" s="106"/>
      <c r="HN83" s="106"/>
      <c r="HO83" s="106"/>
      <c r="HP83" s="106"/>
      <c r="HQ83" s="106"/>
      <c r="HR83" s="106"/>
      <c r="HS83" s="106"/>
      <c r="HT83" s="106"/>
      <c r="HU83" s="106"/>
      <c r="HV83" s="106"/>
      <c r="HW83" s="106"/>
      <c r="HX83" s="106"/>
      <c r="HY83" s="106"/>
      <c r="HZ83" s="106"/>
      <c r="IA83" s="106"/>
      <c r="IB83" s="106"/>
      <c r="IC83" s="106"/>
      <c r="ID83" s="106"/>
      <c r="IE83" s="106"/>
      <c r="IF83" s="106"/>
      <c r="IG83" s="106"/>
      <c r="IH83" s="106"/>
      <c r="II83" s="106"/>
      <c r="IJ83" s="106"/>
      <c r="IK83" s="106"/>
      <c r="IL83" s="106"/>
      <c r="IM83" s="106"/>
      <c r="IN83" s="106"/>
      <c r="IO83" s="106"/>
      <c r="IP83" s="106"/>
      <c r="IQ83" s="106"/>
      <c r="IR83" s="106"/>
      <c r="IS83" s="106"/>
      <c r="IT83" s="106"/>
      <c r="IU83" s="106"/>
      <c r="IV83" s="106"/>
      <c r="IW83" s="106"/>
    </row>
    <row r="84" customFormat="false" ht="12.75" hidden="false" customHeight="false" outlineLevel="0" collapsed="false">
      <c r="A84" s="106"/>
      <c r="B84" s="75" t="s">
        <v>198</v>
      </c>
      <c r="C84" s="107" t="s">
        <v>193</v>
      </c>
      <c r="D84" s="107" t="s">
        <v>199</v>
      </c>
      <c r="E84" s="108" t="n">
        <v>36465</v>
      </c>
      <c r="F84" s="108" t="n">
        <v>36616</v>
      </c>
      <c r="G84" s="75" t="s">
        <v>200</v>
      </c>
      <c r="H84" s="75" t="s">
        <v>267</v>
      </c>
      <c r="I84" s="107" t="s">
        <v>228</v>
      </c>
      <c r="J84" s="109" t="n">
        <f aca="false">6.329/J$1</f>
        <v>0.204161290322581</v>
      </c>
      <c r="K84" s="110" t="n">
        <v>0.013</v>
      </c>
      <c r="L84" s="110" t="n">
        <v>0.0022</v>
      </c>
      <c r="M84" s="110" t="n">
        <v>0.0072</v>
      </c>
      <c r="N84" s="110" t="n">
        <v>0</v>
      </c>
      <c r="O84" s="111" t="n">
        <v>0.02116</v>
      </c>
      <c r="P84" s="110" t="n">
        <f aca="false">SUM(J84:N84)</f>
        <v>0.226561290322581</v>
      </c>
      <c r="Q84" s="112" t="n">
        <v>65458</v>
      </c>
      <c r="R84" s="107" t="n">
        <v>33</v>
      </c>
      <c r="S84" s="75" t="s">
        <v>268</v>
      </c>
      <c r="T84" s="96" t="n">
        <f aca="false">J84*J$1*R84</f>
        <v>208.857</v>
      </c>
      <c r="U84" s="96"/>
      <c r="V84" s="113" t="n">
        <v>141176</v>
      </c>
      <c r="W84" s="75"/>
      <c r="X84" s="114"/>
      <c r="Y84" s="114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  <c r="HC84" s="106"/>
      <c r="HD84" s="106"/>
      <c r="HE84" s="106"/>
      <c r="HF84" s="106"/>
      <c r="HG84" s="106"/>
      <c r="HH84" s="106"/>
      <c r="HI84" s="106"/>
      <c r="HJ84" s="106"/>
      <c r="HK84" s="106"/>
      <c r="HL84" s="106"/>
      <c r="HM84" s="106"/>
      <c r="HN84" s="106"/>
      <c r="HO84" s="106"/>
      <c r="HP84" s="106"/>
      <c r="HQ84" s="106"/>
      <c r="HR84" s="106"/>
      <c r="HS84" s="106"/>
      <c r="HT84" s="106"/>
      <c r="HU84" s="106"/>
      <c r="HV84" s="106"/>
      <c r="HW84" s="106"/>
      <c r="HX84" s="106"/>
      <c r="HY84" s="106"/>
      <c r="HZ84" s="106"/>
      <c r="IA84" s="106"/>
      <c r="IB84" s="106"/>
      <c r="IC84" s="106"/>
      <c r="ID84" s="106"/>
      <c r="IE84" s="106"/>
      <c r="IF84" s="106"/>
      <c r="IG84" s="106"/>
      <c r="IH84" s="106"/>
      <c r="II84" s="106"/>
      <c r="IJ84" s="106"/>
      <c r="IK84" s="106"/>
      <c r="IL84" s="106"/>
      <c r="IM84" s="106"/>
      <c r="IN84" s="106"/>
      <c r="IO84" s="106"/>
      <c r="IP84" s="106"/>
      <c r="IQ84" s="106"/>
      <c r="IR84" s="106"/>
      <c r="IS84" s="106"/>
      <c r="IT84" s="106"/>
      <c r="IU84" s="106"/>
      <c r="IV84" s="106"/>
      <c r="IW84" s="106"/>
    </row>
    <row r="85" customFormat="false" ht="12.75" hidden="false" customHeight="false" outlineLevel="0" collapsed="false">
      <c r="A85" s="140"/>
      <c r="B85" s="141" t="s">
        <v>198</v>
      </c>
      <c r="C85" s="142" t="s">
        <v>193</v>
      </c>
      <c r="D85" s="142"/>
      <c r="E85" s="143"/>
      <c r="F85" s="143"/>
      <c r="G85" s="141"/>
      <c r="H85" s="141"/>
      <c r="I85" s="142"/>
      <c r="J85" s="144"/>
      <c r="K85" s="145"/>
      <c r="L85" s="145"/>
      <c r="M85" s="145"/>
      <c r="N85" s="145"/>
      <c r="O85" s="146"/>
      <c r="P85" s="145"/>
      <c r="Q85" s="147" t="n">
        <v>65534</v>
      </c>
      <c r="R85" s="142"/>
      <c r="S85" s="141"/>
      <c r="T85" s="148"/>
      <c r="U85" s="148"/>
      <c r="V85" s="149"/>
      <c r="W85" s="141"/>
      <c r="X85" s="150"/>
      <c r="Y85" s="15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  <c r="GK85" s="140"/>
      <c r="GL85" s="140"/>
      <c r="GM85" s="140"/>
      <c r="GN85" s="140"/>
      <c r="GO85" s="140"/>
      <c r="GP85" s="140"/>
      <c r="GQ85" s="140"/>
      <c r="GR85" s="140"/>
      <c r="GS85" s="140"/>
      <c r="GT85" s="140"/>
      <c r="GU85" s="140"/>
      <c r="GV85" s="140"/>
      <c r="GW85" s="140"/>
      <c r="GX85" s="140"/>
      <c r="GY85" s="140"/>
      <c r="GZ85" s="140"/>
      <c r="HA85" s="140"/>
      <c r="HB85" s="140"/>
      <c r="HC85" s="140"/>
      <c r="HD85" s="140"/>
      <c r="HE85" s="140"/>
      <c r="HF85" s="140"/>
      <c r="HG85" s="140"/>
      <c r="HH85" s="140"/>
      <c r="HI85" s="140"/>
      <c r="HJ85" s="140"/>
      <c r="HK85" s="140"/>
      <c r="HL85" s="140"/>
      <c r="HM85" s="140"/>
      <c r="HN85" s="140"/>
      <c r="HO85" s="140"/>
      <c r="HP85" s="140"/>
      <c r="HQ85" s="140"/>
      <c r="HR85" s="140"/>
      <c r="HS85" s="140"/>
      <c r="HT85" s="140"/>
      <c r="HU85" s="140"/>
      <c r="HV85" s="140"/>
      <c r="HW85" s="140"/>
      <c r="HX85" s="140"/>
      <c r="HY85" s="140"/>
      <c r="HZ85" s="140"/>
      <c r="IA85" s="140"/>
      <c r="IB85" s="140"/>
      <c r="IC85" s="140"/>
      <c r="ID85" s="140"/>
      <c r="IE85" s="140"/>
      <c r="IF85" s="140"/>
      <c r="IG85" s="140"/>
      <c r="IH85" s="140"/>
      <c r="II85" s="140"/>
      <c r="IJ85" s="140"/>
      <c r="IK85" s="140"/>
      <c r="IL85" s="140"/>
      <c r="IM85" s="140"/>
      <c r="IN85" s="140"/>
      <c r="IO85" s="140"/>
      <c r="IP85" s="140"/>
      <c r="IQ85" s="140"/>
      <c r="IR85" s="140"/>
      <c r="IS85" s="140"/>
      <c r="IT85" s="140"/>
      <c r="IU85" s="140"/>
      <c r="IV85" s="140"/>
      <c r="IW85" s="140"/>
    </row>
    <row r="86" customFormat="false" ht="12.75" hidden="false" customHeight="false" outlineLevel="0" collapsed="false">
      <c r="A86" s="106"/>
      <c r="B86" s="75" t="s">
        <v>198</v>
      </c>
      <c r="C86" s="107" t="s">
        <v>193</v>
      </c>
      <c r="D86" s="107" t="s">
        <v>216</v>
      </c>
      <c r="E86" s="108" t="n">
        <v>36495</v>
      </c>
      <c r="F86" s="108" t="n">
        <v>36860</v>
      </c>
      <c r="G86" s="75" t="s">
        <v>217</v>
      </c>
      <c r="H86" s="75" t="s">
        <v>231</v>
      </c>
      <c r="I86" s="107" t="s">
        <v>15</v>
      </c>
      <c r="J86" s="109" t="n">
        <f aca="false">6.5/J$1</f>
        <v>0.209677419354839</v>
      </c>
      <c r="K86" s="110" t="n">
        <v>0.0132</v>
      </c>
      <c r="L86" s="110" t="n">
        <v>0.0022</v>
      </c>
      <c r="M86" s="110" t="n">
        <v>0.0072</v>
      </c>
      <c r="N86" s="110" t="n">
        <v>0</v>
      </c>
      <c r="O86" s="111" t="n">
        <v>0.02116</v>
      </c>
      <c r="P86" s="110" t="n">
        <f aca="false">SUM(J86:N86)</f>
        <v>0.232277419354839</v>
      </c>
      <c r="Q86" s="112" t="n">
        <v>65556</v>
      </c>
      <c r="R86" s="107" t="n">
        <v>3</v>
      </c>
      <c r="S86" s="75" t="s">
        <v>269</v>
      </c>
      <c r="T86" s="96" t="n">
        <f aca="false">J86*J$1*R86</f>
        <v>19.5</v>
      </c>
      <c r="U86" s="96"/>
      <c r="V86" s="113" t="n">
        <v>141175</v>
      </c>
      <c r="W86" s="75"/>
      <c r="X86" s="114"/>
      <c r="Y86" s="114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  <c r="HC86" s="106"/>
      <c r="HD86" s="106"/>
      <c r="HE86" s="106"/>
      <c r="HF86" s="106"/>
      <c r="HG86" s="106"/>
      <c r="HH86" s="106"/>
      <c r="HI86" s="106"/>
      <c r="HJ86" s="106"/>
      <c r="HK86" s="106"/>
      <c r="HL86" s="106"/>
      <c r="HM86" s="106"/>
      <c r="HN86" s="106"/>
      <c r="HO86" s="106"/>
      <c r="HP86" s="106"/>
      <c r="HQ86" s="106"/>
      <c r="HR86" s="106"/>
      <c r="HS86" s="106"/>
      <c r="HT86" s="106"/>
      <c r="HU86" s="106"/>
      <c r="HV86" s="106"/>
      <c r="HW86" s="106"/>
      <c r="HX86" s="106"/>
      <c r="HY86" s="106"/>
      <c r="HZ86" s="106"/>
      <c r="IA86" s="106"/>
      <c r="IB86" s="106"/>
      <c r="IC86" s="106"/>
      <c r="ID86" s="106"/>
      <c r="IE86" s="106"/>
      <c r="IF86" s="106"/>
      <c r="IG86" s="106"/>
      <c r="IH86" s="106"/>
      <c r="II86" s="106"/>
      <c r="IJ86" s="106"/>
      <c r="IK86" s="106"/>
      <c r="IL86" s="106"/>
      <c r="IM86" s="106"/>
      <c r="IN86" s="106"/>
      <c r="IO86" s="106"/>
      <c r="IP86" s="106"/>
      <c r="IQ86" s="106"/>
      <c r="IR86" s="106"/>
      <c r="IS86" s="106"/>
      <c r="IT86" s="106"/>
      <c r="IU86" s="106"/>
      <c r="IV86" s="106"/>
      <c r="IW86" s="106"/>
    </row>
    <row r="87" customFormat="false" ht="12.75" hidden="false" customHeight="false" outlineLevel="0" collapsed="false">
      <c r="A87" s="129"/>
      <c r="B87" s="75" t="s">
        <v>198</v>
      </c>
      <c r="C87" s="107" t="s">
        <v>193</v>
      </c>
      <c r="D87" s="107" t="s">
        <v>157</v>
      </c>
      <c r="E87" s="108" t="n">
        <v>36495</v>
      </c>
      <c r="F87" s="108" t="n">
        <v>36616</v>
      </c>
      <c r="G87" s="75" t="s">
        <v>263</v>
      </c>
      <c r="H87" s="75" t="s">
        <v>264</v>
      </c>
      <c r="I87" s="107" t="s">
        <v>15</v>
      </c>
      <c r="J87" s="109" t="n">
        <f aca="false">6.5/J$1</f>
        <v>0.209677419354839</v>
      </c>
      <c r="K87" s="110" t="n">
        <v>0.0132</v>
      </c>
      <c r="L87" s="110" t="n">
        <v>0.0022</v>
      </c>
      <c r="M87" s="110" t="n">
        <v>0.0072</v>
      </c>
      <c r="N87" s="110" t="n">
        <v>0</v>
      </c>
      <c r="O87" s="111" t="n">
        <v>0.02116</v>
      </c>
      <c r="P87" s="110" t="n">
        <f aca="false">SUM(J87:N87)</f>
        <v>0.232277419354839</v>
      </c>
      <c r="Q87" s="112" t="n">
        <v>65659</v>
      </c>
      <c r="R87" s="107" t="n">
        <v>3</v>
      </c>
      <c r="S87" s="75" t="s">
        <v>270</v>
      </c>
      <c r="T87" s="96" t="n">
        <f aca="false">J87*J$1*R87</f>
        <v>19.5</v>
      </c>
      <c r="U87" s="96"/>
      <c r="V87" s="113" t="n">
        <v>142812</v>
      </c>
      <c r="W87" s="75"/>
      <c r="X87" s="130"/>
      <c r="Y87" s="130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  <c r="BY87" s="129"/>
      <c r="BZ87" s="129"/>
      <c r="CA87" s="129"/>
      <c r="CB87" s="129"/>
      <c r="CC87" s="129"/>
      <c r="CD87" s="129"/>
      <c r="CE87" s="129"/>
      <c r="CF87" s="129"/>
      <c r="CG87" s="129"/>
      <c r="CH87" s="129"/>
      <c r="CI87" s="129"/>
      <c r="CJ87" s="129"/>
      <c r="CK87" s="129"/>
      <c r="CL87" s="129"/>
      <c r="CM87" s="129"/>
      <c r="CN87" s="129"/>
      <c r="CO87" s="129"/>
      <c r="CP87" s="129"/>
      <c r="CQ87" s="129"/>
      <c r="CR87" s="129"/>
      <c r="CS87" s="129"/>
      <c r="CT87" s="129"/>
      <c r="CU87" s="129"/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I87" s="129"/>
      <c r="DJ87" s="129"/>
      <c r="DK87" s="129"/>
      <c r="DL87" s="129"/>
      <c r="DM87" s="129"/>
      <c r="DN87" s="129"/>
      <c r="DO87" s="129"/>
      <c r="DP87" s="129"/>
      <c r="DQ87" s="129"/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  <c r="FE87" s="129"/>
      <c r="FF87" s="129"/>
      <c r="FG87" s="129"/>
      <c r="FH87" s="129"/>
      <c r="FI87" s="129"/>
      <c r="FJ87" s="129"/>
      <c r="FK87" s="129"/>
      <c r="FL87" s="129"/>
      <c r="FM87" s="129"/>
      <c r="FN87" s="129"/>
      <c r="FO87" s="129"/>
      <c r="FP87" s="129"/>
      <c r="FQ87" s="129"/>
      <c r="FR87" s="129"/>
      <c r="FS87" s="129"/>
      <c r="FT87" s="129"/>
      <c r="FU87" s="129"/>
      <c r="FV87" s="129"/>
      <c r="FW87" s="129"/>
      <c r="FX87" s="129"/>
      <c r="FY87" s="129"/>
      <c r="FZ87" s="129"/>
      <c r="GA87" s="129"/>
      <c r="GB87" s="129"/>
      <c r="GC87" s="129"/>
      <c r="GD87" s="129"/>
      <c r="GE87" s="129"/>
      <c r="GF87" s="129"/>
      <c r="GG87" s="129"/>
      <c r="GH87" s="129"/>
      <c r="GI87" s="129"/>
      <c r="GJ87" s="129"/>
      <c r="GK87" s="129"/>
      <c r="GL87" s="129"/>
      <c r="GM87" s="129"/>
      <c r="GN87" s="129"/>
      <c r="GO87" s="129"/>
      <c r="GP87" s="129"/>
      <c r="GQ87" s="129"/>
      <c r="GR87" s="129"/>
      <c r="GS87" s="129"/>
      <c r="GT87" s="129"/>
      <c r="GU87" s="129"/>
      <c r="GV87" s="129"/>
      <c r="GW87" s="129"/>
      <c r="GX87" s="129"/>
      <c r="GY87" s="129"/>
      <c r="GZ87" s="129"/>
      <c r="HA87" s="129"/>
      <c r="HB87" s="129"/>
      <c r="HC87" s="129"/>
      <c r="HD87" s="129"/>
      <c r="HE87" s="129"/>
      <c r="HF87" s="129"/>
      <c r="HG87" s="129"/>
      <c r="HH87" s="129"/>
      <c r="HI87" s="129"/>
      <c r="HJ87" s="129"/>
      <c r="HK87" s="129"/>
      <c r="HL87" s="129"/>
      <c r="HM87" s="129"/>
      <c r="HN87" s="129"/>
      <c r="HO87" s="129"/>
      <c r="HP87" s="129"/>
      <c r="HQ87" s="129"/>
      <c r="HR87" s="129"/>
      <c r="HS87" s="129"/>
      <c r="HT87" s="129"/>
      <c r="HU87" s="129"/>
      <c r="HV87" s="129"/>
      <c r="HW87" s="129"/>
      <c r="HX87" s="129"/>
      <c r="HY87" s="129"/>
      <c r="HZ87" s="129"/>
      <c r="IA87" s="129"/>
      <c r="IB87" s="129"/>
      <c r="IC87" s="129"/>
      <c r="ID87" s="129"/>
      <c r="IE87" s="129"/>
      <c r="IF87" s="129"/>
      <c r="IG87" s="129"/>
      <c r="IH87" s="129"/>
      <c r="II87" s="129"/>
      <c r="IJ87" s="129"/>
      <c r="IK87" s="129"/>
      <c r="IL87" s="129"/>
      <c r="IM87" s="129"/>
      <c r="IN87" s="129"/>
      <c r="IO87" s="129"/>
      <c r="IP87" s="129"/>
      <c r="IQ87" s="129"/>
      <c r="IR87" s="129"/>
      <c r="IS87" s="129"/>
      <c r="IT87" s="129"/>
      <c r="IU87" s="129"/>
      <c r="IV87" s="129"/>
      <c r="IW87" s="129"/>
    </row>
    <row r="88" customFormat="false" ht="12.75" hidden="false" customHeight="false" outlineLevel="0" collapsed="false">
      <c r="A88" s="140"/>
      <c r="B88" s="141" t="s">
        <v>198</v>
      </c>
      <c r="C88" s="142" t="s">
        <v>193</v>
      </c>
      <c r="D88" s="142"/>
      <c r="E88" s="143"/>
      <c r="F88" s="143"/>
      <c r="G88" s="141"/>
      <c r="H88" s="141"/>
      <c r="I88" s="142" t="s">
        <v>15</v>
      </c>
      <c r="J88" s="144" t="n">
        <f aca="false">6.5/31</f>
        <v>0.209677419354839</v>
      </c>
      <c r="K88" s="145"/>
      <c r="L88" s="145"/>
      <c r="M88" s="145"/>
      <c r="N88" s="145"/>
      <c r="O88" s="146"/>
      <c r="P88" s="145"/>
      <c r="Q88" s="147" t="n">
        <v>65857</v>
      </c>
      <c r="R88" s="142" t="n">
        <v>213</v>
      </c>
      <c r="S88" s="141"/>
      <c r="T88" s="148"/>
      <c r="U88" s="148"/>
      <c r="V88" s="149" t="n">
        <v>149350</v>
      </c>
      <c r="W88" s="141"/>
      <c r="X88" s="150"/>
      <c r="Y88" s="15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0"/>
      <c r="DR88" s="140"/>
      <c r="DS88" s="140"/>
      <c r="DT88" s="140"/>
      <c r="DU88" s="140"/>
      <c r="DV88" s="140"/>
      <c r="DW88" s="140"/>
      <c r="DX88" s="140"/>
      <c r="DY88" s="140"/>
      <c r="DZ88" s="140"/>
      <c r="EA88" s="140"/>
      <c r="EB88" s="140"/>
      <c r="EC88" s="140"/>
      <c r="ED88" s="140"/>
      <c r="EE88" s="140"/>
      <c r="EF88" s="140"/>
      <c r="EG88" s="140"/>
      <c r="EH88" s="140"/>
      <c r="EI88" s="140"/>
      <c r="EJ88" s="140"/>
      <c r="EK88" s="140"/>
      <c r="EL88" s="140"/>
      <c r="EM88" s="140"/>
      <c r="EN88" s="140"/>
      <c r="EO88" s="140"/>
      <c r="EP88" s="140"/>
      <c r="EQ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  <c r="GK88" s="140"/>
      <c r="GL88" s="140"/>
      <c r="GM88" s="140"/>
      <c r="GN88" s="140"/>
      <c r="GO88" s="140"/>
      <c r="GP88" s="140"/>
      <c r="GQ88" s="140"/>
      <c r="GR88" s="140"/>
      <c r="GS88" s="140"/>
      <c r="GT88" s="140"/>
      <c r="GU88" s="140"/>
      <c r="GV88" s="140"/>
      <c r="GW88" s="140"/>
      <c r="GX88" s="140"/>
      <c r="GY88" s="140"/>
      <c r="GZ88" s="140"/>
      <c r="HA88" s="140"/>
      <c r="HB88" s="140"/>
      <c r="HC88" s="140"/>
      <c r="HD88" s="140"/>
      <c r="HE88" s="140"/>
      <c r="HF88" s="140"/>
      <c r="HG88" s="140"/>
      <c r="HH88" s="140"/>
      <c r="HI88" s="140"/>
      <c r="HJ88" s="140"/>
      <c r="HK88" s="140"/>
      <c r="HL88" s="140"/>
      <c r="HM88" s="140"/>
      <c r="HN88" s="140"/>
      <c r="HO88" s="140"/>
      <c r="HP88" s="140"/>
      <c r="HQ88" s="140"/>
      <c r="HR88" s="140"/>
      <c r="HS88" s="140"/>
      <c r="HT88" s="140"/>
      <c r="HU88" s="140"/>
      <c r="HV88" s="140"/>
      <c r="HW88" s="140"/>
      <c r="HX88" s="140"/>
      <c r="HY88" s="140"/>
      <c r="HZ88" s="140"/>
      <c r="IA88" s="140"/>
      <c r="IB88" s="140"/>
      <c r="IC88" s="140"/>
      <c r="ID88" s="140"/>
      <c r="IE88" s="140"/>
      <c r="IF88" s="140"/>
      <c r="IG88" s="140"/>
      <c r="IH88" s="140"/>
      <c r="II88" s="140"/>
      <c r="IJ88" s="140"/>
      <c r="IK88" s="140"/>
      <c r="IL88" s="140"/>
      <c r="IM88" s="140"/>
      <c r="IN88" s="140"/>
      <c r="IO88" s="140"/>
      <c r="IP88" s="140"/>
      <c r="IQ88" s="140"/>
      <c r="IR88" s="140"/>
      <c r="IS88" s="140"/>
      <c r="IT88" s="140"/>
      <c r="IU88" s="140"/>
      <c r="IV88" s="140"/>
      <c r="IW88" s="140"/>
    </row>
    <row r="89" customFormat="false" ht="12.75" hidden="false" customHeight="false" outlineLevel="0" collapsed="false">
      <c r="A89" s="129"/>
      <c r="B89" s="75" t="s">
        <v>142</v>
      </c>
      <c r="C89" s="107" t="s">
        <v>193</v>
      </c>
      <c r="D89" s="107" t="s">
        <v>271</v>
      </c>
      <c r="E89" s="108" t="n">
        <v>36526</v>
      </c>
      <c r="F89" s="108" t="n">
        <v>36556</v>
      </c>
      <c r="G89" s="75" t="s">
        <v>272</v>
      </c>
      <c r="H89" s="75" t="s">
        <v>273</v>
      </c>
      <c r="I89" s="107"/>
      <c r="J89" s="109" t="n">
        <f aca="false">3.72/J$1</f>
        <v>0.12</v>
      </c>
      <c r="K89" s="110" t="n">
        <v>0.0132</v>
      </c>
      <c r="L89" s="110" t="n">
        <v>0.0022</v>
      </c>
      <c r="M89" s="110" t="n">
        <v>0.0075</v>
      </c>
      <c r="N89" s="110" t="n">
        <v>0</v>
      </c>
      <c r="O89" s="111" t="n">
        <v>0.02116</v>
      </c>
      <c r="P89" s="110" t="n">
        <f aca="false">SUM(J89:N89)</f>
        <v>0.1429</v>
      </c>
      <c r="Q89" s="112" t="n">
        <v>65997</v>
      </c>
      <c r="R89" s="107" t="n">
        <v>2200</v>
      </c>
      <c r="S89" s="75"/>
      <c r="T89" s="96" t="n">
        <f aca="false">J89*J$1*R89</f>
        <v>8184</v>
      </c>
      <c r="U89" s="96"/>
      <c r="V89" s="113" t="n">
        <v>144624</v>
      </c>
      <c r="W89" s="75"/>
      <c r="X89" s="130"/>
      <c r="Y89" s="130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  <c r="CF89" s="129"/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29"/>
      <c r="CU89" s="129"/>
      <c r="CV89" s="129"/>
      <c r="CW89" s="129"/>
      <c r="CX89" s="129"/>
      <c r="CY89" s="129"/>
      <c r="CZ89" s="129"/>
      <c r="DA89" s="129"/>
      <c r="DB89" s="129"/>
      <c r="DC89" s="129"/>
      <c r="DD89" s="129"/>
      <c r="DE89" s="129"/>
      <c r="DF89" s="129"/>
      <c r="DG89" s="129"/>
      <c r="DH89" s="129"/>
      <c r="DI89" s="129"/>
      <c r="DJ89" s="129"/>
      <c r="DK89" s="129"/>
      <c r="DL89" s="129"/>
      <c r="DM89" s="129"/>
      <c r="DN89" s="129"/>
      <c r="DO89" s="129"/>
      <c r="DP89" s="129"/>
      <c r="DQ89" s="129"/>
      <c r="DR89" s="129"/>
      <c r="DS89" s="129"/>
      <c r="DT89" s="129"/>
      <c r="DU89" s="129"/>
      <c r="DV89" s="129"/>
      <c r="DW89" s="129"/>
      <c r="DX89" s="129"/>
      <c r="DY89" s="129"/>
      <c r="DZ89" s="129"/>
      <c r="EA89" s="129"/>
      <c r="EB89" s="129"/>
      <c r="EC89" s="129"/>
      <c r="ED89" s="129"/>
      <c r="EE89" s="129"/>
      <c r="EF89" s="129"/>
      <c r="EG89" s="129"/>
      <c r="EH89" s="129"/>
      <c r="EI89" s="129"/>
      <c r="EJ89" s="129"/>
      <c r="EK89" s="129"/>
      <c r="EL89" s="129"/>
      <c r="EM89" s="129"/>
      <c r="EN89" s="129"/>
      <c r="EO89" s="129"/>
      <c r="EP89" s="129"/>
      <c r="EQ89" s="129"/>
      <c r="ER89" s="129"/>
      <c r="ES89" s="129"/>
      <c r="ET89" s="129"/>
      <c r="EU89" s="129"/>
      <c r="EV89" s="129"/>
      <c r="EW89" s="129"/>
      <c r="EX89" s="129"/>
      <c r="EY89" s="129"/>
      <c r="EZ89" s="129"/>
      <c r="FA89" s="129"/>
      <c r="FB89" s="129"/>
      <c r="FC89" s="129"/>
      <c r="FD89" s="129"/>
      <c r="FE89" s="129"/>
      <c r="FF89" s="129"/>
      <c r="FG89" s="129"/>
      <c r="FH89" s="129"/>
      <c r="FI89" s="129"/>
      <c r="FJ89" s="129"/>
      <c r="FK89" s="129"/>
      <c r="FL89" s="129"/>
      <c r="FM89" s="129"/>
      <c r="FN89" s="129"/>
      <c r="FO89" s="129"/>
      <c r="FP89" s="129"/>
      <c r="FQ89" s="129"/>
      <c r="FR89" s="129"/>
      <c r="FS89" s="129"/>
      <c r="FT89" s="129"/>
      <c r="FU89" s="129"/>
      <c r="FV89" s="129"/>
      <c r="FW89" s="129"/>
      <c r="FX89" s="129"/>
      <c r="FY89" s="129"/>
      <c r="FZ89" s="129"/>
      <c r="GA89" s="129"/>
      <c r="GB89" s="129"/>
      <c r="GC89" s="129"/>
      <c r="GD89" s="129"/>
      <c r="GE89" s="129"/>
      <c r="GF89" s="129"/>
      <c r="GG89" s="129"/>
      <c r="GH89" s="129"/>
      <c r="GI89" s="129"/>
      <c r="GJ89" s="129"/>
      <c r="GK89" s="129"/>
      <c r="GL89" s="129"/>
      <c r="GM89" s="129"/>
      <c r="GN89" s="129"/>
      <c r="GO89" s="129"/>
      <c r="GP89" s="129"/>
      <c r="GQ89" s="129"/>
      <c r="GR89" s="129"/>
      <c r="GS89" s="129"/>
      <c r="GT89" s="129"/>
      <c r="GU89" s="129"/>
      <c r="GV89" s="129"/>
      <c r="GW89" s="129"/>
      <c r="GX89" s="129"/>
      <c r="GY89" s="129"/>
      <c r="GZ89" s="129"/>
      <c r="HA89" s="129"/>
      <c r="HB89" s="129"/>
      <c r="HC89" s="129"/>
      <c r="HD89" s="129"/>
      <c r="HE89" s="129"/>
      <c r="HF89" s="129"/>
      <c r="HG89" s="129"/>
      <c r="HH89" s="129"/>
      <c r="HI89" s="129"/>
      <c r="HJ89" s="129"/>
      <c r="HK89" s="129"/>
      <c r="HL89" s="129"/>
      <c r="HM89" s="129"/>
      <c r="HN89" s="129"/>
      <c r="HO89" s="129"/>
      <c r="HP89" s="129"/>
      <c r="HQ89" s="129"/>
      <c r="HR89" s="129"/>
      <c r="HS89" s="129"/>
      <c r="HT89" s="129"/>
      <c r="HU89" s="129"/>
      <c r="HV89" s="129"/>
      <c r="HW89" s="129"/>
      <c r="HX89" s="129"/>
      <c r="HY89" s="129"/>
      <c r="HZ89" s="129"/>
      <c r="IA89" s="129"/>
      <c r="IB89" s="129"/>
      <c r="IC89" s="129"/>
      <c r="ID89" s="129"/>
      <c r="IE89" s="129"/>
      <c r="IF89" s="129"/>
      <c r="IG89" s="129"/>
      <c r="IH89" s="129"/>
      <c r="II89" s="129"/>
      <c r="IJ89" s="129"/>
      <c r="IK89" s="129"/>
      <c r="IL89" s="129"/>
      <c r="IM89" s="129"/>
      <c r="IN89" s="129"/>
      <c r="IO89" s="129"/>
      <c r="IP89" s="129"/>
      <c r="IQ89" s="129"/>
      <c r="IR89" s="129"/>
      <c r="IS89" s="129"/>
      <c r="IT89" s="129"/>
      <c r="IU89" s="129"/>
      <c r="IV89" s="129"/>
      <c r="IW89" s="129"/>
    </row>
    <row r="90" customFormat="false" ht="12.75" hidden="false" customHeight="false" outlineLevel="0" collapsed="false">
      <c r="B90" s="115" t="s">
        <v>107</v>
      </c>
      <c r="C90" s="116" t="s">
        <v>107</v>
      </c>
      <c r="D90" s="116" t="s">
        <v>107</v>
      </c>
      <c r="E90" s="118" t="s">
        <v>107</v>
      </c>
      <c r="F90" s="118" t="s">
        <v>107</v>
      </c>
      <c r="G90" s="115" t="s">
        <v>107</v>
      </c>
      <c r="H90" s="119" t="s">
        <v>107</v>
      </c>
      <c r="I90" s="116" t="s">
        <v>107</v>
      </c>
      <c r="J90" s="120"/>
      <c r="K90" s="121"/>
      <c r="L90" s="121"/>
      <c r="M90" s="121"/>
      <c r="N90" s="121"/>
      <c r="O90" s="122"/>
      <c r="P90" s="121"/>
      <c r="Q90" s="123" t="s">
        <v>107</v>
      </c>
      <c r="R90" s="116" t="n">
        <f aca="false">SUM(R60:R89)</f>
        <v>7733987</v>
      </c>
      <c r="S90" s="115" t="s">
        <v>107</v>
      </c>
      <c r="T90" s="124" t="n">
        <f aca="false">SUM(T45:T89)</f>
        <v>1760521.6088</v>
      </c>
      <c r="U90" s="124" t="n">
        <f aca="false">SUM(U60)</f>
        <v>0</v>
      </c>
      <c r="V90" s="125"/>
      <c r="W90" s="119"/>
      <c r="X90" s="93"/>
      <c r="Y90" s="93"/>
    </row>
    <row r="91" customFormat="false" ht="12.75" hidden="false" customHeight="false" outlineLevel="0" collapsed="false">
      <c r="B91" s="97" t="s">
        <v>109</v>
      </c>
      <c r="C91" s="98" t="s">
        <v>110</v>
      </c>
      <c r="D91" s="98" t="s">
        <v>111</v>
      </c>
      <c r="E91" s="99" t="s">
        <v>112</v>
      </c>
      <c r="F91" s="99"/>
      <c r="G91" s="97" t="s">
        <v>113</v>
      </c>
      <c r="H91" s="97" t="s">
        <v>114</v>
      </c>
      <c r="I91" s="98" t="s">
        <v>136</v>
      </c>
      <c r="J91" s="100" t="s">
        <v>116</v>
      </c>
      <c r="K91" s="98" t="s">
        <v>117</v>
      </c>
      <c r="L91" s="98" t="s">
        <v>118</v>
      </c>
      <c r="M91" s="98" t="s">
        <v>119</v>
      </c>
      <c r="N91" s="98" t="s">
        <v>120</v>
      </c>
      <c r="O91" s="101" t="s">
        <v>122</v>
      </c>
      <c r="P91" s="98" t="s">
        <v>137</v>
      </c>
      <c r="Q91" s="102" t="s">
        <v>123</v>
      </c>
      <c r="R91" s="98" t="s">
        <v>124</v>
      </c>
      <c r="S91" s="97" t="s">
        <v>125</v>
      </c>
      <c r="T91" s="103" t="s">
        <v>138</v>
      </c>
      <c r="U91" s="103" t="s">
        <v>139</v>
      </c>
      <c r="V91" s="104" t="s">
        <v>140</v>
      </c>
      <c r="W91" s="105" t="n">
        <f aca="false">+W67</f>
        <v>0</v>
      </c>
      <c r="X91" s="93"/>
      <c r="Y91" s="93"/>
    </row>
    <row r="92" customFormat="false" ht="12.75" hidden="false" customHeight="false" outlineLevel="0" collapsed="false">
      <c r="A92" s="106"/>
      <c r="B92" s="75" t="s">
        <v>142</v>
      </c>
      <c r="C92" s="107" t="s">
        <v>274</v>
      </c>
      <c r="D92" s="107" t="s">
        <v>275</v>
      </c>
      <c r="E92" s="108" t="n">
        <v>36192</v>
      </c>
      <c r="F92" s="108" t="n">
        <v>36556</v>
      </c>
      <c r="G92" s="75" t="s">
        <v>276</v>
      </c>
      <c r="H92" s="75" t="s">
        <v>277</v>
      </c>
      <c r="I92" s="107" t="s">
        <v>278</v>
      </c>
      <c r="J92" s="109" t="n">
        <f aca="false">3.145/J$1</f>
        <v>0.101451612903226</v>
      </c>
      <c r="K92" s="110" t="n">
        <v>0.0132</v>
      </c>
      <c r="L92" s="110" t="n">
        <v>0.0022</v>
      </c>
      <c r="M92" s="110" t="n">
        <v>0</v>
      </c>
      <c r="N92" s="110" t="n">
        <v>0</v>
      </c>
      <c r="O92" s="111" t="n">
        <v>0.02116</v>
      </c>
      <c r="P92" s="110" t="n">
        <f aca="false">SUM(J92:N92)</f>
        <v>0.116851612903226</v>
      </c>
      <c r="Q92" s="112" t="n">
        <v>62741</v>
      </c>
      <c r="R92" s="107" t="n">
        <v>2</v>
      </c>
      <c r="S92" s="75"/>
      <c r="T92" s="96" t="n">
        <f aca="false">J92*J$1*R92</f>
        <v>6.29</v>
      </c>
      <c r="U92" s="96"/>
      <c r="V92" s="113" t="n">
        <v>140449</v>
      </c>
      <c r="W92" s="75"/>
      <c r="X92" s="114"/>
      <c r="Y92" s="114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6"/>
      <c r="EY92" s="106"/>
      <c r="EZ92" s="106"/>
      <c r="FA92" s="106"/>
      <c r="FB92" s="106"/>
      <c r="FC92" s="106"/>
      <c r="FD92" s="106"/>
      <c r="FE92" s="106"/>
      <c r="FF92" s="106"/>
      <c r="FG92" s="106"/>
      <c r="FH92" s="106"/>
      <c r="FI92" s="106"/>
      <c r="FJ92" s="106"/>
      <c r="FK92" s="106"/>
      <c r="FL92" s="106"/>
      <c r="FM92" s="106"/>
      <c r="FN92" s="106"/>
      <c r="FO92" s="106"/>
      <c r="FP92" s="106"/>
      <c r="FQ92" s="106"/>
      <c r="FR92" s="106"/>
      <c r="FS92" s="106"/>
      <c r="FT92" s="106"/>
      <c r="FU92" s="106"/>
      <c r="FV92" s="106"/>
      <c r="FW92" s="106"/>
      <c r="FX92" s="106"/>
      <c r="FY92" s="106"/>
      <c r="FZ92" s="106"/>
      <c r="GA92" s="106"/>
      <c r="GB92" s="106"/>
      <c r="GC92" s="106"/>
      <c r="GD92" s="106"/>
      <c r="GE92" s="106"/>
      <c r="GF92" s="106"/>
      <c r="GG92" s="106"/>
      <c r="GH92" s="106"/>
      <c r="GI92" s="106"/>
      <c r="GJ92" s="106"/>
      <c r="GK92" s="106"/>
      <c r="GL92" s="106"/>
      <c r="GM92" s="106"/>
      <c r="GN92" s="106"/>
      <c r="GO92" s="106"/>
      <c r="GP92" s="106"/>
      <c r="GQ92" s="106"/>
      <c r="GR92" s="106"/>
      <c r="GS92" s="106"/>
      <c r="GT92" s="106"/>
      <c r="GU92" s="106"/>
      <c r="GV92" s="106"/>
      <c r="GW92" s="106"/>
      <c r="GX92" s="106"/>
      <c r="GY92" s="106"/>
      <c r="GZ92" s="106"/>
      <c r="HA92" s="106"/>
      <c r="HB92" s="106"/>
      <c r="HC92" s="106"/>
      <c r="HD92" s="106"/>
      <c r="HE92" s="106"/>
      <c r="HF92" s="106"/>
      <c r="HG92" s="106"/>
      <c r="HH92" s="106"/>
      <c r="HI92" s="106"/>
      <c r="HJ92" s="106"/>
      <c r="HK92" s="106"/>
      <c r="HL92" s="106"/>
      <c r="HM92" s="106"/>
      <c r="HN92" s="106"/>
      <c r="HO92" s="106"/>
      <c r="HP92" s="106"/>
      <c r="HQ92" s="106"/>
      <c r="HR92" s="106"/>
      <c r="HS92" s="106"/>
      <c r="HT92" s="106"/>
      <c r="HU92" s="106"/>
      <c r="HV92" s="106"/>
      <c r="HW92" s="106"/>
      <c r="HX92" s="106"/>
      <c r="HY92" s="106"/>
      <c r="HZ92" s="106"/>
      <c r="IA92" s="106"/>
      <c r="IB92" s="106"/>
      <c r="IC92" s="106"/>
      <c r="ID92" s="106"/>
      <c r="IE92" s="106"/>
      <c r="IF92" s="106"/>
      <c r="IG92" s="106"/>
      <c r="IH92" s="106"/>
      <c r="II92" s="106"/>
      <c r="IJ92" s="106"/>
      <c r="IK92" s="106"/>
      <c r="IL92" s="106"/>
      <c r="IM92" s="106"/>
      <c r="IN92" s="106"/>
      <c r="IO92" s="106"/>
      <c r="IP92" s="106"/>
      <c r="IQ92" s="106"/>
      <c r="IR92" s="106"/>
      <c r="IS92" s="106"/>
      <c r="IT92" s="106"/>
      <c r="IU92" s="106"/>
      <c r="IV92" s="106"/>
      <c r="IW92" s="106"/>
    </row>
    <row r="93" customFormat="false" ht="12.75" hidden="false" customHeight="false" outlineLevel="0" collapsed="false">
      <c r="A93" s="106"/>
      <c r="B93" s="75" t="s">
        <v>142</v>
      </c>
      <c r="C93" s="107" t="s">
        <v>274</v>
      </c>
      <c r="D93" s="107" t="s">
        <v>275</v>
      </c>
      <c r="E93" s="108" t="n">
        <v>36220</v>
      </c>
      <c r="F93" s="108" t="n">
        <v>36584</v>
      </c>
      <c r="G93" s="75" t="s">
        <v>276</v>
      </c>
      <c r="H93" s="75" t="s">
        <v>277</v>
      </c>
      <c r="I93" s="107" t="s">
        <v>278</v>
      </c>
      <c r="J93" s="109" t="n">
        <f aca="false">3.145/J$1</f>
        <v>0.101451612903226</v>
      </c>
      <c r="K93" s="110" t="n">
        <v>0.0132</v>
      </c>
      <c r="L93" s="110" t="n">
        <v>0.0022</v>
      </c>
      <c r="M93" s="110" t="n">
        <v>0</v>
      </c>
      <c r="N93" s="110" t="n">
        <v>0</v>
      </c>
      <c r="O93" s="111" t="n">
        <v>0.02116</v>
      </c>
      <c r="P93" s="110" t="n">
        <f aca="false">SUM(J93:N93)</f>
        <v>0.116851612903226</v>
      </c>
      <c r="Q93" s="112" t="n">
        <v>62979</v>
      </c>
      <c r="R93" s="107" t="n">
        <v>2</v>
      </c>
      <c r="S93" s="75"/>
      <c r="T93" s="96" t="n">
        <f aca="false">J93*J$1*R93</f>
        <v>6.29</v>
      </c>
      <c r="U93" s="96"/>
      <c r="V93" s="113" t="n">
        <v>140450</v>
      </c>
      <c r="W93" s="75"/>
      <c r="X93" s="114"/>
      <c r="Y93" s="114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06"/>
      <c r="GD93" s="106"/>
      <c r="GE93" s="106"/>
      <c r="GF93" s="106"/>
      <c r="GG93" s="106"/>
      <c r="GH93" s="106"/>
      <c r="GI93" s="106"/>
      <c r="GJ93" s="106"/>
      <c r="GK93" s="106"/>
      <c r="GL93" s="106"/>
      <c r="GM93" s="106"/>
      <c r="GN93" s="106"/>
      <c r="GO93" s="106"/>
      <c r="GP93" s="106"/>
      <c r="GQ93" s="106"/>
      <c r="GR93" s="106"/>
      <c r="GS93" s="106"/>
      <c r="GT93" s="106"/>
      <c r="GU93" s="106"/>
      <c r="GV93" s="106"/>
      <c r="GW93" s="106"/>
      <c r="GX93" s="106"/>
      <c r="GY93" s="106"/>
      <c r="GZ93" s="106"/>
      <c r="HA93" s="106"/>
      <c r="HB93" s="106"/>
      <c r="HC93" s="106"/>
      <c r="HD93" s="106"/>
      <c r="HE93" s="106"/>
      <c r="HF93" s="106"/>
      <c r="HG93" s="106"/>
      <c r="HH93" s="106"/>
      <c r="HI93" s="106"/>
      <c r="HJ93" s="106"/>
      <c r="HK93" s="106"/>
      <c r="HL93" s="106"/>
      <c r="HM93" s="106"/>
      <c r="HN93" s="106"/>
      <c r="HO93" s="106"/>
      <c r="HP93" s="106"/>
      <c r="HQ93" s="106"/>
      <c r="HR93" s="106"/>
      <c r="HS93" s="106"/>
      <c r="HT93" s="106"/>
      <c r="HU93" s="106"/>
      <c r="HV93" s="106"/>
      <c r="HW93" s="106"/>
      <c r="HX93" s="106"/>
      <c r="HY93" s="106"/>
      <c r="HZ93" s="106"/>
      <c r="IA93" s="106"/>
      <c r="IB93" s="106"/>
      <c r="IC93" s="106"/>
      <c r="ID93" s="106"/>
      <c r="IE93" s="106"/>
      <c r="IF93" s="106"/>
      <c r="IG93" s="106"/>
      <c r="IH93" s="106"/>
      <c r="II93" s="106"/>
      <c r="IJ93" s="106"/>
      <c r="IK93" s="106"/>
      <c r="IL93" s="106"/>
      <c r="IM93" s="106"/>
      <c r="IN93" s="106"/>
      <c r="IO93" s="106"/>
      <c r="IP93" s="106"/>
      <c r="IQ93" s="106"/>
      <c r="IR93" s="106"/>
      <c r="IS93" s="106"/>
      <c r="IT93" s="106"/>
      <c r="IU93" s="106"/>
      <c r="IV93" s="106"/>
      <c r="IW93" s="106"/>
    </row>
    <row r="94" customFormat="false" ht="12.75" hidden="false" customHeight="false" outlineLevel="0" collapsed="false">
      <c r="A94" s="106"/>
      <c r="B94" s="75" t="s">
        <v>142</v>
      </c>
      <c r="C94" s="107" t="s">
        <v>274</v>
      </c>
      <c r="D94" s="107" t="s">
        <v>279</v>
      </c>
      <c r="E94" s="108" t="n">
        <v>36220</v>
      </c>
      <c r="F94" s="108" t="n">
        <v>36585</v>
      </c>
      <c r="G94" s="75" t="s">
        <v>276</v>
      </c>
      <c r="H94" s="75" t="s">
        <v>277</v>
      </c>
      <c r="I94" s="107" t="s">
        <v>278</v>
      </c>
      <c r="J94" s="109" t="n">
        <f aca="false">3.145/J$1</f>
        <v>0.101451612903226</v>
      </c>
      <c r="K94" s="110" t="n">
        <v>0.0132</v>
      </c>
      <c r="L94" s="110" t="n">
        <v>0.0022</v>
      </c>
      <c r="M94" s="110" t="n">
        <v>0</v>
      </c>
      <c r="N94" s="110" t="n">
        <v>0</v>
      </c>
      <c r="O94" s="111" t="n">
        <v>0.02116</v>
      </c>
      <c r="P94" s="110" t="n">
        <f aca="false">SUM(J94:N94)</f>
        <v>0.116851612903226</v>
      </c>
      <c r="Q94" s="112" t="n">
        <v>62981</v>
      </c>
      <c r="R94" s="107" t="n">
        <v>2</v>
      </c>
      <c r="S94" s="75"/>
      <c r="T94" s="96" t="n">
        <f aca="false">J94*J$1*R94</f>
        <v>6.29</v>
      </c>
      <c r="U94" s="96"/>
      <c r="V94" s="113" t="n">
        <v>140451</v>
      </c>
      <c r="W94" s="75"/>
      <c r="X94" s="114"/>
      <c r="Y94" s="114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C94" s="106"/>
      <c r="GD94" s="106"/>
      <c r="GE94" s="106"/>
      <c r="GF94" s="106"/>
      <c r="GG94" s="106"/>
      <c r="GH94" s="106"/>
      <c r="GI94" s="106"/>
      <c r="GJ94" s="106"/>
      <c r="GK94" s="106"/>
      <c r="GL94" s="106"/>
      <c r="GM94" s="106"/>
      <c r="GN94" s="106"/>
      <c r="GO94" s="106"/>
      <c r="GP94" s="106"/>
      <c r="GQ94" s="106"/>
      <c r="GR94" s="106"/>
      <c r="GS94" s="106"/>
      <c r="GT94" s="106"/>
      <c r="GU94" s="106"/>
      <c r="GV94" s="106"/>
      <c r="GW94" s="106"/>
      <c r="GX94" s="106"/>
      <c r="GY94" s="106"/>
      <c r="GZ94" s="106"/>
      <c r="HA94" s="106"/>
      <c r="HB94" s="106"/>
      <c r="HC94" s="106"/>
      <c r="HD94" s="106"/>
      <c r="HE94" s="106"/>
      <c r="HF94" s="106"/>
      <c r="HG94" s="106"/>
      <c r="HH94" s="106"/>
      <c r="HI94" s="106"/>
      <c r="HJ94" s="106"/>
      <c r="HK94" s="106"/>
      <c r="HL94" s="106"/>
      <c r="HM94" s="106"/>
      <c r="HN94" s="106"/>
      <c r="HO94" s="106"/>
      <c r="HP94" s="106"/>
      <c r="HQ94" s="106"/>
      <c r="HR94" s="106"/>
      <c r="HS94" s="106"/>
      <c r="HT94" s="106"/>
      <c r="HU94" s="106"/>
      <c r="HV94" s="106"/>
      <c r="HW94" s="106"/>
      <c r="HX94" s="106"/>
      <c r="HY94" s="106"/>
      <c r="HZ94" s="106"/>
      <c r="IA94" s="106"/>
      <c r="IB94" s="106"/>
      <c r="IC94" s="106"/>
      <c r="ID94" s="106"/>
      <c r="IE94" s="106"/>
      <c r="IF94" s="106"/>
      <c r="IG94" s="106"/>
      <c r="IH94" s="106"/>
      <c r="II94" s="106"/>
      <c r="IJ94" s="106"/>
      <c r="IK94" s="106"/>
      <c r="IL94" s="106"/>
      <c r="IM94" s="106"/>
      <c r="IN94" s="106"/>
      <c r="IO94" s="106"/>
      <c r="IP94" s="106"/>
      <c r="IQ94" s="106"/>
      <c r="IR94" s="106"/>
      <c r="IS94" s="106"/>
      <c r="IT94" s="106"/>
      <c r="IU94" s="106"/>
      <c r="IV94" s="106"/>
      <c r="IW94" s="106"/>
    </row>
    <row r="95" customFormat="false" ht="12.75" hidden="false" customHeight="false" outlineLevel="0" collapsed="false">
      <c r="A95" s="106"/>
      <c r="B95" s="75" t="s">
        <v>142</v>
      </c>
      <c r="C95" s="107" t="s">
        <v>274</v>
      </c>
      <c r="D95" s="107" t="s">
        <v>279</v>
      </c>
      <c r="E95" s="108" t="n">
        <v>36251</v>
      </c>
      <c r="F95" s="108" t="n">
        <v>36616</v>
      </c>
      <c r="G95" s="75" t="s">
        <v>276</v>
      </c>
      <c r="H95" s="75" t="s">
        <v>277</v>
      </c>
      <c r="I95" s="107" t="s">
        <v>278</v>
      </c>
      <c r="J95" s="109" t="n">
        <f aca="false">3.145/J$1</f>
        <v>0.101451612903226</v>
      </c>
      <c r="K95" s="110" t="n">
        <v>0.0132</v>
      </c>
      <c r="L95" s="110" t="n">
        <v>0.0022</v>
      </c>
      <c r="M95" s="110" t="n">
        <v>0</v>
      </c>
      <c r="N95" s="110" t="n">
        <v>0</v>
      </c>
      <c r="O95" s="111" t="n">
        <v>0.02116</v>
      </c>
      <c r="P95" s="110" t="n">
        <f aca="false">SUM(J95:N95)</f>
        <v>0.116851612903226</v>
      </c>
      <c r="Q95" s="112" t="n">
        <v>63285</v>
      </c>
      <c r="R95" s="107" t="n">
        <v>6</v>
      </c>
      <c r="S95" s="75"/>
      <c r="T95" s="96" t="n">
        <f aca="false">J95*J$1*R95</f>
        <v>18.87</v>
      </c>
      <c r="U95" s="96"/>
      <c r="V95" s="113" t="n">
        <v>140452</v>
      </c>
      <c r="W95" s="75"/>
      <c r="X95" s="114"/>
      <c r="Y95" s="114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106"/>
      <c r="FG95" s="106"/>
      <c r="FH95" s="106"/>
      <c r="FI95" s="106"/>
      <c r="FJ95" s="106"/>
      <c r="FK95" s="106"/>
      <c r="FL95" s="106"/>
      <c r="FM95" s="106"/>
      <c r="FN95" s="106"/>
      <c r="FO95" s="106"/>
      <c r="FP95" s="106"/>
      <c r="FQ95" s="106"/>
      <c r="FR95" s="106"/>
      <c r="FS95" s="106"/>
      <c r="FT95" s="106"/>
      <c r="FU95" s="106"/>
      <c r="FV95" s="106"/>
      <c r="FW95" s="106"/>
      <c r="FX95" s="106"/>
      <c r="FY95" s="106"/>
      <c r="FZ95" s="106"/>
      <c r="GA95" s="106"/>
      <c r="GB95" s="106"/>
      <c r="GC95" s="106"/>
      <c r="GD95" s="106"/>
      <c r="GE95" s="106"/>
      <c r="GF95" s="106"/>
      <c r="GG95" s="106"/>
      <c r="GH95" s="106"/>
      <c r="GI95" s="106"/>
      <c r="GJ95" s="106"/>
      <c r="GK95" s="106"/>
      <c r="GL95" s="106"/>
      <c r="GM95" s="106"/>
      <c r="GN95" s="106"/>
      <c r="GO95" s="106"/>
      <c r="GP95" s="106"/>
      <c r="GQ95" s="106"/>
      <c r="GR95" s="106"/>
      <c r="GS95" s="106"/>
      <c r="GT95" s="106"/>
      <c r="GU95" s="106"/>
      <c r="GV95" s="106"/>
      <c r="GW95" s="106"/>
      <c r="GX95" s="106"/>
      <c r="GY95" s="106"/>
      <c r="GZ95" s="106"/>
      <c r="HA95" s="106"/>
      <c r="HB95" s="106"/>
      <c r="HC95" s="106"/>
      <c r="HD95" s="106"/>
      <c r="HE95" s="106"/>
      <c r="HF95" s="106"/>
      <c r="HG95" s="106"/>
      <c r="HH95" s="106"/>
      <c r="HI95" s="106"/>
      <c r="HJ95" s="106"/>
      <c r="HK95" s="106"/>
      <c r="HL95" s="106"/>
      <c r="HM95" s="106"/>
      <c r="HN95" s="106"/>
      <c r="HO95" s="106"/>
      <c r="HP95" s="106"/>
      <c r="HQ95" s="106"/>
      <c r="HR95" s="106"/>
      <c r="HS95" s="106"/>
      <c r="HT95" s="106"/>
      <c r="HU95" s="106"/>
      <c r="HV95" s="106"/>
      <c r="HW95" s="106"/>
      <c r="HX95" s="106"/>
      <c r="HY95" s="106"/>
      <c r="HZ95" s="106"/>
      <c r="IA95" s="106"/>
      <c r="IB95" s="106"/>
      <c r="IC95" s="106"/>
      <c r="ID95" s="106"/>
      <c r="IE95" s="106"/>
      <c r="IF95" s="106"/>
      <c r="IG95" s="106"/>
      <c r="IH95" s="106"/>
      <c r="II95" s="106"/>
      <c r="IJ95" s="106"/>
      <c r="IK95" s="106"/>
      <c r="IL95" s="106"/>
      <c r="IM95" s="106"/>
      <c r="IN95" s="106"/>
      <c r="IO95" s="106"/>
      <c r="IP95" s="106"/>
      <c r="IQ95" s="106"/>
      <c r="IR95" s="106"/>
      <c r="IS95" s="106"/>
      <c r="IT95" s="106"/>
      <c r="IU95" s="106"/>
      <c r="IV95" s="106"/>
      <c r="IW95" s="106"/>
    </row>
    <row r="96" customFormat="false" ht="12.75" hidden="false" customHeight="false" outlineLevel="0" collapsed="false">
      <c r="A96" s="106"/>
      <c r="B96" s="75" t="s">
        <v>142</v>
      </c>
      <c r="C96" s="107" t="s">
        <v>274</v>
      </c>
      <c r="D96" s="107" t="s">
        <v>275</v>
      </c>
      <c r="E96" s="108" t="n">
        <v>36251</v>
      </c>
      <c r="F96" s="108" t="n">
        <v>36616</v>
      </c>
      <c r="G96" s="75" t="s">
        <v>276</v>
      </c>
      <c r="H96" s="75" t="s">
        <v>277</v>
      </c>
      <c r="I96" s="107" t="s">
        <v>278</v>
      </c>
      <c r="J96" s="109" t="n">
        <f aca="false">3.145/J$1</f>
        <v>0.101451612903226</v>
      </c>
      <c r="K96" s="110" t="n">
        <v>0.0132</v>
      </c>
      <c r="L96" s="110" t="n">
        <v>0.0022</v>
      </c>
      <c r="M96" s="110" t="n">
        <v>0</v>
      </c>
      <c r="N96" s="110" t="n">
        <v>0</v>
      </c>
      <c r="O96" s="111" t="n">
        <v>0.02116</v>
      </c>
      <c r="P96" s="110" t="n">
        <f aca="false">SUM(J96:N96)</f>
        <v>0.116851612903226</v>
      </c>
      <c r="Q96" s="112" t="n">
        <v>63287</v>
      </c>
      <c r="R96" s="107" t="n">
        <v>47</v>
      </c>
      <c r="S96" s="75"/>
      <c r="T96" s="96" t="n">
        <f aca="false">J96*J$1*R96</f>
        <v>147.815</v>
      </c>
      <c r="U96" s="96"/>
      <c r="V96" s="113" t="n">
        <v>140453</v>
      </c>
      <c r="W96" s="75"/>
      <c r="X96" s="114"/>
      <c r="Y96" s="114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106"/>
      <c r="FG96" s="106"/>
      <c r="FH96" s="106"/>
      <c r="FI96" s="106"/>
      <c r="FJ96" s="106"/>
      <c r="FK96" s="106"/>
      <c r="FL96" s="106"/>
      <c r="FM96" s="106"/>
      <c r="FN96" s="106"/>
      <c r="FO96" s="106"/>
      <c r="FP96" s="106"/>
      <c r="FQ96" s="106"/>
      <c r="FR96" s="106"/>
      <c r="FS96" s="106"/>
      <c r="FT96" s="106"/>
      <c r="FU96" s="106"/>
      <c r="FV96" s="106"/>
      <c r="FW96" s="106"/>
      <c r="FX96" s="106"/>
      <c r="FY96" s="106"/>
      <c r="FZ96" s="106"/>
      <c r="GA96" s="106"/>
      <c r="GB96" s="106"/>
      <c r="GC96" s="106"/>
      <c r="GD96" s="106"/>
      <c r="GE96" s="106"/>
      <c r="GF96" s="106"/>
      <c r="GG96" s="106"/>
      <c r="GH96" s="106"/>
      <c r="GI96" s="106"/>
      <c r="GJ96" s="106"/>
      <c r="GK96" s="106"/>
      <c r="GL96" s="106"/>
      <c r="GM96" s="106"/>
      <c r="GN96" s="106"/>
      <c r="GO96" s="106"/>
      <c r="GP96" s="106"/>
      <c r="GQ96" s="106"/>
      <c r="GR96" s="106"/>
      <c r="GS96" s="106"/>
      <c r="GT96" s="106"/>
      <c r="GU96" s="106"/>
      <c r="GV96" s="106"/>
      <c r="GW96" s="106"/>
      <c r="GX96" s="106"/>
      <c r="GY96" s="106"/>
      <c r="GZ96" s="106"/>
      <c r="HA96" s="106"/>
      <c r="HB96" s="106"/>
      <c r="HC96" s="106"/>
      <c r="HD96" s="106"/>
      <c r="HE96" s="106"/>
      <c r="HF96" s="106"/>
      <c r="HG96" s="106"/>
      <c r="HH96" s="106"/>
      <c r="HI96" s="106"/>
      <c r="HJ96" s="106"/>
      <c r="HK96" s="106"/>
      <c r="HL96" s="106"/>
      <c r="HM96" s="106"/>
      <c r="HN96" s="106"/>
      <c r="HO96" s="106"/>
      <c r="HP96" s="106"/>
      <c r="HQ96" s="106"/>
      <c r="HR96" s="106"/>
      <c r="HS96" s="106"/>
      <c r="HT96" s="106"/>
      <c r="HU96" s="106"/>
      <c r="HV96" s="106"/>
      <c r="HW96" s="106"/>
      <c r="HX96" s="106"/>
      <c r="HY96" s="106"/>
      <c r="HZ96" s="106"/>
      <c r="IA96" s="106"/>
      <c r="IB96" s="106"/>
      <c r="IC96" s="106"/>
      <c r="ID96" s="106"/>
      <c r="IE96" s="106"/>
      <c r="IF96" s="106"/>
      <c r="IG96" s="106"/>
      <c r="IH96" s="106"/>
      <c r="II96" s="106"/>
      <c r="IJ96" s="106"/>
      <c r="IK96" s="106"/>
      <c r="IL96" s="106"/>
      <c r="IM96" s="106"/>
      <c r="IN96" s="106"/>
      <c r="IO96" s="106"/>
      <c r="IP96" s="106"/>
      <c r="IQ96" s="106"/>
      <c r="IR96" s="106"/>
      <c r="IS96" s="106"/>
      <c r="IT96" s="106"/>
      <c r="IU96" s="106"/>
      <c r="IV96" s="106"/>
      <c r="IW96" s="106"/>
    </row>
    <row r="97" customFormat="false" ht="12.75" hidden="false" customHeight="false" outlineLevel="0" collapsed="false">
      <c r="A97" s="106"/>
      <c r="B97" s="75" t="s">
        <v>142</v>
      </c>
      <c r="C97" s="107" t="s">
        <v>274</v>
      </c>
      <c r="D97" s="107" t="s">
        <v>279</v>
      </c>
      <c r="E97" s="108" t="n">
        <v>36281</v>
      </c>
      <c r="F97" s="108" t="n">
        <v>36646</v>
      </c>
      <c r="G97" s="75" t="s">
        <v>276</v>
      </c>
      <c r="H97" s="75" t="s">
        <v>277</v>
      </c>
      <c r="I97" s="107" t="s">
        <v>278</v>
      </c>
      <c r="J97" s="109" t="n">
        <f aca="false">3.145/J$1</f>
        <v>0.101451612903226</v>
      </c>
      <c r="K97" s="110" t="n">
        <v>0.0132</v>
      </c>
      <c r="L97" s="110" t="n">
        <v>0.0022</v>
      </c>
      <c r="M97" s="110" t="n">
        <v>0</v>
      </c>
      <c r="N97" s="110" t="n">
        <v>0</v>
      </c>
      <c r="O97" s="111" t="n">
        <v>0.02116</v>
      </c>
      <c r="P97" s="110" t="n">
        <f aca="false">SUM(J97:N97)</f>
        <v>0.116851612903226</v>
      </c>
      <c r="Q97" s="112" t="n">
        <v>63562</v>
      </c>
      <c r="R97" s="107" t="n">
        <v>34</v>
      </c>
      <c r="S97" s="75"/>
      <c r="T97" s="96" t="n">
        <f aca="false">J97*J$1*R97</f>
        <v>106.93</v>
      </c>
      <c r="U97" s="96"/>
      <c r="V97" s="113" t="n">
        <v>140474</v>
      </c>
      <c r="W97" s="75"/>
      <c r="X97" s="114"/>
      <c r="Y97" s="114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106"/>
      <c r="FG97" s="106"/>
      <c r="FH97" s="106"/>
      <c r="FI97" s="106"/>
      <c r="FJ97" s="106"/>
      <c r="FK97" s="106"/>
      <c r="FL97" s="106"/>
      <c r="FM97" s="106"/>
      <c r="FN97" s="106"/>
      <c r="FO97" s="106"/>
      <c r="FP97" s="106"/>
      <c r="FQ97" s="106"/>
      <c r="FR97" s="106"/>
      <c r="FS97" s="106"/>
      <c r="FT97" s="106"/>
      <c r="FU97" s="106"/>
      <c r="FV97" s="106"/>
      <c r="FW97" s="106"/>
      <c r="FX97" s="106"/>
      <c r="FY97" s="106"/>
      <c r="FZ97" s="106"/>
      <c r="GA97" s="106"/>
      <c r="GB97" s="106"/>
      <c r="GC97" s="106"/>
      <c r="GD97" s="106"/>
      <c r="GE97" s="106"/>
      <c r="GF97" s="106"/>
      <c r="GG97" s="106"/>
      <c r="GH97" s="106"/>
      <c r="GI97" s="106"/>
      <c r="GJ97" s="106"/>
      <c r="GK97" s="106"/>
      <c r="GL97" s="106"/>
      <c r="GM97" s="106"/>
      <c r="GN97" s="106"/>
      <c r="GO97" s="106"/>
      <c r="GP97" s="106"/>
      <c r="GQ97" s="106"/>
      <c r="GR97" s="106"/>
      <c r="GS97" s="106"/>
      <c r="GT97" s="106"/>
      <c r="GU97" s="106"/>
      <c r="GV97" s="106"/>
      <c r="GW97" s="106"/>
      <c r="GX97" s="106"/>
      <c r="GY97" s="106"/>
      <c r="GZ97" s="106"/>
      <c r="HA97" s="106"/>
      <c r="HB97" s="106"/>
      <c r="HC97" s="106"/>
      <c r="HD97" s="106"/>
      <c r="HE97" s="106"/>
      <c r="HF97" s="106"/>
      <c r="HG97" s="106"/>
      <c r="HH97" s="106"/>
      <c r="HI97" s="106"/>
      <c r="HJ97" s="106"/>
      <c r="HK97" s="106"/>
      <c r="HL97" s="106"/>
      <c r="HM97" s="106"/>
      <c r="HN97" s="106"/>
      <c r="HO97" s="106"/>
      <c r="HP97" s="106"/>
      <c r="HQ97" s="106"/>
      <c r="HR97" s="106"/>
      <c r="HS97" s="106"/>
      <c r="HT97" s="106"/>
      <c r="HU97" s="106"/>
      <c r="HV97" s="106"/>
      <c r="HW97" s="106"/>
      <c r="HX97" s="106"/>
      <c r="HY97" s="106"/>
      <c r="HZ97" s="106"/>
      <c r="IA97" s="106"/>
      <c r="IB97" s="106"/>
      <c r="IC97" s="106"/>
      <c r="ID97" s="106"/>
      <c r="IE97" s="106"/>
      <c r="IF97" s="106"/>
      <c r="IG97" s="106"/>
      <c r="IH97" s="106"/>
      <c r="II97" s="106"/>
      <c r="IJ97" s="106"/>
      <c r="IK97" s="106"/>
      <c r="IL97" s="106"/>
      <c r="IM97" s="106"/>
      <c r="IN97" s="106"/>
      <c r="IO97" s="106"/>
      <c r="IP97" s="106"/>
      <c r="IQ97" s="106"/>
      <c r="IR97" s="106"/>
      <c r="IS97" s="106"/>
      <c r="IT97" s="106"/>
      <c r="IU97" s="106"/>
      <c r="IV97" s="106"/>
      <c r="IW97" s="106"/>
    </row>
    <row r="98" customFormat="false" ht="12.75" hidden="false" customHeight="false" outlineLevel="0" collapsed="false">
      <c r="A98" s="106"/>
      <c r="B98" s="75" t="s">
        <v>142</v>
      </c>
      <c r="C98" s="107" t="s">
        <v>274</v>
      </c>
      <c r="D98" s="107" t="s">
        <v>279</v>
      </c>
      <c r="E98" s="108" t="n">
        <v>36312</v>
      </c>
      <c r="F98" s="108" t="n">
        <v>36677</v>
      </c>
      <c r="G98" s="75" t="s">
        <v>276</v>
      </c>
      <c r="H98" s="75" t="s">
        <v>277</v>
      </c>
      <c r="I98" s="107" t="s">
        <v>278</v>
      </c>
      <c r="J98" s="109" t="n">
        <f aca="false">3.145/J$1</f>
        <v>0.101451612903226</v>
      </c>
      <c r="K98" s="110" t="n">
        <v>0.0132</v>
      </c>
      <c r="L98" s="110" t="n">
        <v>0.0022</v>
      </c>
      <c r="M98" s="110" t="n">
        <v>0</v>
      </c>
      <c r="N98" s="110" t="n">
        <v>0</v>
      </c>
      <c r="O98" s="111" t="n">
        <v>0.02116</v>
      </c>
      <c r="P98" s="110" t="n">
        <f aca="false">SUM(J98:N98)</f>
        <v>0.116851612903226</v>
      </c>
      <c r="Q98" s="112" t="n">
        <v>63823</v>
      </c>
      <c r="R98" s="107" t="n">
        <v>310</v>
      </c>
      <c r="S98" s="75"/>
      <c r="T98" s="96" t="n">
        <f aca="false">J98*J$1*R98</f>
        <v>974.95</v>
      </c>
      <c r="U98" s="96"/>
      <c r="V98" s="113" t="n">
        <v>140475</v>
      </c>
      <c r="W98" s="75"/>
      <c r="X98" s="114"/>
      <c r="Y98" s="114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106"/>
      <c r="FG98" s="106"/>
      <c r="FH98" s="106"/>
      <c r="FI98" s="106"/>
      <c r="FJ98" s="106"/>
      <c r="FK98" s="106"/>
      <c r="FL98" s="106"/>
      <c r="FM98" s="106"/>
      <c r="FN98" s="106"/>
      <c r="FO98" s="106"/>
      <c r="FP98" s="106"/>
      <c r="FQ98" s="106"/>
      <c r="FR98" s="106"/>
      <c r="FS98" s="106"/>
      <c r="FT98" s="106"/>
      <c r="FU98" s="106"/>
      <c r="FV98" s="106"/>
      <c r="FW98" s="106"/>
      <c r="FX98" s="106"/>
      <c r="FY98" s="106"/>
      <c r="FZ98" s="106"/>
      <c r="GA98" s="106"/>
      <c r="GB98" s="106"/>
      <c r="GC98" s="106"/>
      <c r="GD98" s="106"/>
      <c r="GE98" s="106"/>
      <c r="GF98" s="106"/>
      <c r="GG98" s="106"/>
      <c r="GH98" s="106"/>
      <c r="GI98" s="106"/>
      <c r="GJ98" s="106"/>
      <c r="GK98" s="106"/>
      <c r="GL98" s="106"/>
      <c r="GM98" s="106"/>
      <c r="GN98" s="106"/>
      <c r="GO98" s="106"/>
      <c r="GP98" s="106"/>
      <c r="GQ98" s="106"/>
      <c r="GR98" s="106"/>
      <c r="GS98" s="106"/>
      <c r="GT98" s="106"/>
      <c r="GU98" s="106"/>
      <c r="GV98" s="106"/>
      <c r="GW98" s="106"/>
      <c r="GX98" s="106"/>
      <c r="GY98" s="106"/>
      <c r="GZ98" s="106"/>
      <c r="HA98" s="106"/>
      <c r="HB98" s="106"/>
      <c r="HC98" s="106"/>
      <c r="HD98" s="106"/>
      <c r="HE98" s="106"/>
      <c r="HF98" s="106"/>
      <c r="HG98" s="106"/>
      <c r="HH98" s="106"/>
      <c r="HI98" s="106"/>
      <c r="HJ98" s="106"/>
      <c r="HK98" s="106"/>
      <c r="HL98" s="106"/>
      <c r="HM98" s="106"/>
      <c r="HN98" s="106"/>
      <c r="HO98" s="106"/>
      <c r="HP98" s="106"/>
      <c r="HQ98" s="106"/>
      <c r="HR98" s="106"/>
      <c r="HS98" s="106"/>
      <c r="HT98" s="106"/>
      <c r="HU98" s="106"/>
      <c r="HV98" s="106"/>
      <c r="HW98" s="106"/>
      <c r="HX98" s="106"/>
      <c r="HY98" s="106"/>
      <c r="HZ98" s="106"/>
      <c r="IA98" s="106"/>
      <c r="IB98" s="106"/>
      <c r="IC98" s="106"/>
      <c r="ID98" s="106"/>
      <c r="IE98" s="106"/>
      <c r="IF98" s="106"/>
      <c r="IG98" s="106"/>
      <c r="IH98" s="106"/>
      <c r="II98" s="106"/>
      <c r="IJ98" s="106"/>
      <c r="IK98" s="106"/>
      <c r="IL98" s="106"/>
      <c r="IM98" s="106"/>
      <c r="IN98" s="106"/>
      <c r="IO98" s="106"/>
      <c r="IP98" s="106"/>
      <c r="IQ98" s="106"/>
      <c r="IR98" s="106"/>
      <c r="IS98" s="106"/>
      <c r="IT98" s="106"/>
      <c r="IU98" s="106"/>
      <c r="IV98" s="106"/>
      <c r="IW98" s="106"/>
    </row>
    <row r="99" customFormat="false" ht="12.75" hidden="false" customHeight="false" outlineLevel="0" collapsed="false">
      <c r="A99" s="106"/>
      <c r="B99" s="75" t="s">
        <v>142</v>
      </c>
      <c r="C99" s="107" t="s">
        <v>274</v>
      </c>
      <c r="D99" s="107" t="s">
        <v>275</v>
      </c>
      <c r="E99" s="108" t="n">
        <v>36312</v>
      </c>
      <c r="F99" s="108" t="n">
        <v>36677</v>
      </c>
      <c r="G99" s="75" t="s">
        <v>276</v>
      </c>
      <c r="H99" s="75" t="s">
        <v>277</v>
      </c>
      <c r="I99" s="107" t="s">
        <v>278</v>
      </c>
      <c r="J99" s="109" t="n">
        <f aca="false">3.145/J$1</f>
        <v>0.101451612903226</v>
      </c>
      <c r="K99" s="110" t="n">
        <v>0.0132</v>
      </c>
      <c r="L99" s="110" t="n">
        <v>0.0022</v>
      </c>
      <c r="M99" s="110" t="n">
        <v>0</v>
      </c>
      <c r="N99" s="110" t="n">
        <v>0</v>
      </c>
      <c r="O99" s="111" t="n">
        <v>0.02116</v>
      </c>
      <c r="P99" s="110" t="n">
        <f aca="false">SUM(J99:N99)</f>
        <v>0.116851612903226</v>
      </c>
      <c r="Q99" s="112" t="n">
        <v>63826</v>
      </c>
      <c r="R99" s="107" t="n">
        <v>218</v>
      </c>
      <c r="S99" s="75"/>
      <c r="T99" s="96" t="n">
        <f aca="false">J99*J$1*R99</f>
        <v>685.61</v>
      </c>
      <c r="U99" s="96"/>
      <c r="V99" s="113" t="n">
        <v>140476</v>
      </c>
      <c r="W99" s="75"/>
      <c r="X99" s="114"/>
      <c r="Y99" s="114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  <c r="FF99" s="106"/>
      <c r="FG99" s="106"/>
      <c r="FH99" s="106"/>
      <c r="FI99" s="106"/>
      <c r="FJ99" s="106"/>
      <c r="FK99" s="106"/>
      <c r="FL99" s="106"/>
      <c r="FM99" s="106"/>
      <c r="FN99" s="106"/>
      <c r="FO99" s="106"/>
      <c r="FP99" s="106"/>
      <c r="FQ99" s="106"/>
      <c r="FR99" s="106"/>
      <c r="FS99" s="106"/>
      <c r="FT99" s="106"/>
      <c r="FU99" s="106"/>
      <c r="FV99" s="106"/>
      <c r="FW99" s="106"/>
      <c r="FX99" s="106"/>
      <c r="FY99" s="106"/>
      <c r="FZ99" s="106"/>
      <c r="GA99" s="106"/>
      <c r="GB99" s="106"/>
      <c r="GC99" s="106"/>
      <c r="GD99" s="106"/>
      <c r="GE99" s="106"/>
      <c r="GF99" s="106"/>
      <c r="GG99" s="106"/>
      <c r="GH99" s="106"/>
      <c r="GI99" s="106"/>
      <c r="GJ99" s="106"/>
      <c r="GK99" s="106"/>
      <c r="GL99" s="106"/>
      <c r="GM99" s="106"/>
      <c r="GN99" s="106"/>
      <c r="GO99" s="106"/>
      <c r="GP99" s="106"/>
      <c r="GQ99" s="106"/>
      <c r="GR99" s="106"/>
      <c r="GS99" s="106"/>
      <c r="GT99" s="106"/>
      <c r="GU99" s="106"/>
      <c r="GV99" s="106"/>
      <c r="GW99" s="106"/>
      <c r="GX99" s="106"/>
      <c r="GY99" s="106"/>
      <c r="GZ99" s="106"/>
      <c r="HA99" s="106"/>
      <c r="HB99" s="106"/>
      <c r="HC99" s="106"/>
      <c r="HD99" s="106"/>
      <c r="HE99" s="106"/>
      <c r="HF99" s="106"/>
      <c r="HG99" s="106"/>
      <c r="HH99" s="106"/>
      <c r="HI99" s="106"/>
      <c r="HJ99" s="106"/>
      <c r="HK99" s="106"/>
      <c r="HL99" s="106"/>
      <c r="HM99" s="106"/>
      <c r="HN99" s="106"/>
      <c r="HO99" s="106"/>
      <c r="HP99" s="106"/>
      <c r="HQ99" s="106"/>
      <c r="HR99" s="106"/>
      <c r="HS99" s="106"/>
      <c r="HT99" s="106"/>
      <c r="HU99" s="106"/>
      <c r="HV99" s="106"/>
      <c r="HW99" s="106"/>
      <c r="HX99" s="106"/>
      <c r="HY99" s="106"/>
      <c r="HZ99" s="106"/>
      <c r="IA99" s="106"/>
      <c r="IB99" s="106"/>
      <c r="IC99" s="106"/>
      <c r="ID99" s="106"/>
      <c r="IE99" s="106"/>
      <c r="IF99" s="106"/>
      <c r="IG99" s="106"/>
      <c r="IH99" s="106"/>
      <c r="II99" s="106"/>
      <c r="IJ99" s="106"/>
      <c r="IK99" s="106"/>
      <c r="IL99" s="106"/>
      <c r="IM99" s="106"/>
      <c r="IN99" s="106"/>
      <c r="IO99" s="106"/>
      <c r="IP99" s="106"/>
      <c r="IQ99" s="106"/>
      <c r="IR99" s="106"/>
      <c r="IS99" s="106"/>
      <c r="IT99" s="106"/>
      <c r="IU99" s="106"/>
      <c r="IV99" s="106"/>
      <c r="IW99" s="106"/>
    </row>
    <row r="100" customFormat="false" ht="12.75" hidden="false" customHeight="false" outlineLevel="0" collapsed="false">
      <c r="A100" s="106"/>
      <c r="B100" s="75" t="s">
        <v>142</v>
      </c>
      <c r="C100" s="107" t="s">
        <v>274</v>
      </c>
      <c r="D100" s="107" t="s">
        <v>275</v>
      </c>
      <c r="E100" s="108" t="n">
        <v>36342</v>
      </c>
      <c r="F100" s="108" t="n">
        <v>36707</v>
      </c>
      <c r="G100" s="75" t="s">
        <v>276</v>
      </c>
      <c r="H100" s="75" t="s">
        <v>277</v>
      </c>
      <c r="I100" s="107" t="s">
        <v>278</v>
      </c>
      <c r="J100" s="109" t="n">
        <f aca="false">3.145/J$1</f>
        <v>0.101451612903226</v>
      </c>
      <c r="K100" s="110" t="n">
        <v>0.0132</v>
      </c>
      <c r="L100" s="110" t="n">
        <v>0.0022</v>
      </c>
      <c r="M100" s="110" t="n">
        <v>0</v>
      </c>
      <c r="N100" s="110" t="n">
        <v>0</v>
      </c>
      <c r="O100" s="111" t="n">
        <v>0.02116</v>
      </c>
      <c r="P100" s="110" t="n">
        <f aca="false">SUM(J100:N100)</f>
        <v>0.116851612903226</v>
      </c>
      <c r="Q100" s="112" t="n">
        <v>64033</v>
      </c>
      <c r="R100" s="107" t="n">
        <v>1</v>
      </c>
      <c r="S100" s="75"/>
      <c r="T100" s="96" t="n">
        <f aca="false">J100*J$1*R100</f>
        <v>3.145</v>
      </c>
      <c r="U100" s="96"/>
      <c r="V100" s="113" t="n">
        <v>140477</v>
      </c>
      <c r="W100" s="75"/>
      <c r="X100" s="114"/>
      <c r="Y100" s="114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  <c r="FF100" s="106"/>
      <c r="FG100" s="106"/>
      <c r="FH100" s="106"/>
      <c r="FI100" s="106"/>
      <c r="FJ100" s="106"/>
      <c r="FK100" s="106"/>
      <c r="FL100" s="106"/>
      <c r="FM100" s="106"/>
      <c r="FN100" s="106"/>
      <c r="FO100" s="106"/>
      <c r="FP100" s="106"/>
      <c r="FQ100" s="106"/>
      <c r="FR100" s="106"/>
      <c r="FS100" s="106"/>
      <c r="FT100" s="106"/>
      <c r="FU100" s="106"/>
      <c r="FV100" s="106"/>
      <c r="FW100" s="106"/>
      <c r="FX100" s="106"/>
      <c r="FY100" s="106"/>
      <c r="FZ100" s="106"/>
      <c r="GA100" s="106"/>
      <c r="GB100" s="106"/>
      <c r="GC100" s="106"/>
      <c r="GD100" s="106"/>
      <c r="GE100" s="106"/>
      <c r="GF100" s="106"/>
      <c r="GG100" s="106"/>
      <c r="GH100" s="106"/>
      <c r="GI100" s="106"/>
      <c r="GJ100" s="106"/>
      <c r="GK100" s="106"/>
      <c r="GL100" s="106"/>
      <c r="GM100" s="106"/>
      <c r="GN100" s="106"/>
      <c r="GO100" s="106"/>
      <c r="GP100" s="106"/>
      <c r="GQ100" s="106"/>
      <c r="GR100" s="106"/>
      <c r="GS100" s="106"/>
      <c r="GT100" s="106"/>
      <c r="GU100" s="106"/>
      <c r="GV100" s="106"/>
      <c r="GW100" s="106"/>
      <c r="GX100" s="106"/>
      <c r="GY100" s="106"/>
      <c r="GZ100" s="106"/>
      <c r="HA100" s="106"/>
      <c r="HB100" s="106"/>
      <c r="HC100" s="106"/>
      <c r="HD100" s="106"/>
      <c r="HE100" s="106"/>
      <c r="HF100" s="106"/>
      <c r="HG100" s="106"/>
      <c r="HH100" s="106"/>
      <c r="HI100" s="106"/>
      <c r="HJ100" s="106"/>
      <c r="HK100" s="106"/>
      <c r="HL100" s="106"/>
      <c r="HM100" s="106"/>
      <c r="HN100" s="106"/>
      <c r="HO100" s="106"/>
      <c r="HP100" s="106"/>
      <c r="HQ100" s="106"/>
      <c r="HR100" s="106"/>
      <c r="HS100" s="106"/>
      <c r="HT100" s="106"/>
      <c r="HU100" s="106"/>
      <c r="HV100" s="106"/>
      <c r="HW100" s="106"/>
      <c r="HX100" s="106"/>
      <c r="HY100" s="106"/>
      <c r="HZ100" s="106"/>
      <c r="IA100" s="106"/>
      <c r="IB100" s="106"/>
      <c r="IC100" s="106"/>
      <c r="ID100" s="106"/>
      <c r="IE100" s="106"/>
      <c r="IF100" s="106"/>
      <c r="IG100" s="106"/>
      <c r="IH100" s="106"/>
      <c r="II100" s="106"/>
      <c r="IJ100" s="106"/>
      <c r="IK100" s="106"/>
      <c r="IL100" s="106"/>
      <c r="IM100" s="106"/>
      <c r="IN100" s="106"/>
      <c r="IO100" s="106"/>
      <c r="IP100" s="106"/>
      <c r="IQ100" s="106"/>
      <c r="IR100" s="106"/>
      <c r="IS100" s="106"/>
      <c r="IT100" s="106"/>
      <c r="IU100" s="106"/>
      <c r="IV100" s="106"/>
      <c r="IW100" s="106"/>
    </row>
    <row r="101" customFormat="false" ht="12.75" hidden="false" customHeight="false" outlineLevel="0" collapsed="false">
      <c r="A101" s="106"/>
      <c r="B101" s="75" t="s">
        <v>142</v>
      </c>
      <c r="C101" s="107" t="s">
        <v>274</v>
      </c>
      <c r="D101" s="107" t="s">
        <v>279</v>
      </c>
      <c r="E101" s="108" t="n">
        <v>36342</v>
      </c>
      <c r="F101" s="108" t="n">
        <v>36707</v>
      </c>
      <c r="G101" s="75" t="s">
        <v>276</v>
      </c>
      <c r="H101" s="75" t="s">
        <v>277</v>
      </c>
      <c r="I101" s="107" t="s">
        <v>278</v>
      </c>
      <c r="J101" s="109" t="n">
        <f aca="false">3.145/J$1</f>
        <v>0.101451612903226</v>
      </c>
      <c r="K101" s="110" t="n">
        <v>0.0132</v>
      </c>
      <c r="L101" s="110" t="n">
        <v>0.0022</v>
      </c>
      <c r="M101" s="110" t="n">
        <v>0</v>
      </c>
      <c r="N101" s="110" t="n">
        <v>0</v>
      </c>
      <c r="O101" s="111" t="n">
        <v>0.02116</v>
      </c>
      <c r="P101" s="110" t="n">
        <f aca="false">SUM(J101:N101)</f>
        <v>0.116851612903226</v>
      </c>
      <c r="Q101" s="112" t="n">
        <v>64035</v>
      </c>
      <c r="R101" s="107" t="n">
        <v>931</v>
      </c>
      <c r="S101" s="75"/>
      <c r="T101" s="96" t="n">
        <f aca="false">J101*J$1*R101</f>
        <v>2927.995</v>
      </c>
      <c r="U101" s="96"/>
      <c r="V101" s="113" t="n">
        <v>140478</v>
      </c>
      <c r="W101" s="75"/>
      <c r="X101" s="114"/>
      <c r="Y101" s="114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6"/>
      <c r="FC101" s="106"/>
      <c r="FD101" s="106"/>
      <c r="FE101" s="106"/>
      <c r="FF101" s="106"/>
      <c r="FG101" s="106"/>
      <c r="FH101" s="106"/>
      <c r="FI101" s="106"/>
      <c r="FJ101" s="106"/>
      <c r="FK101" s="106"/>
      <c r="FL101" s="106"/>
      <c r="FM101" s="106"/>
      <c r="FN101" s="106"/>
      <c r="FO101" s="106"/>
      <c r="FP101" s="106"/>
      <c r="FQ101" s="106"/>
      <c r="FR101" s="106"/>
      <c r="FS101" s="106"/>
      <c r="FT101" s="106"/>
      <c r="FU101" s="106"/>
      <c r="FV101" s="106"/>
      <c r="FW101" s="106"/>
      <c r="FX101" s="106"/>
      <c r="FY101" s="106"/>
      <c r="FZ101" s="106"/>
      <c r="GA101" s="106"/>
      <c r="GB101" s="106"/>
      <c r="GC101" s="106"/>
      <c r="GD101" s="106"/>
      <c r="GE101" s="106"/>
      <c r="GF101" s="106"/>
      <c r="GG101" s="106"/>
      <c r="GH101" s="106"/>
      <c r="GI101" s="106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6"/>
      <c r="GV101" s="106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6"/>
      <c r="HI101" s="106"/>
      <c r="HJ101" s="106"/>
      <c r="HK101" s="106"/>
      <c r="HL101" s="106"/>
      <c r="HM101" s="106"/>
      <c r="HN101" s="106"/>
      <c r="HO101" s="106"/>
      <c r="HP101" s="106"/>
      <c r="HQ101" s="106"/>
      <c r="HR101" s="106"/>
      <c r="HS101" s="106"/>
      <c r="HT101" s="106"/>
      <c r="HU101" s="106"/>
      <c r="HV101" s="106"/>
      <c r="HW101" s="106"/>
      <c r="HX101" s="106"/>
      <c r="HY101" s="106"/>
      <c r="HZ101" s="106"/>
      <c r="IA101" s="106"/>
      <c r="IB101" s="106"/>
      <c r="IC101" s="106"/>
      <c r="ID101" s="106"/>
      <c r="IE101" s="106"/>
      <c r="IF101" s="106"/>
      <c r="IG101" s="106"/>
      <c r="IH101" s="106"/>
      <c r="II101" s="106"/>
      <c r="IJ101" s="106"/>
      <c r="IK101" s="106"/>
      <c r="IL101" s="106"/>
      <c r="IM101" s="106"/>
      <c r="IN101" s="106"/>
      <c r="IO101" s="106"/>
      <c r="IP101" s="106"/>
      <c r="IQ101" s="106"/>
      <c r="IR101" s="106"/>
      <c r="IS101" s="106"/>
      <c r="IT101" s="106"/>
      <c r="IU101" s="106"/>
      <c r="IV101" s="106"/>
      <c r="IW101" s="106"/>
    </row>
    <row r="102" customFormat="false" ht="12.75" hidden="false" customHeight="false" outlineLevel="0" collapsed="false">
      <c r="A102" s="106"/>
      <c r="B102" s="75" t="s">
        <v>142</v>
      </c>
      <c r="C102" s="107" t="s">
        <v>274</v>
      </c>
      <c r="D102" s="107" t="s">
        <v>275</v>
      </c>
      <c r="E102" s="108" t="n">
        <v>36373</v>
      </c>
      <c r="F102" s="108" t="n">
        <v>36738</v>
      </c>
      <c r="G102" s="75" t="s">
        <v>276</v>
      </c>
      <c r="H102" s="75" t="s">
        <v>277</v>
      </c>
      <c r="I102" s="107" t="s">
        <v>278</v>
      </c>
      <c r="J102" s="109" t="n">
        <f aca="false">3.145/J$1</f>
        <v>0.101451612903226</v>
      </c>
      <c r="K102" s="110" t="n">
        <v>0.0132</v>
      </c>
      <c r="L102" s="110" t="n">
        <v>0.0022</v>
      </c>
      <c r="M102" s="110" t="n">
        <v>0</v>
      </c>
      <c r="N102" s="110" t="n">
        <v>0</v>
      </c>
      <c r="O102" s="111" t="n">
        <v>0.02116</v>
      </c>
      <c r="P102" s="110" t="n">
        <f aca="false">SUM(J102:N102)</f>
        <v>0.116851612903226</v>
      </c>
      <c r="Q102" s="112" t="n">
        <v>64332</v>
      </c>
      <c r="R102" s="107" t="n">
        <v>12</v>
      </c>
      <c r="S102" s="75"/>
      <c r="T102" s="96" t="n">
        <f aca="false">J102*J$1*R102</f>
        <v>37.74</v>
      </c>
      <c r="U102" s="96"/>
      <c r="V102" s="113" t="n">
        <v>140479</v>
      </c>
      <c r="W102" s="75"/>
      <c r="X102" s="114"/>
      <c r="Y102" s="114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6"/>
      <c r="EY102" s="106"/>
      <c r="EZ102" s="106"/>
      <c r="FA102" s="106"/>
      <c r="FB102" s="106"/>
      <c r="FC102" s="106"/>
      <c r="FD102" s="106"/>
      <c r="FE102" s="106"/>
      <c r="FF102" s="106"/>
      <c r="FG102" s="106"/>
      <c r="FH102" s="106"/>
      <c r="FI102" s="106"/>
      <c r="FJ102" s="106"/>
      <c r="FK102" s="106"/>
      <c r="FL102" s="106"/>
      <c r="FM102" s="106"/>
      <c r="FN102" s="106"/>
      <c r="FO102" s="106"/>
      <c r="FP102" s="106"/>
      <c r="FQ102" s="106"/>
      <c r="FR102" s="106"/>
      <c r="FS102" s="106"/>
      <c r="FT102" s="106"/>
      <c r="FU102" s="106"/>
      <c r="FV102" s="106"/>
      <c r="FW102" s="106"/>
      <c r="FX102" s="106"/>
      <c r="FY102" s="106"/>
      <c r="FZ102" s="106"/>
      <c r="GA102" s="106"/>
      <c r="GB102" s="106"/>
      <c r="GC102" s="106"/>
      <c r="GD102" s="106"/>
      <c r="GE102" s="106"/>
      <c r="GF102" s="106"/>
      <c r="GG102" s="106"/>
      <c r="GH102" s="106"/>
      <c r="GI102" s="106"/>
      <c r="GJ102" s="106"/>
      <c r="GK102" s="106"/>
      <c r="GL102" s="106"/>
      <c r="GM102" s="106"/>
      <c r="GN102" s="106"/>
      <c r="GO102" s="106"/>
      <c r="GP102" s="106"/>
      <c r="GQ102" s="106"/>
      <c r="GR102" s="106"/>
      <c r="GS102" s="106"/>
      <c r="GT102" s="106"/>
      <c r="GU102" s="106"/>
      <c r="GV102" s="106"/>
      <c r="GW102" s="106"/>
      <c r="GX102" s="106"/>
      <c r="GY102" s="106"/>
      <c r="GZ102" s="106"/>
      <c r="HA102" s="106"/>
      <c r="HB102" s="106"/>
      <c r="HC102" s="106"/>
      <c r="HD102" s="106"/>
      <c r="HE102" s="106"/>
      <c r="HF102" s="106"/>
      <c r="HG102" s="106"/>
      <c r="HH102" s="106"/>
      <c r="HI102" s="106"/>
      <c r="HJ102" s="106"/>
      <c r="HK102" s="106"/>
      <c r="HL102" s="106"/>
      <c r="HM102" s="106"/>
      <c r="HN102" s="106"/>
      <c r="HO102" s="106"/>
      <c r="HP102" s="106"/>
      <c r="HQ102" s="106"/>
      <c r="HR102" s="106"/>
      <c r="HS102" s="106"/>
      <c r="HT102" s="106"/>
      <c r="HU102" s="106"/>
      <c r="HV102" s="106"/>
      <c r="HW102" s="106"/>
      <c r="HX102" s="106"/>
      <c r="HY102" s="106"/>
      <c r="HZ102" s="106"/>
      <c r="IA102" s="106"/>
      <c r="IB102" s="106"/>
      <c r="IC102" s="106"/>
      <c r="ID102" s="106"/>
      <c r="IE102" s="106"/>
      <c r="IF102" s="106"/>
      <c r="IG102" s="106"/>
      <c r="IH102" s="106"/>
      <c r="II102" s="106"/>
      <c r="IJ102" s="106"/>
      <c r="IK102" s="106"/>
      <c r="IL102" s="106"/>
      <c r="IM102" s="106"/>
      <c r="IN102" s="106"/>
      <c r="IO102" s="106"/>
      <c r="IP102" s="106"/>
      <c r="IQ102" s="106"/>
      <c r="IR102" s="106"/>
      <c r="IS102" s="106"/>
      <c r="IT102" s="106"/>
      <c r="IU102" s="106"/>
      <c r="IV102" s="106"/>
      <c r="IW102" s="106"/>
    </row>
    <row r="103" customFormat="false" ht="12.75" hidden="false" customHeight="false" outlineLevel="0" collapsed="false">
      <c r="A103" s="106"/>
      <c r="B103" s="75" t="s">
        <v>142</v>
      </c>
      <c r="C103" s="107" t="s">
        <v>274</v>
      </c>
      <c r="D103" s="107" t="s">
        <v>279</v>
      </c>
      <c r="E103" s="108" t="n">
        <v>36373</v>
      </c>
      <c r="F103" s="108" t="n">
        <v>36738</v>
      </c>
      <c r="G103" s="75" t="s">
        <v>276</v>
      </c>
      <c r="H103" s="75" t="s">
        <v>277</v>
      </c>
      <c r="I103" s="107" t="s">
        <v>278</v>
      </c>
      <c r="J103" s="109" t="n">
        <f aca="false">3.145/J$1</f>
        <v>0.101451612903226</v>
      </c>
      <c r="K103" s="110" t="n">
        <v>0.0132</v>
      </c>
      <c r="L103" s="110" t="n">
        <v>0.0022</v>
      </c>
      <c r="M103" s="110" t="n">
        <v>0</v>
      </c>
      <c r="N103" s="110" t="n">
        <v>0</v>
      </c>
      <c r="O103" s="111" t="n">
        <v>0.02116</v>
      </c>
      <c r="P103" s="110" t="n">
        <f aca="false">SUM(J103:N103)</f>
        <v>0.116851612903226</v>
      </c>
      <c r="Q103" s="112" t="n">
        <v>64334</v>
      </c>
      <c r="R103" s="107" t="n">
        <v>3</v>
      </c>
      <c r="S103" s="75"/>
      <c r="T103" s="96" t="n">
        <f aca="false">J103*J$1*R103</f>
        <v>9.435</v>
      </c>
      <c r="U103" s="96"/>
      <c r="V103" s="113" t="n">
        <v>140480</v>
      </c>
      <c r="W103" s="75"/>
      <c r="X103" s="114"/>
      <c r="Y103" s="114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6"/>
      <c r="FF103" s="106"/>
      <c r="FG103" s="106"/>
      <c r="FH103" s="106"/>
      <c r="FI103" s="106"/>
      <c r="FJ103" s="106"/>
      <c r="FK103" s="106"/>
      <c r="FL103" s="106"/>
      <c r="FM103" s="106"/>
      <c r="FN103" s="106"/>
      <c r="FO103" s="106"/>
      <c r="FP103" s="106"/>
      <c r="FQ103" s="106"/>
      <c r="FR103" s="106"/>
      <c r="FS103" s="106"/>
      <c r="FT103" s="106"/>
      <c r="FU103" s="106"/>
      <c r="FV103" s="106"/>
      <c r="FW103" s="106"/>
      <c r="FX103" s="106"/>
      <c r="FY103" s="106"/>
      <c r="FZ103" s="106"/>
      <c r="GA103" s="106"/>
      <c r="GB103" s="106"/>
      <c r="GC103" s="106"/>
      <c r="GD103" s="106"/>
      <c r="GE103" s="106"/>
      <c r="GF103" s="106"/>
      <c r="GG103" s="106"/>
      <c r="GH103" s="106"/>
      <c r="GI103" s="106"/>
      <c r="GJ103" s="106"/>
      <c r="GK103" s="106"/>
      <c r="GL103" s="106"/>
      <c r="GM103" s="106"/>
      <c r="GN103" s="106"/>
      <c r="GO103" s="106"/>
      <c r="GP103" s="106"/>
      <c r="GQ103" s="106"/>
      <c r="GR103" s="106"/>
      <c r="GS103" s="106"/>
      <c r="GT103" s="106"/>
      <c r="GU103" s="106"/>
      <c r="GV103" s="106"/>
      <c r="GW103" s="106"/>
      <c r="GX103" s="106"/>
      <c r="GY103" s="106"/>
      <c r="GZ103" s="106"/>
      <c r="HA103" s="106"/>
      <c r="HB103" s="106"/>
      <c r="HC103" s="106"/>
      <c r="HD103" s="106"/>
      <c r="HE103" s="106"/>
      <c r="HF103" s="106"/>
      <c r="HG103" s="106"/>
      <c r="HH103" s="106"/>
      <c r="HI103" s="106"/>
      <c r="HJ103" s="106"/>
      <c r="HK103" s="106"/>
      <c r="HL103" s="106"/>
      <c r="HM103" s="106"/>
      <c r="HN103" s="106"/>
      <c r="HO103" s="106"/>
      <c r="HP103" s="106"/>
      <c r="HQ103" s="106"/>
      <c r="HR103" s="106"/>
      <c r="HS103" s="106"/>
      <c r="HT103" s="106"/>
      <c r="HU103" s="106"/>
      <c r="HV103" s="106"/>
      <c r="HW103" s="106"/>
      <c r="HX103" s="106"/>
      <c r="HY103" s="106"/>
      <c r="HZ103" s="106"/>
      <c r="IA103" s="106"/>
      <c r="IB103" s="106"/>
      <c r="IC103" s="106"/>
      <c r="ID103" s="106"/>
      <c r="IE103" s="106"/>
      <c r="IF103" s="106"/>
      <c r="IG103" s="106"/>
      <c r="IH103" s="106"/>
      <c r="II103" s="106"/>
      <c r="IJ103" s="106"/>
      <c r="IK103" s="106"/>
      <c r="IL103" s="106"/>
      <c r="IM103" s="106"/>
      <c r="IN103" s="106"/>
      <c r="IO103" s="106"/>
      <c r="IP103" s="106"/>
      <c r="IQ103" s="106"/>
      <c r="IR103" s="106"/>
      <c r="IS103" s="106"/>
      <c r="IT103" s="106"/>
      <c r="IU103" s="106"/>
      <c r="IV103" s="106"/>
      <c r="IW103" s="106"/>
    </row>
    <row r="104" customFormat="false" ht="12.75" hidden="false" customHeight="false" outlineLevel="0" collapsed="false">
      <c r="A104" s="106"/>
      <c r="B104" s="75" t="s">
        <v>142</v>
      </c>
      <c r="C104" s="107" t="s">
        <v>274</v>
      </c>
      <c r="D104" s="107" t="s">
        <v>280</v>
      </c>
      <c r="E104" s="108" t="n">
        <v>36526</v>
      </c>
      <c r="F104" s="108" t="n">
        <v>36738</v>
      </c>
      <c r="G104" s="75" t="s">
        <v>276</v>
      </c>
      <c r="H104" s="75" t="s">
        <v>277</v>
      </c>
      <c r="I104" s="107" t="s">
        <v>278</v>
      </c>
      <c r="J104" s="109" t="n">
        <f aca="false">3.145/J$1</f>
        <v>0.101451612903226</v>
      </c>
      <c r="K104" s="110" t="n">
        <v>0.0132</v>
      </c>
      <c r="L104" s="110" t="n">
        <v>0.0022</v>
      </c>
      <c r="M104" s="110" t="n">
        <v>0</v>
      </c>
      <c r="N104" s="110" t="n">
        <v>0</v>
      </c>
      <c r="O104" s="111" t="n">
        <v>0.02116</v>
      </c>
      <c r="P104" s="110" t="n">
        <f aca="false">SUM(J104:N104)</f>
        <v>0.116851612903226</v>
      </c>
      <c r="Q104" s="112" t="n">
        <v>64446</v>
      </c>
      <c r="R104" s="107" t="n">
        <v>142</v>
      </c>
      <c r="S104" s="75" t="s">
        <v>281</v>
      </c>
      <c r="T104" s="96" t="n">
        <f aca="false">J104*J$1*R104</f>
        <v>446.59</v>
      </c>
      <c r="U104" s="96"/>
      <c r="V104" s="113" t="n">
        <v>169037</v>
      </c>
      <c r="W104" s="75"/>
      <c r="X104" s="114"/>
      <c r="Y104" s="114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6"/>
      <c r="FF104" s="106"/>
      <c r="FG104" s="106"/>
      <c r="FH104" s="106"/>
      <c r="FI104" s="106"/>
      <c r="FJ104" s="106"/>
      <c r="FK104" s="106"/>
      <c r="FL104" s="106"/>
      <c r="FM104" s="106"/>
      <c r="FN104" s="106"/>
      <c r="FO104" s="106"/>
      <c r="FP104" s="106"/>
      <c r="FQ104" s="106"/>
      <c r="FR104" s="106"/>
      <c r="FS104" s="106"/>
      <c r="FT104" s="106"/>
      <c r="FU104" s="106"/>
      <c r="FV104" s="106"/>
      <c r="FW104" s="106"/>
      <c r="FX104" s="106"/>
      <c r="FY104" s="106"/>
      <c r="FZ104" s="106"/>
      <c r="GA104" s="106"/>
      <c r="GB104" s="106"/>
      <c r="GC104" s="106"/>
      <c r="GD104" s="106"/>
      <c r="GE104" s="106"/>
      <c r="GF104" s="106"/>
      <c r="GG104" s="106"/>
      <c r="GH104" s="106"/>
      <c r="GI104" s="106"/>
      <c r="GJ104" s="106"/>
      <c r="GK104" s="106"/>
      <c r="GL104" s="106"/>
      <c r="GM104" s="106"/>
      <c r="GN104" s="106"/>
      <c r="GO104" s="106"/>
      <c r="GP104" s="106"/>
      <c r="GQ104" s="106"/>
      <c r="GR104" s="106"/>
      <c r="GS104" s="106"/>
      <c r="GT104" s="106"/>
      <c r="GU104" s="106"/>
      <c r="GV104" s="106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6"/>
      <c r="HI104" s="106"/>
      <c r="HJ104" s="106"/>
      <c r="HK104" s="106"/>
      <c r="HL104" s="106"/>
      <c r="HM104" s="106"/>
      <c r="HN104" s="106"/>
      <c r="HO104" s="106"/>
      <c r="HP104" s="106"/>
      <c r="HQ104" s="106"/>
      <c r="HR104" s="106"/>
      <c r="HS104" s="106"/>
      <c r="HT104" s="106"/>
      <c r="HU104" s="106"/>
      <c r="HV104" s="106"/>
      <c r="HW104" s="106"/>
      <c r="HX104" s="106"/>
      <c r="HY104" s="106"/>
      <c r="HZ104" s="106"/>
      <c r="IA104" s="106"/>
      <c r="IB104" s="106"/>
      <c r="IC104" s="106"/>
      <c r="ID104" s="106"/>
      <c r="IE104" s="106"/>
      <c r="IF104" s="106"/>
      <c r="IG104" s="106"/>
      <c r="IH104" s="106"/>
      <c r="II104" s="106"/>
      <c r="IJ104" s="106"/>
      <c r="IK104" s="106"/>
      <c r="IL104" s="106"/>
      <c r="IM104" s="106"/>
      <c r="IN104" s="106"/>
      <c r="IO104" s="106"/>
      <c r="IP104" s="106"/>
      <c r="IQ104" s="106"/>
      <c r="IR104" s="106"/>
      <c r="IS104" s="106"/>
      <c r="IT104" s="106"/>
      <c r="IU104" s="106"/>
      <c r="IV104" s="106"/>
      <c r="IW104" s="106"/>
    </row>
    <row r="105" customFormat="false" ht="12.75" hidden="false" customHeight="false" outlineLevel="0" collapsed="false">
      <c r="A105" s="106"/>
      <c r="B105" s="75" t="s">
        <v>142</v>
      </c>
      <c r="C105" s="107" t="s">
        <v>274</v>
      </c>
      <c r="D105" s="107" t="s">
        <v>282</v>
      </c>
      <c r="E105" s="108" t="n">
        <v>36526</v>
      </c>
      <c r="F105" s="108" t="s">
        <v>283</v>
      </c>
      <c r="G105" s="75" t="s">
        <v>276</v>
      </c>
      <c r="H105" s="75" t="s">
        <v>277</v>
      </c>
      <c r="I105" s="107" t="s">
        <v>278</v>
      </c>
      <c r="J105" s="109" t="n">
        <f aca="false">3.145/J$1</f>
        <v>0.101451612903226</v>
      </c>
      <c r="K105" s="110" t="n">
        <v>0.0132</v>
      </c>
      <c r="L105" s="110" t="n">
        <v>0.0022</v>
      </c>
      <c r="M105" s="110" t="n">
        <v>0</v>
      </c>
      <c r="N105" s="110" t="n">
        <v>0</v>
      </c>
      <c r="O105" s="111" t="n">
        <v>0.02116</v>
      </c>
      <c r="P105" s="110" t="n">
        <f aca="false">SUM(J105:N105)</f>
        <v>0.116851612903226</v>
      </c>
      <c r="Q105" s="112" t="n">
        <v>65858</v>
      </c>
      <c r="R105" s="107" t="n">
        <v>180</v>
      </c>
      <c r="S105" s="75"/>
      <c r="T105" s="96" t="n">
        <f aca="false">J105*J$1*R105</f>
        <v>566.1</v>
      </c>
      <c r="U105" s="96"/>
      <c r="V105" s="113" t="n">
        <v>169052</v>
      </c>
      <c r="W105" s="75"/>
      <c r="X105" s="114"/>
      <c r="Y105" s="114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6"/>
      <c r="FF105" s="106"/>
      <c r="FG105" s="106"/>
      <c r="FH105" s="106"/>
      <c r="FI105" s="106"/>
      <c r="FJ105" s="106"/>
      <c r="FK105" s="106"/>
      <c r="FL105" s="106"/>
      <c r="FM105" s="106"/>
      <c r="FN105" s="106"/>
      <c r="FO105" s="106"/>
      <c r="FP105" s="106"/>
      <c r="FQ105" s="106"/>
      <c r="FR105" s="106"/>
      <c r="FS105" s="106"/>
      <c r="FT105" s="106"/>
      <c r="FU105" s="106"/>
      <c r="FV105" s="106"/>
      <c r="FW105" s="106"/>
      <c r="FX105" s="106"/>
      <c r="FY105" s="106"/>
      <c r="FZ105" s="106"/>
      <c r="GA105" s="106"/>
      <c r="GB105" s="106"/>
      <c r="GC105" s="106"/>
      <c r="GD105" s="106"/>
      <c r="GE105" s="106"/>
      <c r="GF105" s="106"/>
      <c r="GG105" s="106"/>
      <c r="GH105" s="106"/>
      <c r="GI105" s="106"/>
      <c r="GJ105" s="106"/>
      <c r="GK105" s="106"/>
      <c r="GL105" s="106"/>
      <c r="GM105" s="106"/>
      <c r="GN105" s="106"/>
      <c r="GO105" s="106"/>
      <c r="GP105" s="106"/>
      <c r="GQ105" s="106"/>
      <c r="GR105" s="106"/>
      <c r="GS105" s="106"/>
      <c r="GT105" s="106"/>
      <c r="GU105" s="106"/>
      <c r="GV105" s="106"/>
      <c r="GW105" s="106"/>
      <c r="GX105" s="106"/>
      <c r="GY105" s="106"/>
      <c r="GZ105" s="106"/>
      <c r="HA105" s="106"/>
      <c r="HB105" s="106"/>
      <c r="HC105" s="106"/>
      <c r="HD105" s="106"/>
      <c r="HE105" s="106"/>
      <c r="HF105" s="106"/>
      <c r="HG105" s="106"/>
      <c r="HH105" s="106"/>
      <c r="HI105" s="106"/>
      <c r="HJ105" s="106"/>
      <c r="HK105" s="106"/>
      <c r="HL105" s="106"/>
      <c r="HM105" s="106"/>
      <c r="HN105" s="106"/>
      <c r="HO105" s="106"/>
      <c r="HP105" s="106"/>
      <c r="HQ105" s="106"/>
      <c r="HR105" s="106"/>
      <c r="HS105" s="106"/>
      <c r="HT105" s="106"/>
      <c r="HU105" s="106"/>
      <c r="HV105" s="106"/>
      <c r="HW105" s="106"/>
      <c r="HX105" s="106"/>
      <c r="HY105" s="106"/>
      <c r="HZ105" s="106"/>
      <c r="IA105" s="106"/>
      <c r="IB105" s="106"/>
      <c r="IC105" s="106"/>
      <c r="ID105" s="106"/>
      <c r="IE105" s="106"/>
      <c r="IF105" s="106"/>
      <c r="IG105" s="106"/>
      <c r="IH105" s="106"/>
      <c r="II105" s="106"/>
      <c r="IJ105" s="106"/>
      <c r="IK105" s="106"/>
      <c r="IL105" s="106"/>
      <c r="IM105" s="106"/>
      <c r="IN105" s="106"/>
      <c r="IO105" s="106"/>
      <c r="IP105" s="106"/>
      <c r="IQ105" s="106"/>
      <c r="IR105" s="106"/>
      <c r="IS105" s="106"/>
      <c r="IT105" s="106"/>
      <c r="IU105" s="106"/>
      <c r="IV105" s="106"/>
      <c r="IW105" s="106"/>
    </row>
    <row r="106" customFormat="false" ht="12.75" hidden="false" customHeight="false" outlineLevel="0" collapsed="false">
      <c r="A106" s="106"/>
      <c r="B106" s="75" t="s">
        <v>142</v>
      </c>
      <c r="C106" s="107" t="s">
        <v>274</v>
      </c>
      <c r="D106" s="107" t="s">
        <v>282</v>
      </c>
      <c r="E106" s="108" t="n">
        <v>36526</v>
      </c>
      <c r="F106" s="108" t="s">
        <v>283</v>
      </c>
      <c r="G106" s="75" t="s">
        <v>284</v>
      </c>
      <c r="H106" s="75" t="s">
        <v>276</v>
      </c>
      <c r="I106" s="107" t="s">
        <v>285</v>
      </c>
      <c r="J106" s="109" t="n">
        <f aca="false">1.0603/J$1</f>
        <v>0.0342032258064516</v>
      </c>
      <c r="K106" s="110" t="n">
        <v>0.0132</v>
      </c>
      <c r="L106" s="110" t="n">
        <v>0.0022</v>
      </c>
      <c r="M106" s="110" t="n">
        <v>0</v>
      </c>
      <c r="N106" s="110" t="n">
        <v>0</v>
      </c>
      <c r="O106" s="111" t="n">
        <v>0.02116</v>
      </c>
      <c r="P106" s="110" t="n">
        <f aca="false">SUM(J106:N106)</f>
        <v>0.0496032258064516</v>
      </c>
      <c r="Q106" s="112" t="n">
        <v>65859</v>
      </c>
      <c r="R106" s="107" t="n">
        <v>185</v>
      </c>
      <c r="S106" s="75"/>
      <c r="T106" s="96" t="n">
        <f aca="false">J106*J$1*R106</f>
        <v>196.1555</v>
      </c>
      <c r="U106" s="96"/>
      <c r="V106" s="113" t="n">
        <v>169059</v>
      </c>
      <c r="W106" s="75"/>
      <c r="X106" s="114"/>
      <c r="Y106" s="114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06"/>
      <c r="EV106" s="106"/>
      <c r="EW106" s="106"/>
      <c r="EX106" s="106"/>
      <c r="EY106" s="106"/>
      <c r="EZ106" s="106"/>
      <c r="FA106" s="106"/>
      <c r="FB106" s="106"/>
      <c r="FC106" s="106"/>
      <c r="FD106" s="106"/>
      <c r="FE106" s="106"/>
      <c r="FF106" s="106"/>
      <c r="FG106" s="106"/>
      <c r="FH106" s="106"/>
      <c r="FI106" s="106"/>
      <c r="FJ106" s="106"/>
      <c r="FK106" s="106"/>
      <c r="FL106" s="106"/>
      <c r="FM106" s="106"/>
      <c r="FN106" s="106"/>
      <c r="FO106" s="106"/>
      <c r="FP106" s="106"/>
      <c r="FQ106" s="106"/>
      <c r="FR106" s="106"/>
      <c r="FS106" s="106"/>
      <c r="FT106" s="106"/>
      <c r="FU106" s="106"/>
      <c r="FV106" s="106"/>
      <c r="FW106" s="106"/>
      <c r="FX106" s="106"/>
      <c r="FY106" s="106"/>
      <c r="FZ106" s="106"/>
      <c r="GA106" s="106"/>
      <c r="GB106" s="106"/>
      <c r="GC106" s="106"/>
      <c r="GD106" s="106"/>
      <c r="GE106" s="106"/>
      <c r="GF106" s="106"/>
      <c r="GG106" s="106"/>
      <c r="GH106" s="106"/>
      <c r="GI106" s="106"/>
      <c r="GJ106" s="106"/>
      <c r="GK106" s="106"/>
      <c r="GL106" s="106"/>
      <c r="GM106" s="106"/>
      <c r="GN106" s="106"/>
      <c r="GO106" s="106"/>
      <c r="GP106" s="106"/>
      <c r="GQ106" s="106"/>
      <c r="GR106" s="106"/>
      <c r="GS106" s="106"/>
      <c r="GT106" s="106"/>
      <c r="GU106" s="106"/>
      <c r="GV106" s="106"/>
      <c r="GW106" s="106"/>
      <c r="GX106" s="106"/>
      <c r="GY106" s="106"/>
      <c r="GZ106" s="106"/>
      <c r="HA106" s="106"/>
      <c r="HB106" s="106"/>
      <c r="HC106" s="106"/>
      <c r="HD106" s="106"/>
      <c r="HE106" s="106"/>
      <c r="HF106" s="106"/>
      <c r="HG106" s="106"/>
      <c r="HH106" s="106"/>
      <c r="HI106" s="106"/>
      <c r="HJ106" s="106"/>
      <c r="HK106" s="106"/>
      <c r="HL106" s="106"/>
      <c r="HM106" s="106"/>
      <c r="HN106" s="106"/>
      <c r="HO106" s="106"/>
      <c r="HP106" s="106"/>
      <c r="HQ106" s="106"/>
      <c r="HR106" s="106"/>
      <c r="HS106" s="106"/>
      <c r="HT106" s="106"/>
      <c r="HU106" s="106"/>
      <c r="HV106" s="106"/>
      <c r="HW106" s="106"/>
      <c r="HX106" s="106"/>
      <c r="HY106" s="106"/>
      <c r="HZ106" s="106"/>
      <c r="IA106" s="106"/>
      <c r="IB106" s="106"/>
      <c r="IC106" s="106"/>
      <c r="ID106" s="106"/>
      <c r="IE106" s="106"/>
      <c r="IF106" s="106"/>
      <c r="IG106" s="106"/>
      <c r="IH106" s="106"/>
      <c r="II106" s="106"/>
      <c r="IJ106" s="106"/>
      <c r="IK106" s="106"/>
      <c r="IL106" s="106"/>
      <c r="IM106" s="106"/>
      <c r="IN106" s="106"/>
      <c r="IO106" s="106"/>
      <c r="IP106" s="106"/>
      <c r="IQ106" s="106"/>
      <c r="IR106" s="106"/>
      <c r="IS106" s="106"/>
      <c r="IT106" s="106"/>
      <c r="IU106" s="106"/>
      <c r="IV106" s="106"/>
      <c r="IW106" s="106"/>
    </row>
    <row r="107" customFormat="false" ht="12.75" hidden="false" customHeight="false" outlineLevel="0" collapsed="false">
      <c r="A107" s="106"/>
      <c r="B107" s="75" t="s">
        <v>142</v>
      </c>
      <c r="C107" s="107" t="s">
        <v>274</v>
      </c>
      <c r="D107" s="107" t="s">
        <v>275</v>
      </c>
      <c r="E107" s="108" t="n">
        <v>36404</v>
      </c>
      <c r="F107" s="108" t="n">
        <v>36769</v>
      </c>
      <c r="G107" s="75" t="s">
        <v>276</v>
      </c>
      <c r="H107" s="75" t="s">
        <v>277</v>
      </c>
      <c r="I107" s="107" t="s">
        <v>278</v>
      </c>
      <c r="J107" s="109" t="n">
        <f aca="false">3.145/J$1</f>
        <v>0.101451612903226</v>
      </c>
      <c r="K107" s="110" t="n">
        <v>0.0132</v>
      </c>
      <c r="L107" s="110" t="n">
        <v>0.0022</v>
      </c>
      <c r="M107" s="110" t="n">
        <v>0</v>
      </c>
      <c r="N107" s="110" t="n">
        <v>0</v>
      </c>
      <c r="O107" s="111" t="n">
        <v>0.02116</v>
      </c>
      <c r="P107" s="110" t="n">
        <f aca="false">SUM(J107:N107)</f>
        <v>0.116851612903226</v>
      </c>
      <c r="Q107" s="112" t="n">
        <v>64652</v>
      </c>
      <c r="R107" s="107" t="n">
        <v>65</v>
      </c>
      <c r="S107" s="75"/>
      <c r="T107" s="96" t="n">
        <f aca="false">J107*J$1*R107</f>
        <v>204.425</v>
      </c>
      <c r="U107" s="96"/>
      <c r="V107" s="113" t="n">
        <v>140481</v>
      </c>
      <c r="W107" s="75"/>
      <c r="X107" s="114"/>
      <c r="Y107" s="114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6"/>
      <c r="EW107" s="106"/>
      <c r="EX107" s="106"/>
      <c r="EY107" s="106"/>
      <c r="EZ107" s="106"/>
      <c r="FA107" s="106"/>
      <c r="FB107" s="106"/>
      <c r="FC107" s="106"/>
      <c r="FD107" s="106"/>
      <c r="FE107" s="106"/>
      <c r="FF107" s="106"/>
      <c r="FG107" s="106"/>
      <c r="FH107" s="106"/>
      <c r="FI107" s="106"/>
      <c r="FJ107" s="106"/>
      <c r="FK107" s="106"/>
      <c r="FL107" s="106"/>
      <c r="FM107" s="106"/>
      <c r="FN107" s="106"/>
      <c r="FO107" s="106"/>
      <c r="FP107" s="106"/>
      <c r="FQ107" s="106"/>
      <c r="FR107" s="106"/>
      <c r="FS107" s="106"/>
      <c r="FT107" s="106"/>
      <c r="FU107" s="106"/>
      <c r="FV107" s="106"/>
      <c r="FW107" s="106"/>
      <c r="FX107" s="106"/>
      <c r="FY107" s="106"/>
      <c r="FZ107" s="106"/>
      <c r="GA107" s="106"/>
      <c r="GB107" s="106"/>
      <c r="GC107" s="106"/>
      <c r="GD107" s="106"/>
      <c r="GE107" s="106"/>
      <c r="GF107" s="106"/>
      <c r="GG107" s="106"/>
      <c r="GH107" s="106"/>
      <c r="GI107" s="106"/>
      <c r="GJ107" s="106"/>
      <c r="GK107" s="106"/>
      <c r="GL107" s="106"/>
      <c r="GM107" s="106"/>
      <c r="GN107" s="106"/>
      <c r="GO107" s="106"/>
      <c r="GP107" s="106"/>
      <c r="GQ107" s="106"/>
      <c r="GR107" s="106"/>
      <c r="GS107" s="106"/>
      <c r="GT107" s="106"/>
      <c r="GU107" s="106"/>
      <c r="GV107" s="106"/>
      <c r="GW107" s="106"/>
      <c r="GX107" s="106"/>
      <c r="GY107" s="106"/>
      <c r="GZ107" s="106"/>
      <c r="HA107" s="106"/>
      <c r="HB107" s="106"/>
      <c r="HC107" s="106"/>
      <c r="HD107" s="106"/>
      <c r="HE107" s="106"/>
      <c r="HF107" s="106"/>
      <c r="HG107" s="106"/>
      <c r="HH107" s="106"/>
      <c r="HI107" s="106"/>
      <c r="HJ107" s="106"/>
      <c r="HK107" s="106"/>
      <c r="HL107" s="106"/>
      <c r="HM107" s="106"/>
      <c r="HN107" s="106"/>
      <c r="HO107" s="106"/>
      <c r="HP107" s="106"/>
      <c r="HQ107" s="106"/>
      <c r="HR107" s="106"/>
      <c r="HS107" s="106"/>
      <c r="HT107" s="106"/>
      <c r="HU107" s="106"/>
      <c r="HV107" s="106"/>
      <c r="HW107" s="106"/>
      <c r="HX107" s="106"/>
      <c r="HY107" s="106"/>
      <c r="HZ107" s="106"/>
      <c r="IA107" s="106"/>
      <c r="IB107" s="106"/>
      <c r="IC107" s="106"/>
      <c r="ID107" s="106"/>
      <c r="IE107" s="106"/>
      <c r="IF107" s="106"/>
      <c r="IG107" s="106"/>
      <c r="IH107" s="106"/>
      <c r="II107" s="106"/>
      <c r="IJ107" s="106"/>
      <c r="IK107" s="106"/>
      <c r="IL107" s="106"/>
      <c r="IM107" s="106"/>
      <c r="IN107" s="106"/>
      <c r="IO107" s="106"/>
      <c r="IP107" s="106"/>
      <c r="IQ107" s="106"/>
      <c r="IR107" s="106"/>
      <c r="IS107" s="106"/>
      <c r="IT107" s="106"/>
      <c r="IU107" s="106"/>
      <c r="IV107" s="106"/>
      <c r="IW107" s="106"/>
    </row>
    <row r="108" customFormat="false" ht="12.75" hidden="false" customHeight="false" outlineLevel="0" collapsed="false">
      <c r="A108" s="106"/>
      <c r="B108" s="75" t="s">
        <v>142</v>
      </c>
      <c r="C108" s="107" t="s">
        <v>274</v>
      </c>
      <c r="D108" s="107" t="s">
        <v>275</v>
      </c>
      <c r="E108" s="108" t="n">
        <v>36434</v>
      </c>
      <c r="F108" s="108" t="n">
        <v>36799</v>
      </c>
      <c r="G108" s="75" t="s">
        <v>276</v>
      </c>
      <c r="H108" s="75" t="s">
        <v>277</v>
      </c>
      <c r="I108" s="107" t="s">
        <v>278</v>
      </c>
      <c r="J108" s="109" t="n">
        <f aca="false">3.145/J$1</f>
        <v>0.101451612903226</v>
      </c>
      <c r="K108" s="110" t="n">
        <v>0.0132</v>
      </c>
      <c r="L108" s="110" t="n">
        <v>0.0022</v>
      </c>
      <c r="M108" s="110" t="n">
        <v>0</v>
      </c>
      <c r="N108" s="110" t="n">
        <v>0</v>
      </c>
      <c r="O108" s="111" t="n">
        <v>0.02116</v>
      </c>
      <c r="P108" s="110" t="n">
        <f aca="false">SUM(J108:N108)</f>
        <v>0.116851612903226</v>
      </c>
      <c r="Q108" s="112" t="n">
        <v>64863</v>
      </c>
      <c r="R108" s="107" t="n">
        <v>13</v>
      </c>
      <c r="S108" s="75"/>
      <c r="T108" s="96" t="n">
        <f aca="false">J108*J$1*R108</f>
        <v>40.885</v>
      </c>
      <c r="U108" s="96"/>
      <c r="V108" s="113" t="n">
        <v>140482</v>
      </c>
      <c r="W108" s="75"/>
      <c r="X108" s="114"/>
      <c r="Y108" s="114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06"/>
      <c r="ES108" s="106"/>
      <c r="ET108" s="106"/>
      <c r="EU108" s="106"/>
      <c r="EV108" s="106"/>
      <c r="EW108" s="106"/>
      <c r="EX108" s="106"/>
      <c r="EY108" s="106"/>
      <c r="EZ108" s="106"/>
      <c r="FA108" s="106"/>
      <c r="FB108" s="106"/>
      <c r="FC108" s="106"/>
      <c r="FD108" s="106"/>
      <c r="FE108" s="106"/>
      <c r="FF108" s="106"/>
      <c r="FG108" s="106"/>
      <c r="FH108" s="106"/>
      <c r="FI108" s="106"/>
      <c r="FJ108" s="106"/>
      <c r="FK108" s="106"/>
      <c r="FL108" s="106"/>
      <c r="FM108" s="106"/>
      <c r="FN108" s="106"/>
      <c r="FO108" s="106"/>
      <c r="FP108" s="106"/>
      <c r="FQ108" s="106"/>
      <c r="FR108" s="106"/>
      <c r="FS108" s="106"/>
      <c r="FT108" s="106"/>
      <c r="FU108" s="106"/>
      <c r="FV108" s="106"/>
      <c r="FW108" s="106"/>
      <c r="FX108" s="106"/>
      <c r="FY108" s="106"/>
      <c r="FZ108" s="106"/>
      <c r="GA108" s="106"/>
      <c r="GB108" s="106"/>
      <c r="GC108" s="106"/>
      <c r="GD108" s="106"/>
      <c r="GE108" s="106"/>
      <c r="GF108" s="106"/>
      <c r="GG108" s="106"/>
      <c r="GH108" s="106"/>
      <c r="GI108" s="106"/>
      <c r="GJ108" s="106"/>
      <c r="GK108" s="106"/>
      <c r="GL108" s="106"/>
      <c r="GM108" s="106"/>
      <c r="GN108" s="106"/>
      <c r="GO108" s="106"/>
      <c r="GP108" s="106"/>
      <c r="GQ108" s="106"/>
      <c r="GR108" s="106"/>
      <c r="GS108" s="106"/>
      <c r="GT108" s="106"/>
      <c r="GU108" s="106"/>
      <c r="GV108" s="106"/>
      <c r="GW108" s="106"/>
      <c r="GX108" s="106"/>
      <c r="GY108" s="106"/>
      <c r="GZ108" s="106"/>
      <c r="HA108" s="106"/>
      <c r="HB108" s="106"/>
      <c r="HC108" s="106"/>
      <c r="HD108" s="106"/>
      <c r="HE108" s="106"/>
      <c r="HF108" s="106"/>
      <c r="HG108" s="106"/>
      <c r="HH108" s="106"/>
      <c r="HI108" s="106"/>
      <c r="HJ108" s="106"/>
      <c r="HK108" s="106"/>
      <c r="HL108" s="106"/>
      <c r="HM108" s="106"/>
      <c r="HN108" s="106"/>
      <c r="HO108" s="106"/>
      <c r="HP108" s="106"/>
      <c r="HQ108" s="106"/>
      <c r="HR108" s="106"/>
      <c r="HS108" s="106"/>
      <c r="HT108" s="106"/>
      <c r="HU108" s="106"/>
      <c r="HV108" s="106"/>
      <c r="HW108" s="106"/>
      <c r="HX108" s="106"/>
      <c r="HY108" s="106"/>
      <c r="HZ108" s="106"/>
      <c r="IA108" s="106"/>
      <c r="IB108" s="106"/>
      <c r="IC108" s="106"/>
      <c r="ID108" s="106"/>
      <c r="IE108" s="106"/>
      <c r="IF108" s="106"/>
      <c r="IG108" s="106"/>
      <c r="IH108" s="106"/>
      <c r="II108" s="106"/>
      <c r="IJ108" s="106"/>
      <c r="IK108" s="106"/>
      <c r="IL108" s="106"/>
      <c r="IM108" s="106"/>
      <c r="IN108" s="106"/>
      <c r="IO108" s="106"/>
      <c r="IP108" s="106"/>
      <c r="IQ108" s="106"/>
      <c r="IR108" s="106"/>
      <c r="IS108" s="106"/>
      <c r="IT108" s="106"/>
      <c r="IU108" s="106"/>
      <c r="IV108" s="106"/>
      <c r="IW108" s="106"/>
    </row>
    <row r="109" customFormat="false" ht="12.75" hidden="false" customHeight="false" outlineLevel="0" collapsed="false">
      <c r="A109" s="106"/>
      <c r="B109" s="75" t="s">
        <v>142</v>
      </c>
      <c r="C109" s="107" t="s">
        <v>274</v>
      </c>
      <c r="D109" s="107" t="s">
        <v>275</v>
      </c>
      <c r="E109" s="108" t="n">
        <v>36465</v>
      </c>
      <c r="F109" s="108" t="n">
        <v>36830</v>
      </c>
      <c r="G109" s="75" t="s">
        <v>276</v>
      </c>
      <c r="H109" s="75" t="s">
        <v>277</v>
      </c>
      <c r="I109" s="107"/>
      <c r="J109" s="109" t="n">
        <f aca="false">3.145/J$1</f>
        <v>0.101451612903226</v>
      </c>
      <c r="K109" s="110" t="n">
        <v>0.0132</v>
      </c>
      <c r="L109" s="110" t="n">
        <v>0.0022</v>
      </c>
      <c r="M109" s="110" t="n">
        <v>0</v>
      </c>
      <c r="N109" s="110" t="n">
        <v>0</v>
      </c>
      <c r="O109" s="111" t="n">
        <v>0.02116</v>
      </c>
      <c r="P109" s="110" t="n">
        <f aca="false">SUM(J109:N109)</f>
        <v>0.116851612903226</v>
      </c>
      <c r="Q109" s="112" t="n">
        <v>65027</v>
      </c>
      <c r="R109" s="107" t="n">
        <v>131</v>
      </c>
      <c r="S109" s="75" t="s">
        <v>286</v>
      </c>
      <c r="T109" s="96" t="n">
        <f aca="false">J109*J$1*R109</f>
        <v>411.995</v>
      </c>
      <c r="U109" s="96"/>
      <c r="V109" s="113" t="n">
        <v>140441</v>
      </c>
      <c r="W109" s="75" t="s">
        <v>287</v>
      </c>
      <c r="X109" s="114"/>
      <c r="Y109" s="114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06"/>
      <c r="ES109" s="106"/>
      <c r="ET109" s="106"/>
      <c r="EU109" s="106"/>
      <c r="EV109" s="106"/>
      <c r="EW109" s="106"/>
      <c r="EX109" s="106"/>
      <c r="EY109" s="106"/>
      <c r="EZ109" s="106"/>
      <c r="FA109" s="106"/>
      <c r="FB109" s="106"/>
      <c r="FC109" s="106"/>
      <c r="FD109" s="106"/>
      <c r="FE109" s="106"/>
      <c r="FF109" s="106"/>
      <c r="FG109" s="106"/>
      <c r="FH109" s="106"/>
      <c r="FI109" s="106"/>
      <c r="FJ109" s="106"/>
      <c r="FK109" s="106"/>
      <c r="FL109" s="106"/>
      <c r="FM109" s="106"/>
      <c r="FN109" s="106"/>
      <c r="FO109" s="106"/>
      <c r="FP109" s="106"/>
      <c r="FQ109" s="106"/>
      <c r="FR109" s="106"/>
      <c r="FS109" s="106"/>
      <c r="FT109" s="106"/>
      <c r="FU109" s="106"/>
      <c r="FV109" s="106"/>
      <c r="FW109" s="106"/>
      <c r="FX109" s="106"/>
      <c r="FY109" s="106"/>
      <c r="FZ109" s="106"/>
      <c r="GA109" s="106"/>
      <c r="GB109" s="106"/>
      <c r="GC109" s="106"/>
      <c r="GD109" s="106"/>
      <c r="GE109" s="106"/>
      <c r="GF109" s="106"/>
      <c r="GG109" s="106"/>
      <c r="GH109" s="106"/>
      <c r="GI109" s="106"/>
      <c r="GJ109" s="106"/>
      <c r="GK109" s="106"/>
      <c r="GL109" s="106"/>
      <c r="GM109" s="106"/>
      <c r="GN109" s="106"/>
      <c r="GO109" s="106"/>
      <c r="GP109" s="106"/>
      <c r="GQ109" s="106"/>
      <c r="GR109" s="106"/>
      <c r="GS109" s="106"/>
      <c r="GT109" s="106"/>
      <c r="GU109" s="106"/>
      <c r="GV109" s="106"/>
      <c r="GW109" s="106"/>
      <c r="GX109" s="106"/>
      <c r="GY109" s="106"/>
      <c r="GZ109" s="106"/>
      <c r="HA109" s="106"/>
      <c r="HB109" s="106"/>
      <c r="HC109" s="106"/>
      <c r="HD109" s="106"/>
      <c r="HE109" s="106"/>
      <c r="HF109" s="106"/>
      <c r="HG109" s="106"/>
      <c r="HH109" s="106"/>
      <c r="HI109" s="106"/>
      <c r="HJ109" s="106"/>
      <c r="HK109" s="106"/>
      <c r="HL109" s="106"/>
      <c r="HM109" s="106"/>
      <c r="HN109" s="106"/>
      <c r="HO109" s="106"/>
      <c r="HP109" s="106"/>
      <c r="HQ109" s="106"/>
      <c r="HR109" s="106"/>
      <c r="HS109" s="106"/>
      <c r="HT109" s="106"/>
      <c r="HU109" s="106"/>
      <c r="HV109" s="106"/>
      <c r="HW109" s="106"/>
      <c r="HX109" s="106"/>
      <c r="HY109" s="106"/>
      <c r="HZ109" s="106"/>
      <c r="IA109" s="106"/>
      <c r="IB109" s="106"/>
      <c r="IC109" s="106"/>
      <c r="ID109" s="106"/>
      <c r="IE109" s="106"/>
      <c r="IF109" s="106"/>
      <c r="IG109" s="106"/>
      <c r="IH109" s="106"/>
      <c r="II109" s="106"/>
      <c r="IJ109" s="106"/>
      <c r="IK109" s="106"/>
      <c r="IL109" s="106"/>
      <c r="IM109" s="106"/>
      <c r="IN109" s="106"/>
      <c r="IO109" s="106"/>
      <c r="IP109" s="106"/>
      <c r="IQ109" s="106"/>
      <c r="IR109" s="106"/>
      <c r="IS109" s="106"/>
      <c r="IT109" s="106"/>
      <c r="IU109" s="106"/>
      <c r="IV109" s="106"/>
      <c r="IW109" s="106"/>
    </row>
    <row r="110" customFormat="false" ht="12.75" hidden="false" customHeight="false" outlineLevel="0" collapsed="false">
      <c r="A110" s="106"/>
      <c r="B110" s="75" t="s">
        <v>142</v>
      </c>
      <c r="C110" s="107" t="s">
        <v>274</v>
      </c>
      <c r="D110" s="107" t="s">
        <v>275</v>
      </c>
      <c r="E110" s="108" t="n">
        <v>36495</v>
      </c>
      <c r="F110" s="108" t="n">
        <v>36860</v>
      </c>
      <c r="G110" s="75" t="s">
        <v>276</v>
      </c>
      <c r="H110" s="75" t="s">
        <v>277</v>
      </c>
      <c r="I110" s="107" t="s">
        <v>278</v>
      </c>
      <c r="J110" s="109" t="n">
        <f aca="false">3.145/J$1</f>
        <v>0.101451612903226</v>
      </c>
      <c r="K110" s="110" t="n">
        <v>0.0132</v>
      </c>
      <c r="L110" s="110" t="n">
        <v>0.0022</v>
      </c>
      <c r="M110" s="110" t="n">
        <v>0</v>
      </c>
      <c r="N110" s="110" t="n">
        <v>0</v>
      </c>
      <c r="O110" s="111" t="n">
        <v>0.02116</v>
      </c>
      <c r="P110" s="110" t="n">
        <f aca="false">SUM(J110:N110)</f>
        <v>0.116851612903226</v>
      </c>
      <c r="Q110" s="112" t="n">
        <v>65557</v>
      </c>
      <c r="R110" s="107" t="n">
        <v>3</v>
      </c>
      <c r="S110" s="75"/>
      <c r="T110" s="96" t="n">
        <f aca="false">J110*J$1*R110</f>
        <v>9.435</v>
      </c>
      <c r="U110" s="96"/>
      <c r="V110" s="113" t="n">
        <v>140483</v>
      </c>
      <c r="W110" s="75"/>
      <c r="X110" s="114"/>
      <c r="Y110" s="114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  <c r="DM110" s="106"/>
      <c r="DN110" s="106"/>
      <c r="DO110" s="106"/>
      <c r="DP110" s="106"/>
      <c r="DQ110" s="106"/>
      <c r="DR110" s="106"/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6"/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6"/>
      <c r="EO110" s="106"/>
      <c r="EP110" s="106"/>
      <c r="EQ110" s="106"/>
      <c r="ER110" s="106"/>
      <c r="ES110" s="106"/>
      <c r="ET110" s="106"/>
      <c r="EU110" s="106"/>
      <c r="EV110" s="106"/>
      <c r="EW110" s="106"/>
      <c r="EX110" s="106"/>
      <c r="EY110" s="106"/>
      <c r="EZ110" s="106"/>
      <c r="FA110" s="106"/>
      <c r="FB110" s="106"/>
      <c r="FC110" s="106"/>
      <c r="FD110" s="106"/>
      <c r="FE110" s="106"/>
      <c r="FF110" s="106"/>
      <c r="FG110" s="106"/>
      <c r="FH110" s="106"/>
      <c r="FI110" s="106"/>
      <c r="FJ110" s="106"/>
      <c r="FK110" s="106"/>
      <c r="FL110" s="106"/>
      <c r="FM110" s="106"/>
      <c r="FN110" s="106"/>
      <c r="FO110" s="106"/>
      <c r="FP110" s="106"/>
      <c r="FQ110" s="106"/>
      <c r="FR110" s="106"/>
      <c r="FS110" s="106"/>
      <c r="FT110" s="106"/>
      <c r="FU110" s="106"/>
      <c r="FV110" s="106"/>
      <c r="FW110" s="106"/>
      <c r="FX110" s="106"/>
      <c r="FY110" s="106"/>
      <c r="FZ110" s="106"/>
      <c r="GA110" s="106"/>
      <c r="GB110" s="106"/>
      <c r="GC110" s="106"/>
      <c r="GD110" s="106"/>
      <c r="GE110" s="106"/>
      <c r="GF110" s="106"/>
      <c r="GG110" s="106"/>
      <c r="GH110" s="106"/>
      <c r="GI110" s="106"/>
      <c r="GJ110" s="106"/>
      <c r="GK110" s="106"/>
      <c r="GL110" s="106"/>
      <c r="GM110" s="106"/>
      <c r="GN110" s="106"/>
      <c r="GO110" s="106"/>
      <c r="GP110" s="106"/>
      <c r="GQ110" s="106"/>
      <c r="GR110" s="106"/>
      <c r="GS110" s="106"/>
      <c r="GT110" s="106"/>
      <c r="GU110" s="106"/>
      <c r="GV110" s="106"/>
      <c r="GW110" s="106"/>
      <c r="GX110" s="106"/>
      <c r="GY110" s="106"/>
      <c r="GZ110" s="106"/>
      <c r="HA110" s="106"/>
      <c r="HB110" s="106"/>
      <c r="HC110" s="106"/>
      <c r="HD110" s="106"/>
      <c r="HE110" s="106"/>
      <c r="HF110" s="106"/>
      <c r="HG110" s="106"/>
      <c r="HH110" s="106"/>
      <c r="HI110" s="106"/>
      <c r="HJ110" s="106"/>
      <c r="HK110" s="106"/>
      <c r="HL110" s="106"/>
      <c r="HM110" s="106"/>
      <c r="HN110" s="106"/>
      <c r="HO110" s="106"/>
      <c r="HP110" s="106"/>
      <c r="HQ110" s="106"/>
      <c r="HR110" s="106"/>
      <c r="HS110" s="106"/>
      <c r="HT110" s="106"/>
      <c r="HU110" s="106"/>
      <c r="HV110" s="106"/>
      <c r="HW110" s="106"/>
      <c r="HX110" s="106"/>
      <c r="HY110" s="106"/>
      <c r="HZ110" s="106"/>
      <c r="IA110" s="106"/>
      <c r="IB110" s="106"/>
      <c r="IC110" s="106"/>
      <c r="ID110" s="106"/>
      <c r="IE110" s="106"/>
      <c r="IF110" s="106"/>
      <c r="IG110" s="106"/>
      <c r="IH110" s="106"/>
      <c r="II110" s="106"/>
      <c r="IJ110" s="106"/>
      <c r="IK110" s="106"/>
      <c r="IL110" s="106"/>
      <c r="IM110" s="106"/>
      <c r="IN110" s="106"/>
      <c r="IO110" s="106"/>
      <c r="IP110" s="106"/>
      <c r="IQ110" s="106"/>
      <c r="IR110" s="106"/>
      <c r="IS110" s="106"/>
      <c r="IT110" s="106"/>
      <c r="IU110" s="106"/>
      <c r="IV110" s="106"/>
      <c r="IW110" s="106"/>
    </row>
    <row r="111" customFormat="false" ht="12.75" hidden="false" customHeight="false" outlineLevel="0" collapsed="false">
      <c r="B111" s="64"/>
      <c r="C111" s="62"/>
      <c r="D111" s="62"/>
      <c r="E111" s="63"/>
      <c r="F111" s="63"/>
      <c r="G111" s="64"/>
      <c r="H111" s="64"/>
      <c r="I111" s="62"/>
      <c r="J111" s="78"/>
      <c r="K111" s="67"/>
      <c r="L111" s="151"/>
      <c r="M111" s="67"/>
      <c r="N111" s="67"/>
      <c r="O111" s="68"/>
      <c r="P111" s="67"/>
      <c r="Q111" s="69"/>
      <c r="R111" s="70" t="n">
        <f aca="false">SUM(R92:R110)</f>
        <v>2287</v>
      </c>
      <c r="S111" s="62"/>
      <c r="T111" s="95" t="n">
        <f aca="false">SUM(T92:T110)</f>
        <v>6806.9455</v>
      </c>
      <c r="U111" s="95"/>
      <c r="V111" s="152"/>
      <c r="W111" s="64"/>
      <c r="X111" s="93"/>
      <c r="Y111" s="93"/>
    </row>
    <row r="112" customFormat="false" ht="12.75" hidden="false" customHeight="false" outlineLevel="0" collapsed="false">
      <c r="B112" s="97" t="s">
        <v>109</v>
      </c>
      <c r="C112" s="98" t="s">
        <v>110</v>
      </c>
      <c r="D112" s="98" t="s">
        <v>111</v>
      </c>
      <c r="E112" s="99" t="s">
        <v>112</v>
      </c>
      <c r="F112" s="99"/>
      <c r="G112" s="97" t="s">
        <v>113</v>
      </c>
      <c r="H112" s="97" t="s">
        <v>114</v>
      </c>
      <c r="I112" s="98" t="s">
        <v>136</v>
      </c>
      <c r="J112" s="100" t="s">
        <v>116</v>
      </c>
      <c r="K112" s="98" t="s">
        <v>117</v>
      </c>
      <c r="L112" s="98" t="s">
        <v>118</v>
      </c>
      <c r="M112" s="98" t="s">
        <v>119</v>
      </c>
      <c r="N112" s="98" t="s">
        <v>120</v>
      </c>
      <c r="O112" s="101" t="s">
        <v>122</v>
      </c>
      <c r="P112" s="98" t="s">
        <v>137</v>
      </c>
      <c r="Q112" s="102" t="s">
        <v>123</v>
      </c>
      <c r="R112" s="98" t="s">
        <v>124</v>
      </c>
      <c r="S112" s="97" t="s">
        <v>125</v>
      </c>
      <c r="T112" s="103" t="s">
        <v>138</v>
      </c>
      <c r="U112" s="103" t="s">
        <v>139</v>
      </c>
      <c r="V112" s="104" t="s">
        <v>140</v>
      </c>
      <c r="W112" s="105" t="n">
        <f aca="false">+W66</f>
        <v>0</v>
      </c>
      <c r="X112" s="93"/>
      <c r="Y112" s="93"/>
    </row>
    <row r="113" customFormat="false" ht="12.75" hidden="false" customHeight="false" outlineLevel="0" collapsed="false">
      <c r="A113" s="85"/>
      <c r="B113" s="64" t="s">
        <v>142</v>
      </c>
      <c r="C113" s="62" t="s">
        <v>288</v>
      </c>
      <c r="D113" s="62" t="s">
        <v>184</v>
      </c>
      <c r="E113" s="63" t="n">
        <v>36526</v>
      </c>
      <c r="F113" s="63" t="n">
        <v>36556</v>
      </c>
      <c r="G113" s="64" t="s">
        <v>289</v>
      </c>
      <c r="H113" s="64" t="s">
        <v>290</v>
      </c>
      <c r="I113" s="62" t="s">
        <v>291</v>
      </c>
      <c r="J113" s="78" t="n">
        <v>0</v>
      </c>
      <c r="K113" s="67" t="n">
        <v>0</v>
      </c>
      <c r="L113" s="67" t="n">
        <v>0.0022</v>
      </c>
      <c r="M113" s="67" t="n">
        <v>0.0072</v>
      </c>
      <c r="N113" s="67" t="n">
        <v>0</v>
      </c>
      <c r="O113" s="68" t="n">
        <v>0</v>
      </c>
      <c r="P113" s="67" t="n">
        <f aca="false">SUM(J113:N113)</f>
        <v>0.0094</v>
      </c>
      <c r="Q113" s="69" t="n">
        <v>31372</v>
      </c>
      <c r="R113" s="62" t="n">
        <v>431</v>
      </c>
      <c r="S113" s="64" t="s">
        <v>292</v>
      </c>
      <c r="T113" s="95" t="n">
        <f aca="false">J113*J$1*R113</f>
        <v>0</v>
      </c>
      <c r="U113" s="95"/>
      <c r="V113" s="152" t="n">
        <v>142813</v>
      </c>
      <c r="W113" s="64"/>
      <c r="X113" s="93"/>
      <c r="Y113" s="93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  <c r="DJ113" s="85"/>
      <c r="DK113" s="85"/>
      <c r="DL113" s="85"/>
      <c r="DM113" s="85"/>
      <c r="DN113" s="85"/>
      <c r="DO113" s="85"/>
      <c r="DP113" s="85"/>
      <c r="DQ113" s="85"/>
      <c r="DR113" s="85"/>
      <c r="DS113" s="85"/>
      <c r="DT113" s="85"/>
      <c r="DU113" s="85"/>
      <c r="DV113" s="85"/>
      <c r="DW113" s="85"/>
      <c r="DX113" s="85"/>
      <c r="DY113" s="85"/>
      <c r="DZ113" s="85"/>
      <c r="EA113" s="85"/>
      <c r="EB113" s="85"/>
      <c r="EC113" s="85"/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5"/>
      <c r="EO113" s="85"/>
      <c r="EP113" s="85"/>
      <c r="EQ113" s="85"/>
      <c r="ER113" s="85"/>
      <c r="ES113" s="85"/>
      <c r="ET113" s="85"/>
      <c r="EU113" s="85"/>
      <c r="EV113" s="85"/>
      <c r="EW113" s="85"/>
      <c r="EX113" s="85"/>
      <c r="EY113" s="85"/>
      <c r="EZ113" s="85"/>
      <c r="FA113" s="85"/>
      <c r="FB113" s="85"/>
      <c r="FC113" s="85"/>
      <c r="FD113" s="85"/>
      <c r="FE113" s="85"/>
      <c r="FF113" s="85"/>
      <c r="FG113" s="85"/>
      <c r="FH113" s="85"/>
      <c r="FI113" s="85"/>
      <c r="FJ113" s="85"/>
      <c r="FK113" s="85"/>
      <c r="FL113" s="85"/>
      <c r="FM113" s="85"/>
      <c r="FN113" s="85"/>
      <c r="FO113" s="85"/>
      <c r="FP113" s="85"/>
      <c r="FQ113" s="85"/>
      <c r="FR113" s="85"/>
      <c r="FS113" s="85"/>
      <c r="FT113" s="85"/>
      <c r="FU113" s="85"/>
      <c r="FV113" s="85"/>
      <c r="FW113" s="85"/>
      <c r="FX113" s="85"/>
      <c r="FY113" s="85"/>
      <c r="FZ113" s="85"/>
      <c r="GA113" s="85"/>
      <c r="GB113" s="85"/>
      <c r="GC113" s="85"/>
      <c r="GD113" s="85"/>
      <c r="GE113" s="85"/>
      <c r="GF113" s="85"/>
      <c r="GG113" s="85"/>
      <c r="GH113" s="85"/>
      <c r="GI113" s="85"/>
      <c r="GJ113" s="85"/>
      <c r="GK113" s="85"/>
      <c r="GL113" s="85"/>
      <c r="GM113" s="85"/>
      <c r="GN113" s="85"/>
      <c r="GO113" s="85"/>
      <c r="GP113" s="85"/>
      <c r="GQ113" s="85"/>
      <c r="GR113" s="85"/>
      <c r="GS113" s="85"/>
      <c r="GT113" s="85"/>
      <c r="GU113" s="85"/>
      <c r="GV113" s="85"/>
      <c r="GW113" s="85"/>
      <c r="GX113" s="85"/>
      <c r="GY113" s="85"/>
      <c r="GZ113" s="85"/>
      <c r="HA113" s="85"/>
      <c r="HB113" s="85"/>
      <c r="HC113" s="85"/>
      <c r="HD113" s="85"/>
      <c r="HE113" s="85"/>
      <c r="HF113" s="85"/>
      <c r="HG113" s="85"/>
      <c r="HH113" s="85"/>
      <c r="HI113" s="85"/>
      <c r="HJ113" s="85"/>
      <c r="HK113" s="85"/>
      <c r="HL113" s="85"/>
      <c r="HM113" s="85"/>
      <c r="HN113" s="85"/>
      <c r="HO113" s="85"/>
      <c r="HP113" s="85"/>
      <c r="HQ113" s="85"/>
      <c r="HR113" s="85"/>
      <c r="HS113" s="85"/>
      <c r="HT113" s="85"/>
      <c r="HU113" s="85"/>
      <c r="HV113" s="85"/>
      <c r="HW113" s="85"/>
      <c r="HX113" s="85"/>
      <c r="HY113" s="85"/>
      <c r="HZ113" s="85"/>
      <c r="IA113" s="85"/>
      <c r="IB113" s="85"/>
      <c r="IC113" s="85"/>
      <c r="ID113" s="85"/>
      <c r="IE113" s="85"/>
      <c r="IF113" s="85"/>
      <c r="IG113" s="85"/>
      <c r="IH113" s="85"/>
      <c r="II113" s="85"/>
      <c r="IJ113" s="85"/>
      <c r="IK113" s="85"/>
      <c r="IL113" s="85"/>
      <c r="IM113" s="85"/>
      <c r="IN113" s="85"/>
      <c r="IO113" s="85"/>
      <c r="IP113" s="85"/>
      <c r="IQ113" s="85"/>
      <c r="IR113" s="85"/>
      <c r="IS113" s="85"/>
      <c r="IT113" s="85"/>
      <c r="IU113" s="85"/>
      <c r="IV113" s="85"/>
      <c r="IW113" s="85"/>
    </row>
    <row r="114" customFormat="false" ht="12.75" hidden="false" customHeight="false" outlineLevel="0" collapsed="false">
      <c r="A114" s="85"/>
      <c r="B114" s="64" t="s">
        <v>142</v>
      </c>
      <c r="C114" s="62" t="s">
        <v>288</v>
      </c>
      <c r="D114" s="62" t="s">
        <v>184</v>
      </c>
      <c r="E114" s="63" t="n">
        <v>36526</v>
      </c>
      <c r="F114" s="63" t="n">
        <v>36556</v>
      </c>
      <c r="G114" s="64" t="s">
        <v>293</v>
      </c>
      <c r="H114" s="64" t="s">
        <v>294</v>
      </c>
      <c r="I114" s="62" t="s">
        <v>291</v>
      </c>
      <c r="J114" s="78" t="n">
        <v>0</v>
      </c>
      <c r="K114" s="67" t="n">
        <v>0</v>
      </c>
      <c r="L114" s="67" t="n">
        <v>0.0022</v>
      </c>
      <c r="M114" s="67" t="n">
        <v>0.0072</v>
      </c>
      <c r="N114" s="67" t="n">
        <v>0</v>
      </c>
      <c r="O114" s="68" t="n">
        <v>0</v>
      </c>
      <c r="P114" s="67" t="n">
        <f aca="false">SUM(J114:N114)</f>
        <v>0.0094</v>
      </c>
      <c r="Q114" s="69" t="n">
        <v>31533</v>
      </c>
      <c r="R114" s="62" t="n">
        <v>48</v>
      </c>
      <c r="S114" s="64" t="s">
        <v>292</v>
      </c>
      <c r="T114" s="95" t="n">
        <f aca="false">J114*J$1*R114</f>
        <v>0</v>
      </c>
      <c r="U114" s="95"/>
      <c r="V114" s="152" t="n">
        <v>142814</v>
      </c>
      <c r="W114" s="64"/>
      <c r="X114" s="93"/>
      <c r="Y114" s="93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  <c r="DJ114" s="85"/>
      <c r="DK114" s="85"/>
      <c r="DL114" s="85"/>
      <c r="DM114" s="85"/>
      <c r="DN114" s="85"/>
      <c r="DO114" s="85"/>
      <c r="DP114" s="85"/>
      <c r="DQ114" s="85"/>
      <c r="DR114" s="85"/>
      <c r="DS114" s="85"/>
      <c r="DT114" s="85"/>
      <c r="DU114" s="85"/>
      <c r="DV114" s="85"/>
      <c r="DW114" s="85"/>
      <c r="DX114" s="85"/>
      <c r="DY114" s="85"/>
      <c r="DZ114" s="85"/>
      <c r="EA114" s="85"/>
      <c r="EB114" s="85"/>
      <c r="EC114" s="85"/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5"/>
      <c r="EO114" s="85"/>
      <c r="EP114" s="85"/>
      <c r="EQ114" s="85"/>
      <c r="ER114" s="85"/>
      <c r="ES114" s="85"/>
      <c r="ET114" s="85"/>
      <c r="EU114" s="85"/>
      <c r="EV114" s="85"/>
      <c r="EW114" s="85"/>
      <c r="EX114" s="85"/>
      <c r="EY114" s="85"/>
      <c r="EZ114" s="85"/>
      <c r="FA114" s="85"/>
      <c r="FB114" s="85"/>
      <c r="FC114" s="85"/>
      <c r="FD114" s="85"/>
      <c r="FE114" s="85"/>
      <c r="FF114" s="85"/>
      <c r="FG114" s="85"/>
      <c r="FH114" s="85"/>
      <c r="FI114" s="85"/>
      <c r="FJ114" s="85"/>
      <c r="FK114" s="85"/>
      <c r="FL114" s="85"/>
      <c r="FM114" s="85"/>
      <c r="FN114" s="85"/>
      <c r="FO114" s="85"/>
      <c r="FP114" s="85"/>
      <c r="FQ114" s="85"/>
      <c r="FR114" s="85"/>
      <c r="FS114" s="85"/>
      <c r="FT114" s="85"/>
      <c r="FU114" s="85"/>
      <c r="FV114" s="85"/>
      <c r="FW114" s="85"/>
      <c r="FX114" s="85"/>
      <c r="FY114" s="85"/>
      <c r="FZ114" s="85"/>
      <c r="GA114" s="85"/>
      <c r="GB114" s="85"/>
      <c r="GC114" s="85"/>
      <c r="GD114" s="85"/>
      <c r="GE114" s="85"/>
      <c r="GF114" s="85"/>
      <c r="GG114" s="85"/>
      <c r="GH114" s="85"/>
      <c r="GI114" s="85"/>
      <c r="GJ114" s="85"/>
      <c r="GK114" s="85"/>
      <c r="GL114" s="85"/>
      <c r="GM114" s="85"/>
      <c r="GN114" s="85"/>
      <c r="GO114" s="85"/>
      <c r="GP114" s="85"/>
      <c r="GQ114" s="85"/>
      <c r="GR114" s="85"/>
      <c r="GS114" s="85"/>
      <c r="GT114" s="85"/>
      <c r="GU114" s="85"/>
      <c r="GV114" s="85"/>
      <c r="GW114" s="85"/>
      <c r="GX114" s="85"/>
      <c r="GY114" s="85"/>
      <c r="GZ114" s="85"/>
      <c r="HA114" s="85"/>
      <c r="HB114" s="85"/>
      <c r="HC114" s="85"/>
      <c r="HD114" s="85"/>
      <c r="HE114" s="85"/>
      <c r="HF114" s="85"/>
      <c r="HG114" s="85"/>
      <c r="HH114" s="85"/>
      <c r="HI114" s="85"/>
      <c r="HJ114" s="85"/>
      <c r="HK114" s="85"/>
      <c r="HL114" s="85"/>
      <c r="HM114" s="85"/>
      <c r="HN114" s="85"/>
      <c r="HO114" s="85"/>
      <c r="HP114" s="85"/>
      <c r="HQ114" s="85"/>
      <c r="HR114" s="85"/>
      <c r="HS114" s="85"/>
      <c r="HT114" s="85"/>
      <c r="HU114" s="85"/>
      <c r="HV114" s="85"/>
      <c r="HW114" s="85"/>
      <c r="HX114" s="85"/>
      <c r="HY114" s="85"/>
      <c r="HZ114" s="85"/>
      <c r="IA114" s="85"/>
      <c r="IB114" s="85"/>
      <c r="IC114" s="85"/>
      <c r="ID114" s="85"/>
      <c r="IE114" s="85"/>
      <c r="IF114" s="85"/>
      <c r="IG114" s="85"/>
      <c r="IH114" s="85"/>
      <c r="II114" s="85"/>
      <c r="IJ114" s="85"/>
      <c r="IK114" s="85"/>
      <c r="IL114" s="85"/>
      <c r="IM114" s="85"/>
      <c r="IN114" s="85"/>
      <c r="IO114" s="85"/>
      <c r="IP114" s="85"/>
      <c r="IQ114" s="85"/>
      <c r="IR114" s="85"/>
      <c r="IS114" s="85"/>
      <c r="IT114" s="85"/>
      <c r="IU114" s="85"/>
      <c r="IV114" s="85"/>
      <c r="IW114" s="85"/>
    </row>
    <row r="115" customFormat="false" ht="12.75" hidden="false" customHeight="false" outlineLevel="0" collapsed="false">
      <c r="A115" s="85"/>
      <c r="B115" s="64" t="s">
        <v>142</v>
      </c>
      <c r="C115" s="62" t="s">
        <v>288</v>
      </c>
      <c r="D115" s="62" t="s">
        <v>184</v>
      </c>
      <c r="E115" s="63" t="n">
        <v>36526</v>
      </c>
      <c r="F115" s="63" t="n">
        <v>36556</v>
      </c>
      <c r="G115" s="64" t="s">
        <v>295</v>
      </c>
      <c r="H115" s="64" t="s">
        <v>296</v>
      </c>
      <c r="I115" s="62" t="s">
        <v>291</v>
      </c>
      <c r="J115" s="78" t="n">
        <f aca="false">6.74/31</f>
        <v>0.21741935483871</v>
      </c>
      <c r="K115" s="67" t="n">
        <v>0.0763</v>
      </c>
      <c r="L115" s="67" t="n">
        <v>0.0022</v>
      </c>
      <c r="M115" s="67" t="n">
        <v>0.0072</v>
      </c>
      <c r="N115" s="67" t="n">
        <v>0</v>
      </c>
      <c r="O115" s="68" t="n">
        <v>0.0279</v>
      </c>
      <c r="P115" s="67" t="n">
        <f aca="false">SUM(J115:N115)</f>
        <v>0.30311935483871</v>
      </c>
      <c r="Q115" s="69" t="n">
        <v>31957</v>
      </c>
      <c r="R115" s="62" t="n">
        <v>3678</v>
      </c>
      <c r="S115" s="64" t="s">
        <v>292</v>
      </c>
      <c r="T115" s="95" t="n">
        <f aca="false">J115*J$1*R115</f>
        <v>24789.72</v>
      </c>
      <c r="U115" s="95"/>
      <c r="V115" s="152" t="n">
        <v>145064</v>
      </c>
      <c r="W115" s="64" t="s">
        <v>297</v>
      </c>
      <c r="X115" s="93"/>
      <c r="Y115" s="93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  <c r="DJ115" s="85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  <c r="FD115" s="85"/>
      <c r="FE115" s="85"/>
      <c r="FF115" s="85"/>
      <c r="FG115" s="85"/>
      <c r="FH115" s="85"/>
      <c r="FI115" s="85"/>
      <c r="FJ115" s="85"/>
      <c r="FK115" s="85"/>
      <c r="FL115" s="85"/>
      <c r="FM115" s="85"/>
      <c r="FN115" s="85"/>
      <c r="FO115" s="85"/>
      <c r="FP115" s="85"/>
      <c r="FQ115" s="85"/>
      <c r="FR115" s="85"/>
      <c r="FS115" s="85"/>
      <c r="FT115" s="85"/>
      <c r="FU115" s="85"/>
      <c r="FV115" s="85"/>
      <c r="FW115" s="85"/>
      <c r="FX115" s="85"/>
      <c r="FY115" s="85"/>
      <c r="FZ115" s="85"/>
      <c r="GA115" s="85"/>
      <c r="GB115" s="85"/>
      <c r="GC115" s="85"/>
      <c r="GD115" s="85"/>
      <c r="GE115" s="85"/>
      <c r="GF115" s="85"/>
      <c r="GG115" s="85"/>
      <c r="GH115" s="85"/>
      <c r="GI115" s="85"/>
      <c r="GJ115" s="85"/>
      <c r="GK115" s="85"/>
      <c r="GL115" s="85"/>
      <c r="GM115" s="85"/>
      <c r="GN115" s="85"/>
      <c r="GO115" s="85"/>
      <c r="GP115" s="85"/>
      <c r="GQ115" s="85"/>
      <c r="GR115" s="85"/>
      <c r="GS115" s="85"/>
      <c r="GT115" s="85"/>
      <c r="GU115" s="85"/>
      <c r="GV115" s="85"/>
      <c r="GW115" s="85"/>
      <c r="GX115" s="85"/>
      <c r="GY115" s="85"/>
      <c r="GZ115" s="85"/>
      <c r="HA115" s="85"/>
      <c r="HB115" s="85"/>
      <c r="HC115" s="85"/>
      <c r="HD115" s="85"/>
      <c r="HE115" s="85"/>
      <c r="HF115" s="85"/>
      <c r="HG115" s="85"/>
      <c r="HH115" s="85"/>
      <c r="HI115" s="85"/>
      <c r="HJ115" s="85"/>
      <c r="HK115" s="85"/>
      <c r="HL115" s="85"/>
      <c r="HM115" s="85"/>
      <c r="HN115" s="85"/>
      <c r="HO115" s="85"/>
      <c r="HP115" s="85"/>
      <c r="HQ115" s="85"/>
      <c r="HR115" s="85"/>
      <c r="HS115" s="85"/>
      <c r="HT115" s="85"/>
      <c r="HU115" s="85"/>
      <c r="HV115" s="85"/>
      <c r="HW115" s="85"/>
      <c r="HX115" s="85"/>
      <c r="HY115" s="85"/>
      <c r="HZ115" s="85"/>
      <c r="IA115" s="85"/>
      <c r="IB115" s="85"/>
      <c r="IC115" s="85"/>
      <c r="ID115" s="85"/>
      <c r="IE115" s="85"/>
      <c r="IF115" s="85"/>
      <c r="IG115" s="85"/>
      <c r="IH115" s="85"/>
      <c r="II115" s="85"/>
      <c r="IJ115" s="85"/>
      <c r="IK115" s="85"/>
      <c r="IL115" s="85"/>
      <c r="IM115" s="85"/>
      <c r="IN115" s="85"/>
      <c r="IO115" s="85"/>
      <c r="IP115" s="85"/>
      <c r="IQ115" s="85"/>
      <c r="IR115" s="85"/>
      <c r="IS115" s="85"/>
      <c r="IT115" s="85"/>
      <c r="IU115" s="85"/>
      <c r="IV115" s="85"/>
      <c r="IW115" s="85"/>
    </row>
    <row r="116" customFormat="false" ht="12.75" hidden="false" customHeight="false" outlineLevel="0" collapsed="false">
      <c r="A116" s="85"/>
      <c r="B116" s="64" t="s">
        <v>142</v>
      </c>
      <c r="C116" s="62" t="s">
        <v>288</v>
      </c>
      <c r="D116" s="62" t="s">
        <v>184</v>
      </c>
      <c r="E116" s="63" t="n">
        <v>36526</v>
      </c>
      <c r="F116" s="63" t="n">
        <v>36556</v>
      </c>
      <c r="G116" s="64" t="s">
        <v>298</v>
      </c>
      <c r="H116" s="64" t="s">
        <v>299</v>
      </c>
      <c r="I116" s="62" t="s">
        <v>291</v>
      </c>
      <c r="J116" s="78" t="n">
        <v>0</v>
      </c>
      <c r="K116" s="67" t="n">
        <v>0</v>
      </c>
      <c r="L116" s="67" t="n">
        <v>0.0022</v>
      </c>
      <c r="M116" s="67" t="n">
        <v>0.0072</v>
      </c>
      <c r="N116" s="67" t="n">
        <v>0</v>
      </c>
      <c r="O116" s="68" t="n">
        <v>0</v>
      </c>
      <c r="P116" s="67" t="n">
        <f aca="false">SUM(J116:N116)</f>
        <v>0.0094</v>
      </c>
      <c r="Q116" s="69" t="s">
        <v>300</v>
      </c>
      <c r="R116" s="62" t="n">
        <v>802</v>
      </c>
      <c r="S116" s="64" t="s">
        <v>292</v>
      </c>
      <c r="T116" s="95" t="n">
        <f aca="false">J116*J$1*R116</f>
        <v>0</v>
      </c>
      <c r="U116" s="95"/>
      <c r="V116" s="152"/>
      <c r="W116" s="64" t="s">
        <v>297</v>
      </c>
      <c r="X116" s="93"/>
      <c r="Y116" s="93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  <c r="EH116" s="85"/>
      <c r="EI116" s="85"/>
      <c r="EJ116" s="85"/>
      <c r="EK116" s="85"/>
      <c r="EL116" s="85"/>
      <c r="EM116" s="85"/>
      <c r="EN116" s="85"/>
      <c r="EO116" s="85"/>
      <c r="EP116" s="85"/>
      <c r="EQ116" s="85"/>
      <c r="ER116" s="85"/>
      <c r="ES116" s="85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  <c r="FD116" s="85"/>
      <c r="FE116" s="85"/>
      <c r="FF116" s="85"/>
      <c r="FG116" s="85"/>
      <c r="FH116" s="85"/>
      <c r="FI116" s="85"/>
      <c r="FJ116" s="85"/>
      <c r="FK116" s="85"/>
      <c r="FL116" s="85"/>
      <c r="FM116" s="85"/>
      <c r="FN116" s="85"/>
      <c r="FO116" s="85"/>
      <c r="FP116" s="85"/>
      <c r="FQ116" s="85"/>
      <c r="FR116" s="85"/>
      <c r="FS116" s="85"/>
      <c r="FT116" s="85"/>
      <c r="FU116" s="85"/>
      <c r="FV116" s="85"/>
      <c r="FW116" s="85"/>
      <c r="FX116" s="85"/>
      <c r="FY116" s="85"/>
      <c r="FZ116" s="85"/>
      <c r="GA116" s="85"/>
      <c r="GB116" s="85"/>
      <c r="GC116" s="85"/>
      <c r="GD116" s="85"/>
      <c r="GE116" s="85"/>
      <c r="GF116" s="85"/>
      <c r="GG116" s="85"/>
      <c r="GH116" s="85"/>
      <c r="GI116" s="85"/>
      <c r="GJ116" s="85"/>
      <c r="GK116" s="85"/>
      <c r="GL116" s="85"/>
      <c r="GM116" s="85"/>
      <c r="GN116" s="85"/>
      <c r="GO116" s="85"/>
      <c r="GP116" s="85"/>
      <c r="GQ116" s="85"/>
      <c r="GR116" s="85"/>
      <c r="GS116" s="85"/>
      <c r="GT116" s="85"/>
      <c r="GU116" s="85"/>
      <c r="GV116" s="85"/>
      <c r="GW116" s="85"/>
      <c r="GX116" s="85"/>
      <c r="GY116" s="85"/>
      <c r="GZ116" s="85"/>
      <c r="HA116" s="85"/>
      <c r="HB116" s="85"/>
      <c r="HC116" s="85"/>
      <c r="HD116" s="85"/>
      <c r="HE116" s="85"/>
      <c r="HF116" s="85"/>
      <c r="HG116" s="85"/>
      <c r="HH116" s="85"/>
      <c r="HI116" s="85"/>
      <c r="HJ116" s="85"/>
      <c r="HK116" s="85"/>
      <c r="HL116" s="85"/>
      <c r="HM116" s="85"/>
      <c r="HN116" s="85"/>
      <c r="HO116" s="85"/>
      <c r="HP116" s="85"/>
      <c r="HQ116" s="85"/>
      <c r="HR116" s="85"/>
      <c r="HS116" s="85"/>
      <c r="HT116" s="85"/>
      <c r="HU116" s="85"/>
      <c r="HV116" s="85"/>
      <c r="HW116" s="85"/>
      <c r="HX116" s="85"/>
      <c r="HY116" s="85"/>
      <c r="HZ116" s="85"/>
      <c r="IA116" s="85"/>
      <c r="IB116" s="85"/>
      <c r="IC116" s="85"/>
      <c r="ID116" s="85"/>
      <c r="IE116" s="85"/>
      <c r="IF116" s="85"/>
      <c r="IG116" s="85"/>
      <c r="IH116" s="85"/>
      <c r="II116" s="85"/>
      <c r="IJ116" s="85"/>
      <c r="IK116" s="85"/>
      <c r="IL116" s="85"/>
      <c r="IM116" s="85"/>
      <c r="IN116" s="85"/>
      <c r="IO116" s="85"/>
      <c r="IP116" s="85"/>
      <c r="IQ116" s="85"/>
      <c r="IR116" s="85"/>
      <c r="IS116" s="85"/>
      <c r="IT116" s="85"/>
      <c r="IU116" s="85"/>
      <c r="IV116" s="85"/>
      <c r="IW116" s="85"/>
    </row>
    <row r="117" customFormat="false" ht="12.75" hidden="false" customHeight="false" outlineLevel="0" collapsed="false">
      <c r="A117" s="85"/>
      <c r="B117" s="64" t="s">
        <v>142</v>
      </c>
      <c r="C117" s="62" t="s">
        <v>288</v>
      </c>
      <c r="D117" s="62" t="s">
        <v>184</v>
      </c>
      <c r="E117" s="63" t="n">
        <v>36526</v>
      </c>
      <c r="F117" s="63" t="n">
        <v>36556</v>
      </c>
      <c r="G117" s="64" t="s">
        <v>301</v>
      </c>
      <c r="H117" s="64" t="s">
        <v>184</v>
      </c>
      <c r="I117" s="62" t="s">
        <v>291</v>
      </c>
      <c r="J117" s="78" t="n">
        <v>0.3845</v>
      </c>
      <c r="K117" s="67" t="n">
        <v>0</v>
      </c>
      <c r="L117" s="67" t="n">
        <v>0.0022</v>
      </c>
      <c r="M117" s="67" t="n">
        <v>0.0072</v>
      </c>
      <c r="N117" s="67" t="n">
        <v>0</v>
      </c>
      <c r="O117" s="68" t="n">
        <v>0.0222</v>
      </c>
      <c r="P117" s="67" t="n">
        <f aca="false">SUM(J117:N117)</f>
        <v>0.3939</v>
      </c>
      <c r="Q117" s="69" t="n">
        <v>31958</v>
      </c>
      <c r="R117" s="62" t="n">
        <v>4102</v>
      </c>
      <c r="S117" s="64" t="s">
        <v>292</v>
      </c>
      <c r="T117" s="95" t="n">
        <f aca="false">J117*J$1*R117</f>
        <v>48893.789</v>
      </c>
      <c r="U117" s="95"/>
      <c r="V117" s="152" t="n">
        <v>145082</v>
      </c>
      <c r="W117" s="64" t="s">
        <v>297</v>
      </c>
      <c r="X117" s="93"/>
      <c r="Y117" s="93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5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  <c r="EH117" s="85"/>
      <c r="EI117" s="85"/>
      <c r="EJ117" s="85"/>
      <c r="EK117" s="85"/>
      <c r="EL117" s="85"/>
      <c r="EM117" s="85"/>
      <c r="EN117" s="85"/>
      <c r="EO117" s="85"/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5"/>
      <c r="FB117" s="85"/>
      <c r="FC117" s="85"/>
      <c r="FD117" s="85"/>
      <c r="FE117" s="85"/>
      <c r="FF117" s="85"/>
      <c r="FG117" s="85"/>
      <c r="FH117" s="85"/>
      <c r="FI117" s="85"/>
      <c r="FJ117" s="85"/>
      <c r="FK117" s="85"/>
      <c r="FL117" s="85"/>
      <c r="FM117" s="85"/>
      <c r="FN117" s="85"/>
      <c r="FO117" s="85"/>
      <c r="FP117" s="85"/>
      <c r="FQ117" s="85"/>
      <c r="FR117" s="85"/>
      <c r="FS117" s="85"/>
      <c r="FT117" s="85"/>
      <c r="FU117" s="85"/>
      <c r="FV117" s="85"/>
      <c r="FW117" s="85"/>
      <c r="FX117" s="85"/>
      <c r="FY117" s="85"/>
      <c r="FZ117" s="85"/>
      <c r="GA117" s="85"/>
      <c r="GB117" s="85"/>
      <c r="GC117" s="85"/>
      <c r="GD117" s="85"/>
      <c r="GE117" s="85"/>
      <c r="GF117" s="85"/>
      <c r="GG117" s="85"/>
      <c r="GH117" s="85"/>
      <c r="GI117" s="85"/>
      <c r="GJ117" s="85"/>
      <c r="GK117" s="85"/>
      <c r="GL117" s="85"/>
      <c r="GM117" s="85"/>
      <c r="GN117" s="85"/>
      <c r="GO117" s="85"/>
      <c r="GP117" s="85"/>
      <c r="GQ117" s="85"/>
      <c r="GR117" s="85"/>
      <c r="GS117" s="85"/>
      <c r="GT117" s="85"/>
      <c r="GU117" s="85"/>
      <c r="GV117" s="85"/>
      <c r="GW117" s="85"/>
      <c r="GX117" s="85"/>
      <c r="GY117" s="85"/>
      <c r="GZ117" s="85"/>
      <c r="HA117" s="85"/>
      <c r="HB117" s="85"/>
      <c r="HC117" s="85"/>
      <c r="HD117" s="85"/>
      <c r="HE117" s="85"/>
      <c r="HF117" s="85"/>
      <c r="HG117" s="85"/>
      <c r="HH117" s="85"/>
      <c r="HI117" s="85"/>
      <c r="HJ117" s="85"/>
      <c r="HK117" s="85"/>
      <c r="HL117" s="85"/>
      <c r="HM117" s="85"/>
      <c r="HN117" s="85"/>
      <c r="HO117" s="85"/>
      <c r="HP117" s="85"/>
      <c r="HQ117" s="85"/>
      <c r="HR117" s="85"/>
      <c r="HS117" s="85"/>
      <c r="HT117" s="85"/>
      <c r="HU117" s="85"/>
      <c r="HV117" s="85"/>
      <c r="HW117" s="85"/>
      <c r="HX117" s="85"/>
      <c r="HY117" s="85"/>
      <c r="HZ117" s="85"/>
      <c r="IA117" s="85"/>
      <c r="IB117" s="85"/>
      <c r="IC117" s="85"/>
      <c r="ID117" s="85"/>
      <c r="IE117" s="85"/>
      <c r="IF117" s="85"/>
      <c r="IG117" s="85"/>
      <c r="IH117" s="85"/>
      <c r="II117" s="85"/>
      <c r="IJ117" s="85"/>
      <c r="IK117" s="85"/>
      <c r="IL117" s="85"/>
      <c r="IM117" s="85"/>
      <c r="IN117" s="85"/>
      <c r="IO117" s="85"/>
      <c r="IP117" s="85"/>
      <c r="IQ117" s="85"/>
      <c r="IR117" s="85"/>
      <c r="IS117" s="85"/>
      <c r="IT117" s="85"/>
      <c r="IU117" s="85"/>
      <c r="IV117" s="85"/>
      <c r="IW117" s="85"/>
    </row>
    <row r="118" customFormat="false" ht="12.75" hidden="false" customHeight="false" outlineLevel="0" collapsed="false">
      <c r="A118" s="85"/>
      <c r="B118" s="64" t="s">
        <v>142</v>
      </c>
      <c r="C118" s="62" t="s">
        <v>288</v>
      </c>
      <c r="D118" s="62" t="s">
        <v>184</v>
      </c>
      <c r="E118" s="63" t="n">
        <v>36526</v>
      </c>
      <c r="F118" s="63" t="n">
        <v>36556</v>
      </c>
      <c r="G118" s="64" t="s">
        <v>302</v>
      </c>
      <c r="H118" s="64" t="s">
        <v>303</v>
      </c>
      <c r="I118" s="62" t="s">
        <v>291</v>
      </c>
      <c r="J118" s="78" t="n">
        <v>0.0729</v>
      </c>
      <c r="K118" s="67" t="n">
        <v>0.009</v>
      </c>
      <c r="L118" s="67" t="n">
        <v>0.0022</v>
      </c>
      <c r="M118" s="67" t="n">
        <v>0.0072</v>
      </c>
      <c r="N118" s="67" t="n">
        <v>0</v>
      </c>
      <c r="O118" s="68" t="n">
        <v>0</v>
      </c>
      <c r="P118" s="67" t="n">
        <f aca="false">SUM(J118:N118)</f>
        <v>0.0913</v>
      </c>
      <c r="Q118" s="69" t="n">
        <v>32110</v>
      </c>
      <c r="R118" s="62" t="n">
        <v>5000</v>
      </c>
      <c r="S118" s="64" t="s">
        <v>292</v>
      </c>
      <c r="T118" s="95" t="n">
        <f aca="false">J118*J$1*R118</f>
        <v>11299.5</v>
      </c>
      <c r="U118" s="95"/>
      <c r="V118" s="152" t="n">
        <v>145906</v>
      </c>
      <c r="W118" s="64" t="s">
        <v>297</v>
      </c>
      <c r="X118" s="93"/>
      <c r="Y118" s="93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  <c r="DJ118" s="85"/>
      <c r="DK118" s="85"/>
      <c r="DL118" s="85"/>
      <c r="DM118" s="85"/>
      <c r="DN118" s="85"/>
      <c r="DO118" s="85"/>
      <c r="DP118" s="85"/>
      <c r="DQ118" s="85"/>
      <c r="DR118" s="85"/>
      <c r="DS118" s="85"/>
      <c r="DT118" s="85"/>
      <c r="DU118" s="85"/>
      <c r="DV118" s="85"/>
      <c r="DW118" s="85"/>
      <c r="DX118" s="85"/>
      <c r="DY118" s="85"/>
      <c r="DZ118" s="85"/>
      <c r="EA118" s="85"/>
      <c r="EB118" s="85"/>
      <c r="EC118" s="85"/>
      <c r="ED118" s="85"/>
      <c r="EE118" s="85"/>
      <c r="EF118" s="85"/>
      <c r="EG118" s="85"/>
      <c r="EH118" s="85"/>
      <c r="EI118" s="85"/>
      <c r="EJ118" s="85"/>
      <c r="EK118" s="85"/>
      <c r="EL118" s="85"/>
      <c r="EM118" s="85"/>
      <c r="EN118" s="85"/>
      <c r="EO118" s="85"/>
      <c r="EP118" s="85"/>
      <c r="EQ118" s="85"/>
      <c r="ER118" s="85"/>
      <c r="ES118" s="85"/>
      <c r="ET118" s="85"/>
      <c r="EU118" s="85"/>
      <c r="EV118" s="85"/>
      <c r="EW118" s="85"/>
      <c r="EX118" s="85"/>
      <c r="EY118" s="85"/>
      <c r="EZ118" s="85"/>
      <c r="FA118" s="85"/>
      <c r="FB118" s="85"/>
      <c r="FC118" s="85"/>
      <c r="FD118" s="85"/>
      <c r="FE118" s="85"/>
      <c r="FF118" s="85"/>
      <c r="FG118" s="85"/>
      <c r="FH118" s="85"/>
      <c r="FI118" s="85"/>
      <c r="FJ118" s="85"/>
      <c r="FK118" s="85"/>
      <c r="FL118" s="85"/>
      <c r="FM118" s="85"/>
      <c r="FN118" s="85"/>
      <c r="FO118" s="85"/>
      <c r="FP118" s="85"/>
      <c r="FQ118" s="85"/>
      <c r="FR118" s="85"/>
      <c r="FS118" s="85"/>
      <c r="FT118" s="85"/>
      <c r="FU118" s="85"/>
      <c r="FV118" s="85"/>
      <c r="FW118" s="85"/>
      <c r="FX118" s="85"/>
      <c r="FY118" s="85"/>
      <c r="FZ118" s="85"/>
      <c r="GA118" s="85"/>
      <c r="GB118" s="85"/>
      <c r="GC118" s="85"/>
      <c r="GD118" s="85"/>
      <c r="GE118" s="85"/>
      <c r="GF118" s="85"/>
      <c r="GG118" s="85"/>
      <c r="GH118" s="85"/>
      <c r="GI118" s="85"/>
      <c r="GJ118" s="85"/>
      <c r="GK118" s="85"/>
      <c r="GL118" s="85"/>
      <c r="GM118" s="85"/>
      <c r="GN118" s="85"/>
      <c r="GO118" s="85"/>
      <c r="GP118" s="85"/>
      <c r="GQ118" s="85"/>
      <c r="GR118" s="85"/>
      <c r="GS118" s="85"/>
      <c r="GT118" s="85"/>
      <c r="GU118" s="85"/>
      <c r="GV118" s="85"/>
      <c r="GW118" s="85"/>
      <c r="GX118" s="85"/>
      <c r="GY118" s="85"/>
      <c r="GZ118" s="85"/>
      <c r="HA118" s="85"/>
      <c r="HB118" s="85"/>
      <c r="HC118" s="85"/>
      <c r="HD118" s="85"/>
      <c r="HE118" s="85"/>
      <c r="HF118" s="85"/>
      <c r="HG118" s="85"/>
      <c r="HH118" s="85"/>
      <c r="HI118" s="85"/>
      <c r="HJ118" s="85"/>
      <c r="HK118" s="85"/>
      <c r="HL118" s="85"/>
      <c r="HM118" s="85"/>
      <c r="HN118" s="85"/>
      <c r="HO118" s="85"/>
      <c r="HP118" s="85"/>
      <c r="HQ118" s="85"/>
      <c r="HR118" s="85"/>
      <c r="HS118" s="85"/>
      <c r="HT118" s="85"/>
      <c r="HU118" s="85"/>
      <c r="HV118" s="85"/>
      <c r="HW118" s="85"/>
      <c r="HX118" s="85"/>
      <c r="HY118" s="85"/>
      <c r="HZ118" s="85"/>
      <c r="IA118" s="85"/>
      <c r="IB118" s="85"/>
      <c r="IC118" s="85"/>
      <c r="ID118" s="85"/>
      <c r="IE118" s="85"/>
      <c r="IF118" s="85"/>
      <c r="IG118" s="85"/>
      <c r="IH118" s="85"/>
      <c r="II118" s="85"/>
      <c r="IJ118" s="85"/>
      <c r="IK118" s="85"/>
      <c r="IL118" s="85"/>
      <c r="IM118" s="85"/>
      <c r="IN118" s="85"/>
      <c r="IO118" s="85"/>
      <c r="IP118" s="85"/>
      <c r="IQ118" s="85"/>
      <c r="IR118" s="85"/>
      <c r="IS118" s="85"/>
      <c r="IT118" s="85"/>
      <c r="IU118" s="85"/>
      <c r="IV118" s="85"/>
      <c r="IW118" s="85"/>
    </row>
    <row r="119" customFormat="false" ht="12.75" hidden="false" customHeight="false" outlineLevel="0" collapsed="false">
      <c r="A119" s="85"/>
      <c r="B119" s="64" t="s">
        <v>142</v>
      </c>
      <c r="C119" s="62" t="s">
        <v>288</v>
      </c>
      <c r="D119" s="62" t="s">
        <v>184</v>
      </c>
      <c r="E119" s="63" t="n">
        <v>36526</v>
      </c>
      <c r="F119" s="63" t="n">
        <v>36556</v>
      </c>
      <c r="G119" s="64" t="s">
        <v>302</v>
      </c>
      <c r="H119" s="64" t="s">
        <v>303</v>
      </c>
      <c r="I119" s="62" t="s">
        <v>291</v>
      </c>
      <c r="J119" s="78" t="n">
        <v>0.0729</v>
      </c>
      <c r="K119" s="67" t="n">
        <v>0.009</v>
      </c>
      <c r="L119" s="67" t="n">
        <v>0.0022</v>
      </c>
      <c r="M119" s="67" t="n">
        <v>0.0072</v>
      </c>
      <c r="N119" s="67" t="n">
        <v>0</v>
      </c>
      <c r="O119" s="68" t="n">
        <v>0</v>
      </c>
      <c r="P119" s="67" t="n">
        <f aca="false">SUM(J119:N119)</f>
        <v>0.0913</v>
      </c>
      <c r="Q119" s="69" t="n">
        <v>32067</v>
      </c>
      <c r="R119" s="62" t="n">
        <v>766</v>
      </c>
      <c r="S119" s="64" t="s">
        <v>292</v>
      </c>
      <c r="T119" s="95" t="n">
        <f aca="false">J119*J$1*R119</f>
        <v>1731.0834</v>
      </c>
      <c r="U119" s="95"/>
      <c r="V119" s="152" t="n">
        <v>145906</v>
      </c>
      <c r="W119" s="64" t="s">
        <v>297</v>
      </c>
      <c r="X119" s="93"/>
      <c r="Y119" s="93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  <c r="DJ119" s="85"/>
      <c r="DK119" s="85"/>
      <c r="DL119" s="85"/>
      <c r="DM119" s="85"/>
      <c r="DN119" s="85"/>
      <c r="DO119" s="85"/>
      <c r="DP119" s="85"/>
      <c r="DQ119" s="85"/>
      <c r="DR119" s="85"/>
      <c r="DS119" s="85"/>
      <c r="DT119" s="85"/>
      <c r="DU119" s="85"/>
      <c r="DV119" s="85"/>
      <c r="DW119" s="85"/>
      <c r="DX119" s="85"/>
      <c r="DY119" s="85"/>
      <c r="DZ119" s="85"/>
      <c r="EA119" s="85"/>
      <c r="EB119" s="85"/>
      <c r="EC119" s="85"/>
      <c r="ED119" s="85"/>
      <c r="EE119" s="85"/>
      <c r="EF119" s="85"/>
      <c r="EG119" s="85"/>
      <c r="EH119" s="85"/>
      <c r="EI119" s="85"/>
      <c r="EJ119" s="85"/>
      <c r="EK119" s="85"/>
      <c r="EL119" s="85"/>
      <c r="EM119" s="85"/>
      <c r="EN119" s="85"/>
      <c r="EO119" s="85"/>
      <c r="EP119" s="85"/>
      <c r="EQ119" s="85"/>
      <c r="ER119" s="85"/>
      <c r="ES119" s="85"/>
      <c r="ET119" s="85"/>
      <c r="EU119" s="85"/>
      <c r="EV119" s="85"/>
      <c r="EW119" s="85"/>
      <c r="EX119" s="85"/>
      <c r="EY119" s="85"/>
      <c r="EZ119" s="85"/>
      <c r="FA119" s="85"/>
      <c r="FB119" s="85"/>
      <c r="FC119" s="85"/>
      <c r="FD119" s="85"/>
      <c r="FE119" s="85"/>
      <c r="FF119" s="85"/>
      <c r="FG119" s="85"/>
      <c r="FH119" s="85"/>
      <c r="FI119" s="85"/>
      <c r="FJ119" s="85"/>
      <c r="FK119" s="85"/>
      <c r="FL119" s="85"/>
      <c r="FM119" s="85"/>
      <c r="FN119" s="85"/>
      <c r="FO119" s="85"/>
      <c r="FP119" s="85"/>
      <c r="FQ119" s="85"/>
      <c r="FR119" s="85"/>
      <c r="FS119" s="85"/>
      <c r="FT119" s="85"/>
      <c r="FU119" s="85"/>
      <c r="FV119" s="85"/>
      <c r="FW119" s="85"/>
      <c r="FX119" s="85"/>
      <c r="FY119" s="85"/>
      <c r="FZ119" s="85"/>
      <c r="GA119" s="85"/>
      <c r="GB119" s="85"/>
      <c r="GC119" s="85"/>
      <c r="GD119" s="85"/>
      <c r="GE119" s="85"/>
      <c r="GF119" s="85"/>
      <c r="GG119" s="85"/>
      <c r="GH119" s="85"/>
      <c r="GI119" s="85"/>
      <c r="GJ119" s="85"/>
      <c r="GK119" s="85"/>
      <c r="GL119" s="85"/>
      <c r="GM119" s="85"/>
      <c r="GN119" s="85"/>
      <c r="GO119" s="85"/>
      <c r="GP119" s="85"/>
      <c r="GQ119" s="85"/>
      <c r="GR119" s="85"/>
      <c r="GS119" s="85"/>
      <c r="GT119" s="85"/>
      <c r="GU119" s="85"/>
      <c r="GV119" s="85"/>
      <c r="GW119" s="85"/>
      <c r="GX119" s="85"/>
      <c r="GY119" s="85"/>
      <c r="GZ119" s="85"/>
      <c r="HA119" s="85"/>
      <c r="HB119" s="85"/>
      <c r="HC119" s="85"/>
      <c r="HD119" s="85"/>
      <c r="HE119" s="85"/>
      <c r="HF119" s="85"/>
      <c r="HG119" s="85"/>
      <c r="HH119" s="85"/>
      <c r="HI119" s="85"/>
      <c r="HJ119" s="85"/>
      <c r="HK119" s="85"/>
      <c r="HL119" s="85"/>
      <c r="HM119" s="85"/>
      <c r="HN119" s="85"/>
      <c r="HO119" s="85"/>
      <c r="HP119" s="85"/>
      <c r="HQ119" s="85"/>
      <c r="HR119" s="85"/>
      <c r="HS119" s="85"/>
      <c r="HT119" s="85"/>
      <c r="HU119" s="85"/>
      <c r="HV119" s="85"/>
      <c r="HW119" s="85"/>
      <c r="HX119" s="85"/>
      <c r="HY119" s="85"/>
      <c r="HZ119" s="85"/>
      <c r="IA119" s="85"/>
      <c r="IB119" s="85"/>
      <c r="IC119" s="85"/>
      <c r="ID119" s="85"/>
      <c r="IE119" s="85"/>
      <c r="IF119" s="85"/>
      <c r="IG119" s="85"/>
      <c r="IH119" s="85"/>
      <c r="II119" s="85"/>
      <c r="IJ119" s="85"/>
      <c r="IK119" s="85"/>
      <c r="IL119" s="85"/>
      <c r="IM119" s="85"/>
      <c r="IN119" s="85"/>
      <c r="IO119" s="85"/>
      <c r="IP119" s="85"/>
      <c r="IQ119" s="85"/>
      <c r="IR119" s="85"/>
      <c r="IS119" s="85"/>
      <c r="IT119" s="85"/>
      <c r="IU119" s="85"/>
      <c r="IV119" s="85"/>
      <c r="IW119" s="85"/>
    </row>
    <row r="120" customFormat="false" ht="12.75" hidden="false" customHeight="false" outlineLevel="0" collapsed="false">
      <c r="B120" s="64" t="s">
        <v>142</v>
      </c>
      <c r="C120" s="62" t="s">
        <v>288</v>
      </c>
      <c r="D120" s="62" t="s">
        <v>184</v>
      </c>
      <c r="E120" s="63" t="n">
        <v>36526</v>
      </c>
      <c r="F120" s="63" t="n">
        <v>36556</v>
      </c>
      <c r="G120" s="64" t="s">
        <v>30</v>
      </c>
      <c r="H120" s="64" t="s">
        <v>304</v>
      </c>
      <c r="I120" s="62" t="s">
        <v>291</v>
      </c>
      <c r="J120" s="78" t="s">
        <v>305</v>
      </c>
      <c r="K120" s="67"/>
      <c r="L120" s="151"/>
      <c r="M120" s="67"/>
      <c r="N120" s="67"/>
      <c r="O120" s="68"/>
      <c r="P120" s="67"/>
      <c r="Q120" s="69" t="n">
        <v>32087</v>
      </c>
      <c r="R120" s="70" t="n">
        <v>1000</v>
      </c>
      <c r="S120" s="62"/>
      <c r="T120" s="95"/>
      <c r="U120" s="95"/>
      <c r="V120" s="152"/>
      <c r="W120" s="64" t="s">
        <v>306</v>
      </c>
      <c r="X120" s="93"/>
      <c r="Y120" s="93"/>
    </row>
    <row r="121" customFormat="false" ht="12.75" hidden="false" customHeight="false" outlineLevel="0" collapsed="false">
      <c r="B121" s="64" t="s">
        <v>142</v>
      </c>
      <c r="C121" s="62" t="s">
        <v>288</v>
      </c>
      <c r="D121" s="62" t="s">
        <v>184</v>
      </c>
      <c r="E121" s="63" t="n">
        <v>36526</v>
      </c>
      <c r="F121" s="63" t="n">
        <v>36556</v>
      </c>
      <c r="G121" s="64" t="s">
        <v>30</v>
      </c>
      <c r="H121" s="64" t="s">
        <v>302</v>
      </c>
      <c r="I121" s="62" t="s">
        <v>307</v>
      </c>
      <c r="J121" s="78" t="n">
        <v>0</v>
      </c>
      <c r="K121" s="67"/>
      <c r="L121" s="151"/>
      <c r="M121" s="67"/>
      <c r="N121" s="67"/>
      <c r="O121" s="68"/>
      <c r="P121" s="67"/>
      <c r="Q121" s="69" t="n">
        <v>32067</v>
      </c>
      <c r="R121" s="70" t="n">
        <v>769</v>
      </c>
      <c r="S121" s="62"/>
      <c r="T121" s="95"/>
      <c r="U121" s="95"/>
      <c r="V121" s="152"/>
      <c r="W121" s="64"/>
      <c r="X121" s="93"/>
      <c r="Y121" s="93"/>
    </row>
    <row r="122" customFormat="false" ht="12.75" hidden="false" customHeight="false" outlineLevel="0" collapsed="false">
      <c r="B122" s="64"/>
      <c r="C122" s="62"/>
      <c r="D122" s="62"/>
      <c r="E122" s="63"/>
      <c r="F122" s="63"/>
      <c r="G122" s="64"/>
      <c r="H122" s="64"/>
      <c r="I122" s="62"/>
      <c r="J122" s="78"/>
      <c r="K122" s="67"/>
      <c r="L122" s="151"/>
      <c r="M122" s="67"/>
      <c r="N122" s="67"/>
      <c r="O122" s="153"/>
      <c r="P122" s="67"/>
      <c r="Q122" s="69"/>
      <c r="R122" s="62" t="n">
        <f aca="false">SUM(R113:R121)</f>
        <v>16596</v>
      </c>
      <c r="S122" s="62"/>
      <c r="T122" s="154" t="n">
        <f aca="false">SUM(T113:T121)</f>
        <v>86714.0924</v>
      </c>
      <c r="W122" s="64"/>
      <c r="X122" s="155"/>
      <c r="Y122" s="155"/>
    </row>
    <row r="123" customFormat="false" ht="12.75" hidden="false" customHeight="false" outlineLevel="0" collapsed="false">
      <c r="B123" s="97" t="s">
        <v>109</v>
      </c>
      <c r="C123" s="98" t="s">
        <v>110</v>
      </c>
      <c r="D123" s="98" t="s">
        <v>111</v>
      </c>
      <c r="E123" s="99" t="s">
        <v>112</v>
      </c>
      <c r="F123" s="99"/>
      <c r="G123" s="97" t="s">
        <v>113</v>
      </c>
      <c r="H123" s="97" t="s">
        <v>114</v>
      </c>
      <c r="I123" s="98" t="s">
        <v>136</v>
      </c>
      <c r="J123" s="100" t="s">
        <v>116</v>
      </c>
      <c r="K123" s="98" t="s">
        <v>117</v>
      </c>
      <c r="L123" s="98" t="s">
        <v>118</v>
      </c>
      <c r="M123" s="98" t="s">
        <v>119</v>
      </c>
      <c r="N123" s="98" t="s">
        <v>120</v>
      </c>
      <c r="O123" s="101" t="s">
        <v>122</v>
      </c>
      <c r="P123" s="98" t="s">
        <v>137</v>
      </c>
      <c r="Q123" s="102" t="s">
        <v>123</v>
      </c>
      <c r="R123" s="98" t="s">
        <v>124</v>
      </c>
      <c r="S123" s="97" t="s">
        <v>125</v>
      </c>
      <c r="T123" s="103" t="s">
        <v>138</v>
      </c>
      <c r="U123" s="103" t="s">
        <v>139</v>
      </c>
      <c r="V123" s="104" t="s">
        <v>140</v>
      </c>
      <c r="W123" s="105" t="n">
        <f aca="false">+W77</f>
        <v>0</v>
      </c>
      <c r="X123" s="93"/>
      <c r="Y123" s="93"/>
    </row>
    <row r="124" customFormat="false" ht="12.75" hidden="false" customHeight="false" outlineLevel="0" collapsed="false">
      <c r="A124" s="106" t="s">
        <v>183</v>
      </c>
      <c r="B124" s="75" t="s">
        <v>142</v>
      </c>
      <c r="C124" s="107" t="s">
        <v>308</v>
      </c>
      <c r="D124" s="107" t="s">
        <v>282</v>
      </c>
      <c r="E124" s="108" t="n">
        <v>36465</v>
      </c>
      <c r="F124" s="108" t="n">
        <v>36677</v>
      </c>
      <c r="G124" s="75" t="s">
        <v>289</v>
      </c>
      <c r="H124" s="75" t="s">
        <v>290</v>
      </c>
      <c r="I124" s="107" t="s">
        <v>291</v>
      </c>
      <c r="J124" s="109" t="n">
        <v>0</v>
      </c>
      <c r="K124" s="110" t="n">
        <v>0</v>
      </c>
      <c r="L124" s="110" t="n">
        <v>0.0022</v>
      </c>
      <c r="M124" s="110" t="n">
        <v>0.0072</v>
      </c>
      <c r="N124" s="110" t="n">
        <v>0</v>
      </c>
      <c r="O124" s="111" t="n">
        <v>0</v>
      </c>
      <c r="P124" s="110" t="n">
        <f aca="false">SUM(J124:N124)</f>
        <v>0.0094</v>
      </c>
      <c r="Q124" s="112" t="n">
        <v>31372</v>
      </c>
      <c r="R124" s="107" t="n">
        <v>431</v>
      </c>
      <c r="S124" s="75" t="s">
        <v>292</v>
      </c>
      <c r="T124" s="96" t="n">
        <f aca="false">J124*J$1*R124</f>
        <v>0</v>
      </c>
      <c r="U124" s="96"/>
      <c r="V124" s="113" t="n">
        <v>142813</v>
      </c>
      <c r="W124" s="75"/>
      <c r="X124" s="114"/>
      <c r="Y124" s="114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106"/>
      <c r="CL124" s="106"/>
      <c r="CM124" s="106"/>
      <c r="CN124" s="106"/>
      <c r="CO124" s="106"/>
      <c r="CP124" s="106"/>
      <c r="CQ124" s="106"/>
      <c r="CR124" s="106"/>
      <c r="CS124" s="106"/>
      <c r="CT124" s="106"/>
      <c r="CU124" s="106"/>
      <c r="CV124" s="106"/>
      <c r="CW124" s="106"/>
      <c r="CX124" s="106"/>
      <c r="CY124" s="106"/>
      <c r="CZ124" s="106"/>
      <c r="DA124" s="106"/>
      <c r="DB124" s="106"/>
      <c r="DC124" s="106"/>
      <c r="DD124" s="106"/>
      <c r="DE124" s="106"/>
      <c r="DF124" s="106"/>
      <c r="DG124" s="106"/>
      <c r="DH124" s="106"/>
      <c r="DI124" s="106"/>
      <c r="DJ124" s="106"/>
      <c r="DK124" s="106"/>
      <c r="DL124" s="106"/>
      <c r="DM124" s="106"/>
      <c r="DN124" s="106"/>
      <c r="DO124" s="106"/>
      <c r="DP124" s="106"/>
      <c r="DQ124" s="106"/>
      <c r="DR124" s="106"/>
      <c r="DS124" s="106"/>
      <c r="DT124" s="106"/>
      <c r="DU124" s="106"/>
      <c r="DV124" s="106"/>
      <c r="DW124" s="106"/>
      <c r="DX124" s="106"/>
      <c r="DY124" s="106"/>
      <c r="DZ124" s="106"/>
      <c r="EA124" s="106"/>
      <c r="EB124" s="106"/>
      <c r="EC124" s="106"/>
      <c r="ED124" s="106"/>
      <c r="EE124" s="106"/>
      <c r="EF124" s="106"/>
      <c r="EG124" s="106"/>
      <c r="EH124" s="106"/>
      <c r="EI124" s="106"/>
      <c r="EJ124" s="106"/>
      <c r="EK124" s="106"/>
      <c r="EL124" s="106"/>
      <c r="EM124" s="106"/>
      <c r="EN124" s="106"/>
      <c r="EO124" s="106"/>
      <c r="EP124" s="106"/>
      <c r="EQ124" s="106"/>
      <c r="ER124" s="106"/>
      <c r="ES124" s="106"/>
      <c r="ET124" s="106"/>
      <c r="EU124" s="106"/>
      <c r="EV124" s="106"/>
      <c r="EW124" s="106"/>
      <c r="EX124" s="106"/>
      <c r="EY124" s="106"/>
      <c r="EZ124" s="106"/>
      <c r="FA124" s="106"/>
      <c r="FB124" s="106"/>
      <c r="FC124" s="106"/>
      <c r="FD124" s="106"/>
      <c r="FE124" s="106"/>
      <c r="FF124" s="106"/>
      <c r="FG124" s="106"/>
      <c r="FH124" s="106"/>
      <c r="FI124" s="106"/>
      <c r="FJ124" s="106"/>
      <c r="FK124" s="106"/>
      <c r="FL124" s="106"/>
      <c r="FM124" s="106"/>
      <c r="FN124" s="106"/>
      <c r="FO124" s="106"/>
      <c r="FP124" s="106"/>
      <c r="FQ124" s="106"/>
      <c r="FR124" s="106"/>
      <c r="FS124" s="106"/>
      <c r="FT124" s="106"/>
      <c r="FU124" s="106"/>
      <c r="FV124" s="106"/>
      <c r="FW124" s="106"/>
      <c r="FX124" s="106"/>
      <c r="FY124" s="106"/>
      <c r="FZ124" s="106"/>
      <c r="GA124" s="106"/>
      <c r="GB124" s="106"/>
      <c r="GC124" s="106"/>
      <c r="GD124" s="106"/>
      <c r="GE124" s="106"/>
      <c r="GF124" s="106"/>
      <c r="GG124" s="106"/>
      <c r="GH124" s="106"/>
      <c r="GI124" s="106"/>
      <c r="GJ124" s="106"/>
      <c r="GK124" s="106"/>
      <c r="GL124" s="106"/>
      <c r="GM124" s="106"/>
      <c r="GN124" s="106"/>
      <c r="GO124" s="106"/>
      <c r="GP124" s="106"/>
      <c r="GQ124" s="106"/>
      <c r="GR124" s="106"/>
      <c r="GS124" s="106"/>
      <c r="GT124" s="106"/>
      <c r="GU124" s="106"/>
      <c r="GV124" s="106"/>
      <c r="GW124" s="106"/>
      <c r="GX124" s="106"/>
      <c r="GY124" s="106"/>
      <c r="GZ124" s="106"/>
      <c r="HA124" s="106"/>
      <c r="HB124" s="106"/>
      <c r="HC124" s="106"/>
      <c r="HD124" s="106"/>
      <c r="HE124" s="106"/>
      <c r="HF124" s="106"/>
      <c r="HG124" s="106"/>
      <c r="HH124" s="106"/>
      <c r="HI124" s="106"/>
      <c r="HJ124" s="106"/>
      <c r="HK124" s="106"/>
      <c r="HL124" s="106"/>
      <c r="HM124" s="106"/>
      <c r="HN124" s="106"/>
      <c r="HO124" s="106"/>
      <c r="HP124" s="106"/>
      <c r="HQ124" s="106"/>
      <c r="HR124" s="106"/>
      <c r="HS124" s="106"/>
      <c r="HT124" s="106"/>
      <c r="HU124" s="106"/>
      <c r="HV124" s="106"/>
      <c r="HW124" s="106"/>
      <c r="HX124" s="106"/>
      <c r="HY124" s="106"/>
      <c r="HZ124" s="106"/>
      <c r="IA124" s="106"/>
      <c r="IB124" s="106"/>
      <c r="IC124" s="106"/>
      <c r="ID124" s="106"/>
      <c r="IE124" s="106"/>
      <c r="IF124" s="106"/>
      <c r="IG124" s="106"/>
      <c r="IH124" s="106"/>
      <c r="II124" s="106"/>
      <c r="IJ124" s="106"/>
      <c r="IK124" s="106"/>
      <c r="IL124" s="106"/>
      <c r="IM124" s="106"/>
      <c r="IN124" s="106"/>
      <c r="IO124" s="106"/>
      <c r="IP124" s="106"/>
      <c r="IQ124" s="106"/>
      <c r="IR124" s="106"/>
      <c r="IS124" s="106"/>
      <c r="IT124" s="106"/>
      <c r="IU124" s="106"/>
      <c r="IV124" s="106"/>
      <c r="IW124" s="106"/>
    </row>
    <row r="125" customFormat="false" ht="12.75" hidden="false" customHeight="false" outlineLevel="0" collapsed="false">
      <c r="A125" s="106" t="s">
        <v>183</v>
      </c>
      <c r="B125" s="75" t="s">
        <v>142</v>
      </c>
      <c r="C125" s="107" t="s">
        <v>308</v>
      </c>
      <c r="D125" s="107" t="s">
        <v>157</v>
      </c>
      <c r="E125" s="108" t="n">
        <v>36465</v>
      </c>
      <c r="F125" s="108" t="n">
        <v>36677</v>
      </c>
      <c r="G125" s="75" t="s">
        <v>293</v>
      </c>
      <c r="H125" s="75" t="s">
        <v>294</v>
      </c>
      <c r="I125" s="107" t="s">
        <v>291</v>
      </c>
      <c r="J125" s="109" t="n">
        <v>0</v>
      </c>
      <c r="K125" s="110" t="n">
        <v>0</v>
      </c>
      <c r="L125" s="110" t="n">
        <v>0.0022</v>
      </c>
      <c r="M125" s="110" t="n">
        <v>0.0072</v>
      </c>
      <c r="N125" s="110" t="n">
        <v>0</v>
      </c>
      <c r="O125" s="111" t="n">
        <v>0</v>
      </c>
      <c r="P125" s="110" t="n">
        <f aca="false">SUM(J125:N125)</f>
        <v>0.0094</v>
      </c>
      <c r="Q125" s="112" t="n">
        <v>31533</v>
      </c>
      <c r="R125" s="107" t="n">
        <v>48</v>
      </c>
      <c r="S125" s="75" t="s">
        <v>292</v>
      </c>
      <c r="T125" s="96" t="n">
        <f aca="false">J125*J$1*R125</f>
        <v>0</v>
      </c>
      <c r="U125" s="96"/>
      <c r="V125" s="113" t="n">
        <v>142814</v>
      </c>
      <c r="W125" s="75"/>
      <c r="X125" s="114"/>
      <c r="Y125" s="114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106"/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6"/>
      <c r="ED125" s="106"/>
      <c r="EE125" s="106"/>
      <c r="EF125" s="106"/>
      <c r="EG125" s="106"/>
      <c r="EH125" s="106"/>
      <c r="EI125" s="106"/>
      <c r="EJ125" s="106"/>
      <c r="EK125" s="106"/>
      <c r="EL125" s="106"/>
      <c r="EM125" s="106"/>
      <c r="EN125" s="106"/>
      <c r="EO125" s="106"/>
      <c r="EP125" s="106"/>
      <c r="EQ125" s="106"/>
      <c r="ER125" s="106"/>
      <c r="ES125" s="106"/>
      <c r="ET125" s="106"/>
      <c r="EU125" s="106"/>
      <c r="EV125" s="106"/>
      <c r="EW125" s="106"/>
      <c r="EX125" s="106"/>
      <c r="EY125" s="106"/>
      <c r="EZ125" s="106"/>
      <c r="FA125" s="106"/>
      <c r="FB125" s="106"/>
      <c r="FC125" s="106"/>
      <c r="FD125" s="106"/>
      <c r="FE125" s="106"/>
      <c r="FF125" s="106"/>
      <c r="FG125" s="106"/>
      <c r="FH125" s="106"/>
      <c r="FI125" s="106"/>
      <c r="FJ125" s="106"/>
      <c r="FK125" s="106"/>
      <c r="FL125" s="106"/>
      <c r="FM125" s="106"/>
      <c r="FN125" s="106"/>
      <c r="FO125" s="106"/>
      <c r="FP125" s="106"/>
      <c r="FQ125" s="106"/>
      <c r="FR125" s="106"/>
      <c r="FS125" s="106"/>
      <c r="FT125" s="106"/>
      <c r="FU125" s="106"/>
      <c r="FV125" s="106"/>
      <c r="FW125" s="106"/>
      <c r="FX125" s="106"/>
      <c r="FY125" s="106"/>
      <c r="FZ125" s="106"/>
      <c r="GA125" s="106"/>
      <c r="GB125" s="106"/>
      <c r="GC125" s="106"/>
      <c r="GD125" s="106"/>
      <c r="GE125" s="106"/>
      <c r="GF125" s="106"/>
      <c r="GG125" s="106"/>
      <c r="GH125" s="106"/>
      <c r="GI125" s="106"/>
      <c r="GJ125" s="106"/>
      <c r="GK125" s="106"/>
      <c r="GL125" s="106"/>
      <c r="GM125" s="106"/>
      <c r="GN125" s="106"/>
      <c r="GO125" s="106"/>
      <c r="GP125" s="106"/>
      <c r="GQ125" s="106"/>
      <c r="GR125" s="106"/>
      <c r="GS125" s="106"/>
      <c r="GT125" s="106"/>
      <c r="GU125" s="106"/>
      <c r="GV125" s="106"/>
      <c r="GW125" s="106"/>
      <c r="GX125" s="106"/>
      <c r="GY125" s="106"/>
      <c r="GZ125" s="106"/>
      <c r="HA125" s="106"/>
      <c r="HB125" s="106"/>
      <c r="HC125" s="106"/>
      <c r="HD125" s="106"/>
      <c r="HE125" s="106"/>
      <c r="HF125" s="106"/>
      <c r="HG125" s="106"/>
      <c r="HH125" s="106"/>
      <c r="HI125" s="106"/>
      <c r="HJ125" s="106"/>
      <c r="HK125" s="106"/>
      <c r="HL125" s="106"/>
      <c r="HM125" s="106"/>
      <c r="HN125" s="106"/>
      <c r="HO125" s="106"/>
      <c r="HP125" s="106"/>
      <c r="HQ125" s="106"/>
      <c r="HR125" s="106"/>
      <c r="HS125" s="106"/>
      <c r="HT125" s="106"/>
      <c r="HU125" s="106"/>
      <c r="HV125" s="106"/>
      <c r="HW125" s="106"/>
      <c r="HX125" s="106"/>
      <c r="HY125" s="106"/>
      <c r="HZ125" s="106"/>
      <c r="IA125" s="106"/>
      <c r="IB125" s="106"/>
      <c r="IC125" s="106"/>
      <c r="ID125" s="106"/>
      <c r="IE125" s="106"/>
      <c r="IF125" s="106"/>
      <c r="IG125" s="106"/>
      <c r="IH125" s="106"/>
      <c r="II125" s="106"/>
      <c r="IJ125" s="106"/>
      <c r="IK125" s="106"/>
      <c r="IL125" s="106"/>
      <c r="IM125" s="106"/>
      <c r="IN125" s="106"/>
      <c r="IO125" s="106"/>
      <c r="IP125" s="106"/>
      <c r="IQ125" s="106"/>
      <c r="IR125" s="106"/>
      <c r="IS125" s="106"/>
      <c r="IT125" s="106"/>
      <c r="IU125" s="106"/>
      <c r="IV125" s="106"/>
      <c r="IW125" s="106"/>
    </row>
    <row r="126" customFormat="false" ht="12.75" hidden="false" customHeight="false" outlineLevel="0" collapsed="false">
      <c r="A126" s="129"/>
      <c r="B126" s="76" t="s">
        <v>142</v>
      </c>
      <c r="C126" s="156" t="s">
        <v>308</v>
      </c>
      <c r="D126" s="156" t="s">
        <v>184</v>
      </c>
      <c r="E126" s="157" t="n">
        <v>36526</v>
      </c>
      <c r="F126" s="157" t="n">
        <v>36556</v>
      </c>
      <c r="G126" s="76" t="s">
        <v>295</v>
      </c>
      <c r="H126" s="76" t="s">
        <v>296</v>
      </c>
      <c r="I126" s="156" t="s">
        <v>291</v>
      </c>
      <c r="J126" s="158" t="n">
        <f aca="false">6.74/31</f>
        <v>0.21741935483871</v>
      </c>
      <c r="K126" s="159" t="n">
        <v>0.0763</v>
      </c>
      <c r="L126" s="159" t="n">
        <v>0.0022</v>
      </c>
      <c r="M126" s="159" t="n">
        <v>0.0072</v>
      </c>
      <c r="N126" s="159" t="n">
        <v>0</v>
      </c>
      <c r="O126" s="160" t="n">
        <v>0.0279</v>
      </c>
      <c r="P126" s="159" t="n">
        <f aca="false">SUM(J126:N126)</f>
        <v>0.30311935483871</v>
      </c>
      <c r="Q126" s="161" t="n">
        <v>31957</v>
      </c>
      <c r="R126" s="156" t="n">
        <v>3678</v>
      </c>
      <c r="S126" s="76" t="s">
        <v>292</v>
      </c>
      <c r="T126" s="162" t="n">
        <f aca="false">J126*J$1*R126</f>
        <v>24789.72</v>
      </c>
      <c r="U126" s="162"/>
      <c r="V126" s="163" t="n">
        <v>145064</v>
      </c>
      <c r="W126" s="76" t="s">
        <v>297</v>
      </c>
      <c r="X126" s="130"/>
      <c r="Y126" s="130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  <c r="CF126" s="129"/>
      <c r="CG126" s="129"/>
      <c r="CH126" s="129"/>
      <c r="CI126" s="129"/>
      <c r="CJ126" s="129"/>
      <c r="CK126" s="129"/>
      <c r="CL126" s="129"/>
      <c r="CM126" s="129"/>
      <c r="CN126" s="129"/>
      <c r="CO126" s="129"/>
      <c r="CP126" s="129"/>
      <c r="CQ126" s="129"/>
      <c r="CR126" s="129"/>
      <c r="CS126" s="129"/>
      <c r="CT126" s="129"/>
      <c r="CU126" s="129"/>
      <c r="CV126" s="129"/>
      <c r="CW126" s="129"/>
      <c r="CX126" s="129"/>
      <c r="CY126" s="129"/>
      <c r="CZ126" s="129"/>
      <c r="DA126" s="129"/>
      <c r="DB126" s="129"/>
      <c r="DC126" s="129"/>
      <c r="DD126" s="129"/>
      <c r="DE126" s="129"/>
      <c r="DF126" s="129"/>
      <c r="DG126" s="129"/>
      <c r="DH126" s="129"/>
      <c r="DI126" s="129"/>
      <c r="DJ126" s="129"/>
      <c r="DK126" s="129"/>
      <c r="DL126" s="129"/>
      <c r="DM126" s="129"/>
      <c r="DN126" s="129"/>
      <c r="DO126" s="129"/>
      <c r="DP126" s="129"/>
      <c r="DQ126" s="129"/>
      <c r="DR126" s="129"/>
      <c r="DS126" s="129"/>
      <c r="DT126" s="129"/>
      <c r="DU126" s="129"/>
      <c r="DV126" s="129"/>
      <c r="DW126" s="129"/>
      <c r="DX126" s="129"/>
      <c r="DY126" s="129"/>
      <c r="DZ126" s="129"/>
      <c r="EA126" s="129"/>
      <c r="EB126" s="129"/>
      <c r="EC126" s="129"/>
      <c r="ED126" s="129"/>
      <c r="EE126" s="129"/>
      <c r="EF126" s="129"/>
      <c r="EG126" s="129"/>
      <c r="EH126" s="129"/>
      <c r="EI126" s="129"/>
      <c r="EJ126" s="129"/>
      <c r="EK126" s="129"/>
      <c r="EL126" s="129"/>
      <c r="EM126" s="129"/>
      <c r="EN126" s="129"/>
      <c r="EO126" s="129"/>
      <c r="EP126" s="129"/>
      <c r="EQ126" s="129"/>
      <c r="ER126" s="129"/>
      <c r="ES126" s="129"/>
      <c r="ET126" s="129"/>
      <c r="EU126" s="129"/>
      <c r="EV126" s="129"/>
      <c r="EW126" s="129"/>
      <c r="EX126" s="129"/>
      <c r="EY126" s="129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29"/>
      <c r="FK126" s="129"/>
      <c r="FL126" s="129"/>
      <c r="FM126" s="129"/>
      <c r="FN126" s="129"/>
      <c r="FO126" s="129"/>
      <c r="FP126" s="129"/>
      <c r="FQ126" s="129"/>
      <c r="FR126" s="129"/>
      <c r="FS126" s="129"/>
      <c r="FT126" s="129"/>
      <c r="FU126" s="129"/>
      <c r="FV126" s="129"/>
      <c r="FW126" s="129"/>
      <c r="FX126" s="129"/>
      <c r="FY126" s="129"/>
      <c r="FZ126" s="129"/>
      <c r="GA126" s="129"/>
      <c r="GB126" s="129"/>
      <c r="GC126" s="129"/>
      <c r="GD126" s="129"/>
      <c r="GE126" s="129"/>
      <c r="GF126" s="129"/>
      <c r="GG126" s="129"/>
      <c r="GH126" s="129"/>
      <c r="GI126" s="129"/>
      <c r="GJ126" s="129"/>
      <c r="GK126" s="129"/>
      <c r="GL126" s="129"/>
      <c r="GM126" s="129"/>
      <c r="GN126" s="129"/>
      <c r="GO126" s="129"/>
      <c r="GP126" s="129"/>
      <c r="GQ126" s="129"/>
      <c r="GR126" s="129"/>
      <c r="GS126" s="129"/>
      <c r="GT126" s="129"/>
      <c r="GU126" s="129"/>
      <c r="GV126" s="129"/>
      <c r="GW126" s="129"/>
      <c r="GX126" s="129"/>
      <c r="GY126" s="129"/>
      <c r="GZ126" s="129"/>
      <c r="HA126" s="129"/>
      <c r="HB126" s="129"/>
      <c r="HC126" s="129"/>
      <c r="HD126" s="129"/>
      <c r="HE126" s="129"/>
      <c r="HF126" s="129"/>
      <c r="HG126" s="129"/>
      <c r="HH126" s="129"/>
      <c r="HI126" s="129"/>
      <c r="HJ126" s="129"/>
      <c r="HK126" s="129"/>
      <c r="HL126" s="129"/>
      <c r="HM126" s="129"/>
      <c r="HN126" s="129"/>
      <c r="HO126" s="129"/>
      <c r="HP126" s="129"/>
      <c r="HQ126" s="129"/>
      <c r="HR126" s="129"/>
      <c r="HS126" s="129"/>
      <c r="HT126" s="129"/>
      <c r="HU126" s="129"/>
      <c r="HV126" s="129"/>
      <c r="HW126" s="129"/>
      <c r="HX126" s="129"/>
      <c r="HY126" s="129"/>
      <c r="HZ126" s="129"/>
      <c r="IA126" s="129"/>
      <c r="IB126" s="129"/>
      <c r="IC126" s="129"/>
      <c r="ID126" s="129"/>
      <c r="IE126" s="129"/>
      <c r="IF126" s="129"/>
      <c r="IG126" s="129"/>
      <c r="IH126" s="129"/>
      <c r="II126" s="129"/>
      <c r="IJ126" s="129"/>
      <c r="IK126" s="129"/>
      <c r="IL126" s="129"/>
      <c r="IM126" s="129"/>
      <c r="IN126" s="129"/>
      <c r="IO126" s="129"/>
      <c r="IP126" s="129"/>
      <c r="IQ126" s="129"/>
      <c r="IR126" s="129"/>
      <c r="IS126" s="129"/>
      <c r="IT126" s="129"/>
      <c r="IU126" s="129"/>
      <c r="IV126" s="129"/>
      <c r="IW126" s="129"/>
    </row>
    <row r="127" customFormat="false" ht="12.75" hidden="false" customHeight="false" outlineLevel="0" collapsed="false">
      <c r="A127" s="129"/>
      <c r="B127" s="76" t="s">
        <v>142</v>
      </c>
      <c r="C127" s="156" t="s">
        <v>308</v>
      </c>
      <c r="D127" s="156" t="s">
        <v>184</v>
      </c>
      <c r="E127" s="157" t="n">
        <v>36526</v>
      </c>
      <c r="F127" s="157" t="n">
        <v>36556</v>
      </c>
      <c r="G127" s="76" t="s">
        <v>298</v>
      </c>
      <c r="H127" s="76" t="s">
        <v>299</v>
      </c>
      <c r="I127" s="156" t="s">
        <v>291</v>
      </c>
      <c r="J127" s="158" t="n">
        <v>0</v>
      </c>
      <c r="K127" s="159" t="n">
        <v>0</v>
      </c>
      <c r="L127" s="159" t="n">
        <v>0.0022</v>
      </c>
      <c r="M127" s="159" t="n">
        <v>0.0072</v>
      </c>
      <c r="N127" s="159" t="n">
        <v>0</v>
      </c>
      <c r="O127" s="160" t="n">
        <v>0</v>
      </c>
      <c r="P127" s="159" t="n">
        <f aca="false">SUM(J127:N127)</f>
        <v>0.0094</v>
      </c>
      <c r="Q127" s="161" t="s">
        <v>300</v>
      </c>
      <c r="R127" s="156" t="n">
        <v>802</v>
      </c>
      <c r="S127" s="76" t="s">
        <v>292</v>
      </c>
      <c r="T127" s="162" t="n">
        <f aca="false">J127*J$1*R127</f>
        <v>0</v>
      </c>
      <c r="U127" s="162"/>
      <c r="V127" s="163"/>
      <c r="W127" s="76" t="s">
        <v>297</v>
      </c>
      <c r="X127" s="130"/>
      <c r="Y127" s="130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  <c r="BY127" s="129"/>
      <c r="BZ127" s="129"/>
      <c r="CA127" s="129"/>
      <c r="CB127" s="129"/>
      <c r="CC127" s="129"/>
      <c r="CD127" s="129"/>
      <c r="CE127" s="129"/>
      <c r="CF127" s="129"/>
      <c r="CG127" s="129"/>
      <c r="CH127" s="129"/>
      <c r="CI127" s="129"/>
      <c r="CJ127" s="129"/>
      <c r="CK127" s="129"/>
      <c r="CL127" s="129"/>
      <c r="CM127" s="129"/>
      <c r="CN127" s="129"/>
      <c r="CO127" s="129"/>
      <c r="CP127" s="129"/>
      <c r="CQ127" s="129"/>
      <c r="CR127" s="129"/>
      <c r="CS127" s="129"/>
      <c r="CT127" s="129"/>
      <c r="CU127" s="129"/>
      <c r="CV127" s="129"/>
      <c r="CW127" s="129"/>
      <c r="CX127" s="129"/>
      <c r="CY127" s="129"/>
      <c r="CZ127" s="129"/>
      <c r="DA127" s="129"/>
      <c r="DB127" s="129"/>
      <c r="DC127" s="129"/>
      <c r="DD127" s="129"/>
      <c r="DE127" s="129"/>
      <c r="DF127" s="129"/>
      <c r="DG127" s="129"/>
      <c r="DH127" s="129"/>
      <c r="DI127" s="129"/>
      <c r="DJ127" s="129"/>
      <c r="DK127" s="129"/>
      <c r="DL127" s="129"/>
      <c r="DM127" s="129"/>
      <c r="DN127" s="129"/>
      <c r="DO127" s="129"/>
      <c r="DP127" s="129"/>
      <c r="DQ127" s="129"/>
      <c r="DR127" s="129"/>
      <c r="DS127" s="129"/>
      <c r="DT127" s="129"/>
      <c r="DU127" s="129"/>
      <c r="DV127" s="129"/>
      <c r="DW127" s="129"/>
      <c r="DX127" s="129"/>
      <c r="DY127" s="129"/>
      <c r="DZ127" s="129"/>
      <c r="EA127" s="129"/>
      <c r="EB127" s="129"/>
      <c r="EC127" s="129"/>
      <c r="ED127" s="129"/>
      <c r="EE127" s="129"/>
      <c r="EF127" s="129"/>
      <c r="EG127" s="129"/>
      <c r="EH127" s="129"/>
      <c r="EI127" s="129"/>
      <c r="EJ127" s="129"/>
      <c r="EK127" s="129"/>
      <c r="EL127" s="129"/>
      <c r="EM127" s="129"/>
      <c r="EN127" s="129"/>
      <c r="EO127" s="129"/>
      <c r="EP127" s="129"/>
      <c r="EQ127" s="129"/>
      <c r="ER127" s="129"/>
      <c r="ES127" s="129"/>
      <c r="ET127" s="129"/>
      <c r="EU127" s="129"/>
      <c r="EV127" s="129"/>
      <c r="EW127" s="129"/>
      <c r="EX127" s="129"/>
      <c r="EY127" s="129"/>
      <c r="EZ127" s="129"/>
      <c r="FA127" s="129"/>
      <c r="FB127" s="129"/>
      <c r="FC127" s="129"/>
      <c r="FD127" s="129"/>
      <c r="FE127" s="129"/>
      <c r="FF127" s="129"/>
      <c r="FG127" s="129"/>
      <c r="FH127" s="129"/>
      <c r="FI127" s="129"/>
      <c r="FJ127" s="129"/>
      <c r="FK127" s="129"/>
      <c r="FL127" s="129"/>
      <c r="FM127" s="129"/>
      <c r="FN127" s="129"/>
      <c r="FO127" s="129"/>
      <c r="FP127" s="129"/>
      <c r="FQ127" s="129"/>
      <c r="FR127" s="129"/>
      <c r="FS127" s="129"/>
      <c r="FT127" s="129"/>
      <c r="FU127" s="129"/>
      <c r="FV127" s="129"/>
      <c r="FW127" s="129"/>
      <c r="FX127" s="129"/>
      <c r="FY127" s="129"/>
      <c r="FZ127" s="129"/>
      <c r="GA127" s="129"/>
      <c r="GB127" s="129"/>
      <c r="GC127" s="129"/>
      <c r="GD127" s="129"/>
      <c r="GE127" s="129"/>
      <c r="GF127" s="129"/>
      <c r="GG127" s="129"/>
      <c r="GH127" s="129"/>
      <c r="GI127" s="129"/>
      <c r="GJ127" s="129"/>
      <c r="GK127" s="129"/>
      <c r="GL127" s="129"/>
      <c r="GM127" s="129"/>
      <c r="GN127" s="129"/>
      <c r="GO127" s="129"/>
      <c r="GP127" s="129"/>
      <c r="GQ127" s="129"/>
      <c r="GR127" s="129"/>
      <c r="GS127" s="129"/>
      <c r="GT127" s="129"/>
      <c r="GU127" s="129"/>
      <c r="GV127" s="129"/>
      <c r="GW127" s="129"/>
      <c r="GX127" s="129"/>
      <c r="GY127" s="129"/>
      <c r="GZ127" s="129"/>
      <c r="HA127" s="129"/>
      <c r="HB127" s="129"/>
      <c r="HC127" s="129"/>
      <c r="HD127" s="129"/>
      <c r="HE127" s="129"/>
      <c r="HF127" s="129"/>
      <c r="HG127" s="129"/>
      <c r="HH127" s="129"/>
      <c r="HI127" s="129"/>
      <c r="HJ127" s="129"/>
      <c r="HK127" s="129"/>
      <c r="HL127" s="129"/>
      <c r="HM127" s="129"/>
      <c r="HN127" s="129"/>
      <c r="HO127" s="129"/>
      <c r="HP127" s="129"/>
      <c r="HQ127" s="129"/>
      <c r="HR127" s="129"/>
      <c r="HS127" s="129"/>
      <c r="HT127" s="129"/>
      <c r="HU127" s="129"/>
      <c r="HV127" s="129"/>
      <c r="HW127" s="129"/>
      <c r="HX127" s="129"/>
      <c r="HY127" s="129"/>
      <c r="HZ127" s="129"/>
      <c r="IA127" s="129"/>
      <c r="IB127" s="129"/>
      <c r="IC127" s="129"/>
      <c r="ID127" s="129"/>
      <c r="IE127" s="129"/>
      <c r="IF127" s="129"/>
      <c r="IG127" s="129"/>
      <c r="IH127" s="129"/>
      <c r="II127" s="129"/>
      <c r="IJ127" s="129"/>
      <c r="IK127" s="129"/>
      <c r="IL127" s="129"/>
      <c r="IM127" s="129"/>
      <c r="IN127" s="129"/>
      <c r="IO127" s="129"/>
      <c r="IP127" s="129"/>
      <c r="IQ127" s="129"/>
      <c r="IR127" s="129"/>
      <c r="IS127" s="129"/>
      <c r="IT127" s="129"/>
      <c r="IU127" s="129"/>
      <c r="IV127" s="129"/>
      <c r="IW127" s="129"/>
    </row>
    <row r="128" customFormat="false" ht="12.75" hidden="false" customHeight="false" outlineLevel="0" collapsed="false">
      <c r="A128" s="129"/>
      <c r="B128" s="76" t="s">
        <v>142</v>
      </c>
      <c r="C128" s="156" t="s">
        <v>309</v>
      </c>
      <c r="D128" s="156" t="s">
        <v>184</v>
      </c>
      <c r="E128" s="157" t="n">
        <v>36526</v>
      </c>
      <c r="F128" s="157" t="n">
        <v>36556</v>
      </c>
      <c r="G128" s="76" t="s">
        <v>301</v>
      </c>
      <c r="H128" s="76" t="s">
        <v>184</v>
      </c>
      <c r="I128" s="156" t="s">
        <v>291</v>
      </c>
      <c r="J128" s="158" t="n">
        <v>0.3845</v>
      </c>
      <c r="K128" s="159" t="n">
        <v>0</v>
      </c>
      <c r="L128" s="159" t="n">
        <v>0.0022</v>
      </c>
      <c r="M128" s="159" t="n">
        <v>0.0072</v>
      </c>
      <c r="N128" s="159" t="n">
        <v>0</v>
      </c>
      <c r="O128" s="160" t="n">
        <v>0.0222</v>
      </c>
      <c r="P128" s="159" t="n">
        <f aca="false">SUM(J128:N128)</f>
        <v>0.3939</v>
      </c>
      <c r="Q128" s="161" t="n">
        <v>31958</v>
      </c>
      <c r="R128" s="156" t="n">
        <v>4102</v>
      </c>
      <c r="S128" s="76" t="s">
        <v>292</v>
      </c>
      <c r="T128" s="162" t="n">
        <f aca="false">J128*J$1*R128</f>
        <v>48893.789</v>
      </c>
      <c r="U128" s="162"/>
      <c r="V128" s="163" t="n">
        <v>145082</v>
      </c>
      <c r="W128" s="76" t="s">
        <v>297</v>
      </c>
      <c r="X128" s="130"/>
      <c r="Y128" s="130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  <c r="BY128" s="129"/>
      <c r="BZ128" s="129"/>
      <c r="CA128" s="129"/>
      <c r="CB128" s="129"/>
      <c r="CC128" s="129"/>
      <c r="CD128" s="129"/>
      <c r="CE128" s="129"/>
      <c r="CF128" s="129"/>
      <c r="CG128" s="129"/>
      <c r="CH128" s="129"/>
      <c r="CI128" s="129"/>
      <c r="CJ128" s="129"/>
      <c r="CK128" s="129"/>
      <c r="CL128" s="129"/>
      <c r="CM128" s="129"/>
      <c r="CN128" s="129"/>
      <c r="CO128" s="129"/>
      <c r="CP128" s="129"/>
      <c r="CQ128" s="129"/>
      <c r="CR128" s="129"/>
      <c r="CS128" s="129"/>
      <c r="CT128" s="129"/>
      <c r="CU128" s="129"/>
      <c r="CV128" s="129"/>
      <c r="CW128" s="129"/>
      <c r="CX128" s="129"/>
      <c r="CY128" s="129"/>
      <c r="CZ128" s="129"/>
      <c r="DA128" s="129"/>
      <c r="DB128" s="129"/>
      <c r="DC128" s="129"/>
      <c r="DD128" s="129"/>
      <c r="DE128" s="129"/>
      <c r="DF128" s="129"/>
      <c r="DG128" s="129"/>
      <c r="DH128" s="129"/>
      <c r="DI128" s="129"/>
      <c r="DJ128" s="129"/>
      <c r="DK128" s="129"/>
      <c r="DL128" s="129"/>
      <c r="DM128" s="129"/>
      <c r="DN128" s="129"/>
      <c r="DO128" s="129"/>
      <c r="DP128" s="129"/>
      <c r="DQ128" s="129"/>
      <c r="DR128" s="129"/>
      <c r="DS128" s="129"/>
      <c r="DT128" s="129"/>
      <c r="DU128" s="129"/>
      <c r="DV128" s="129"/>
      <c r="DW128" s="129"/>
      <c r="DX128" s="129"/>
      <c r="DY128" s="129"/>
      <c r="DZ128" s="129"/>
      <c r="EA128" s="129"/>
      <c r="EB128" s="129"/>
      <c r="EC128" s="129"/>
      <c r="ED128" s="129"/>
      <c r="EE128" s="129"/>
      <c r="EF128" s="129"/>
      <c r="EG128" s="129"/>
      <c r="EH128" s="129"/>
      <c r="EI128" s="129"/>
      <c r="EJ128" s="129"/>
      <c r="EK128" s="129"/>
      <c r="EL128" s="129"/>
      <c r="EM128" s="129"/>
      <c r="EN128" s="129"/>
      <c r="EO128" s="129"/>
      <c r="EP128" s="129"/>
      <c r="EQ128" s="129"/>
      <c r="ER128" s="129"/>
      <c r="ES128" s="129"/>
      <c r="ET128" s="129"/>
      <c r="EU128" s="129"/>
      <c r="EV128" s="129"/>
      <c r="EW128" s="129"/>
      <c r="EX128" s="129"/>
      <c r="EY128" s="129"/>
      <c r="EZ128" s="129"/>
      <c r="FA128" s="129"/>
      <c r="FB128" s="129"/>
      <c r="FC128" s="129"/>
      <c r="FD128" s="129"/>
      <c r="FE128" s="129"/>
      <c r="FF128" s="129"/>
      <c r="FG128" s="129"/>
      <c r="FH128" s="129"/>
      <c r="FI128" s="129"/>
      <c r="FJ128" s="129"/>
      <c r="FK128" s="129"/>
      <c r="FL128" s="129"/>
      <c r="FM128" s="129"/>
      <c r="FN128" s="129"/>
      <c r="FO128" s="129"/>
      <c r="FP128" s="129"/>
      <c r="FQ128" s="129"/>
      <c r="FR128" s="129"/>
      <c r="FS128" s="129"/>
      <c r="FT128" s="129"/>
      <c r="FU128" s="129"/>
      <c r="FV128" s="129"/>
      <c r="FW128" s="129"/>
      <c r="FX128" s="129"/>
      <c r="FY128" s="129"/>
      <c r="FZ128" s="129"/>
      <c r="GA128" s="129"/>
      <c r="GB128" s="129"/>
      <c r="GC128" s="129"/>
      <c r="GD128" s="129"/>
      <c r="GE128" s="129"/>
      <c r="GF128" s="129"/>
      <c r="GG128" s="129"/>
      <c r="GH128" s="129"/>
      <c r="GI128" s="129"/>
      <c r="GJ128" s="129"/>
      <c r="GK128" s="129"/>
      <c r="GL128" s="129"/>
      <c r="GM128" s="129"/>
      <c r="GN128" s="129"/>
      <c r="GO128" s="129"/>
      <c r="GP128" s="129"/>
      <c r="GQ128" s="129"/>
      <c r="GR128" s="129"/>
      <c r="GS128" s="129"/>
      <c r="GT128" s="129"/>
      <c r="GU128" s="129"/>
      <c r="GV128" s="129"/>
      <c r="GW128" s="129"/>
      <c r="GX128" s="129"/>
      <c r="GY128" s="129"/>
      <c r="GZ128" s="129"/>
      <c r="HA128" s="129"/>
      <c r="HB128" s="129"/>
      <c r="HC128" s="129"/>
      <c r="HD128" s="129"/>
      <c r="HE128" s="129"/>
      <c r="HF128" s="129"/>
      <c r="HG128" s="129"/>
      <c r="HH128" s="129"/>
      <c r="HI128" s="129"/>
      <c r="HJ128" s="129"/>
      <c r="HK128" s="129"/>
      <c r="HL128" s="129"/>
      <c r="HM128" s="129"/>
      <c r="HN128" s="129"/>
      <c r="HO128" s="129"/>
      <c r="HP128" s="129"/>
      <c r="HQ128" s="129"/>
      <c r="HR128" s="129"/>
      <c r="HS128" s="129"/>
      <c r="HT128" s="129"/>
      <c r="HU128" s="129"/>
      <c r="HV128" s="129"/>
      <c r="HW128" s="129"/>
      <c r="HX128" s="129"/>
      <c r="HY128" s="129"/>
      <c r="HZ128" s="129"/>
      <c r="IA128" s="129"/>
      <c r="IB128" s="129"/>
      <c r="IC128" s="129"/>
      <c r="ID128" s="129"/>
      <c r="IE128" s="129"/>
      <c r="IF128" s="129"/>
      <c r="IG128" s="129"/>
      <c r="IH128" s="129"/>
      <c r="II128" s="129"/>
      <c r="IJ128" s="129"/>
      <c r="IK128" s="129"/>
      <c r="IL128" s="129"/>
      <c r="IM128" s="129"/>
      <c r="IN128" s="129"/>
      <c r="IO128" s="129"/>
      <c r="IP128" s="129"/>
      <c r="IQ128" s="129"/>
      <c r="IR128" s="129"/>
      <c r="IS128" s="129"/>
      <c r="IT128" s="129"/>
      <c r="IU128" s="129"/>
      <c r="IV128" s="129"/>
      <c r="IW128" s="129"/>
    </row>
    <row r="129" customFormat="false" ht="12.75" hidden="false" customHeight="false" outlineLevel="0" collapsed="false">
      <c r="A129" s="106" t="s">
        <v>183</v>
      </c>
      <c r="B129" s="75" t="s">
        <v>142</v>
      </c>
      <c r="C129" s="107" t="s">
        <v>310</v>
      </c>
      <c r="D129" s="107" t="s">
        <v>311</v>
      </c>
      <c r="E129" s="108" t="n">
        <v>36526</v>
      </c>
      <c r="F129" s="108" t="n">
        <v>36556</v>
      </c>
      <c r="G129" s="75" t="s">
        <v>302</v>
      </c>
      <c r="H129" s="75" t="s">
        <v>303</v>
      </c>
      <c r="I129" s="107" t="s">
        <v>291</v>
      </c>
      <c r="J129" s="109" t="n">
        <v>0.0729</v>
      </c>
      <c r="K129" s="110" t="n">
        <v>0.009</v>
      </c>
      <c r="L129" s="110" t="n">
        <v>0.0022</v>
      </c>
      <c r="M129" s="110" t="n">
        <v>0.0072</v>
      </c>
      <c r="N129" s="110" t="n">
        <v>0</v>
      </c>
      <c r="O129" s="111" t="n">
        <v>0</v>
      </c>
      <c r="P129" s="110" t="n">
        <f aca="false">SUM(J129:N129)</f>
        <v>0.0913</v>
      </c>
      <c r="Q129" s="112" t="n">
        <v>32110</v>
      </c>
      <c r="R129" s="107" t="n">
        <v>5000</v>
      </c>
      <c r="S129" s="75" t="s">
        <v>292</v>
      </c>
      <c r="T129" s="96" t="n">
        <f aca="false">J129*J$1*R129</f>
        <v>11299.5</v>
      </c>
      <c r="U129" s="96"/>
      <c r="V129" s="113" t="n">
        <v>145906</v>
      </c>
      <c r="W129" s="75" t="s">
        <v>297</v>
      </c>
      <c r="X129" s="114"/>
      <c r="Y129" s="114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106"/>
      <c r="CL129" s="106"/>
      <c r="CM129" s="106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6"/>
      <c r="CY129" s="106"/>
      <c r="CZ129" s="106"/>
      <c r="DA129" s="106"/>
      <c r="DB129" s="106"/>
      <c r="DC129" s="106"/>
      <c r="DD129" s="106"/>
      <c r="DE129" s="106"/>
      <c r="DF129" s="106"/>
      <c r="DG129" s="106"/>
      <c r="DH129" s="106"/>
      <c r="DI129" s="106"/>
      <c r="DJ129" s="106"/>
      <c r="DK129" s="106"/>
      <c r="DL129" s="106"/>
      <c r="DM129" s="106"/>
      <c r="DN129" s="106"/>
      <c r="DO129" s="106"/>
      <c r="DP129" s="106"/>
      <c r="DQ129" s="106"/>
      <c r="DR129" s="106"/>
      <c r="DS129" s="106"/>
      <c r="DT129" s="106"/>
      <c r="DU129" s="106"/>
      <c r="DV129" s="106"/>
      <c r="DW129" s="106"/>
      <c r="DX129" s="106"/>
      <c r="DY129" s="106"/>
      <c r="DZ129" s="106"/>
      <c r="EA129" s="106"/>
      <c r="EB129" s="106"/>
      <c r="EC129" s="106"/>
      <c r="ED129" s="106"/>
      <c r="EE129" s="106"/>
      <c r="EF129" s="106"/>
      <c r="EG129" s="106"/>
      <c r="EH129" s="106"/>
      <c r="EI129" s="106"/>
      <c r="EJ129" s="106"/>
      <c r="EK129" s="106"/>
      <c r="EL129" s="106"/>
      <c r="EM129" s="106"/>
      <c r="EN129" s="106"/>
      <c r="EO129" s="106"/>
      <c r="EP129" s="106"/>
      <c r="EQ129" s="106"/>
      <c r="ER129" s="106"/>
      <c r="ES129" s="106"/>
      <c r="ET129" s="106"/>
      <c r="EU129" s="106"/>
      <c r="EV129" s="106"/>
      <c r="EW129" s="106"/>
      <c r="EX129" s="106"/>
      <c r="EY129" s="106"/>
      <c r="EZ129" s="106"/>
      <c r="FA129" s="106"/>
      <c r="FB129" s="106"/>
      <c r="FC129" s="106"/>
      <c r="FD129" s="106"/>
      <c r="FE129" s="106"/>
      <c r="FF129" s="106"/>
      <c r="FG129" s="106"/>
      <c r="FH129" s="106"/>
      <c r="FI129" s="106"/>
      <c r="FJ129" s="106"/>
      <c r="FK129" s="106"/>
      <c r="FL129" s="106"/>
      <c r="FM129" s="106"/>
      <c r="FN129" s="106"/>
      <c r="FO129" s="106"/>
      <c r="FP129" s="106"/>
      <c r="FQ129" s="106"/>
      <c r="FR129" s="106"/>
      <c r="FS129" s="106"/>
      <c r="FT129" s="106"/>
      <c r="FU129" s="106"/>
      <c r="FV129" s="106"/>
      <c r="FW129" s="106"/>
      <c r="FX129" s="106"/>
      <c r="FY129" s="106"/>
      <c r="FZ129" s="106"/>
      <c r="GA129" s="106"/>
      <c r="GB129" s="106"/>
      <c r="GC129" s="106"/>
      <c r="GD129" s="106"/>
      <c r="GE129" s="106"/>
      <c r="GF129" s="106"/>
      <c r="GG129" s="106"/>
      <c r="GH129" s="106"/>
      <c r="GI129" s="106"/>
      <c r="GJ129" s="106"/>
      <c r="GK129" s="106"/>
      <c r="GL129" s="106"/>
      <c r="GM129" s="106"/>
      <c r="GN129" s="106"/>
      <c r="GO129" s="106"/>
      <c r="GP129" s="106"/>
      <c r="GQ129" s="106"/>
      <c r="GR129" s="106"/>
      <c r="GS129" s="106"/>
      <c r="GT129" s="106"/>
      <c r="GU129" s="106"/>
      <c r="GV129" s="106"/>
      <c r="GW129" s="106"/>
      <c r="GX129" s="106"/>
      <c r="GY129" s="106"/>
      <c r="GZ129" s="106"/>
      <c r="HA129" s="106"/>
      <c r="HB129" s="106"/>
      <c r="HC129" s="106"/>
      <c r="HD129" s="106"/>
      <c r="HE129" s="106"/>
      <c r="HF129" s="106"/>
      <c r="HG129" s="106"/>
      <c r="HH129" s="106"/>
      <c r="HI129" s="106"/>
      <c r="HJ129" s="106"/>
      <c r="HK129" s="106"/>
      <c r="HL129" s="106"/>
      <c r="HM129" s="106"/>
      <c r="HN129" s="106"/>
      <c r="HO129" s="106"/>
      <c r="HP129" s="106"/>
      <c r="HQ129" s="106"/>
      <c r="HR129" s="106"/>
      <c r="HS129" s="106"/>
      <c r="HT129" s="106"/>
      <c r="HU129" s="106"/>
      <c r="HV129" s="106"/>
      <c r="HW129" s="106"/>
      <c r="HX129" s="106"/>
      <c r="HY129" s="106"/>
      <c r="HZ129" s="106"/>
      <c r="IA129" s="106"/>
      <c r="IB129" s="106"/>
      <c r="IC129" s="106"/>
      <c r="ID129" s="106"/>
      <c r="IE129" s="106"/>
      <c r="IF129" s="106"/>
      <c r="IG129" s="106"/>
      <c r="IH129" s="106"/>
      <c r="II129" s="106"/>
      <c r="IJ129" s="106"/>
      <c r="IK129" s="106"/>
      <c r="IL129" s="106"/>
      <c r="IM129" s="106"/>
      <c r="IN129" s="106"/>
      <c r="IO129" s="106"/>
      <c r="IP129" s="106"/>
      <c r="IQ129" s="106"/>
      <c r="IR129" s="106"/>
      <c r="IS129" s="106"/>
      <c r="IT129" s="106"/>
      <c r="IU129" s="106"/>
      <c r="IV129" s="106"/>
      <c r="IW129" s="106"/>
    </row>
    <row r="130" customFormat="false" ht="12.75" hidden="false" customHeight="false" outlineLevel="0" collapsed="false">
      <c r="A130" s="129"/>
      <c r="B130" s="76" t="s">
        <v>142</v>
      </c>
      <c r="C130" s="156" t="s">
        <v>310</v>
      </c>
      <c r="D130" s="156" t="s">
        <v>311</v>
      </c>
      <c r="E130" s="157" t="n">
        <v>36526</v>
      </c>
      <c r="F130" s="157" t="n">
        <v>36556</v>
      </c>
      <c r="G130" s="76" t="s">
        <v>302</v>
      </c>
      <c r="H130" s="76" t="s">
        <v>303</v>
      </c>
      <c r="I130" s="156" t="s">
        <v>291</v>
      </c>
      <c r="J130" s="158" t="n">
        <v>0.0729</v>
      </c>
      <c r="K130" s="159" t="n">
        <v>0.009</v>
      </c>
      <c r="L130" s="159" t="n">
        <v>0.0022</v>
      </c>
      <c r="M130" s="159" t="n">
        <v>0.0072</v>
      </c>
      <c r="N130" s="159" t="n">
        <v>0</v>
      </c>
      <c r="O130" s="160" t="n">
        <v>0</v>
      </c>
      <c r="P130" s="159" t="n">
        <f aca="false">SUM(J130:N130)</f>
        <v>0.0913</v>
      </c>
      <c r="Q130" s="161" t="n">
        <v>32067</v>
      </c>
      <c r="R130" s="156" t="n">
        <v>766</v>
      </c>
      <c r="S130" s="76" t="s">
        <v>292</v>
      </c>
      <c r="T130" s="162" t="n">
        <f aca="false">J130*J$1*R130</f>
        <v>1731.0834</v>
      </c>
      <c r="U130" s="162"/>
      <c r="V130" s="163" t="n">
        <v>145906</v>
      </c>
      <c r="W130" s="76" t="s">
        <v>297</v>
      </c>
      <c r="X130" s="130"/>
      <c r="Y130" s="130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129"/>
      <c r="CR130" s="129"/>
      <c r="CS130" s="129"/>
      <c r="CT130" s="129"/>
      <c r="CU130" s="129"/>
      <c r="CV130" s="129"/>
      <c r="CW130" s="129"/>
      <c r="CX130" s="129"/>
      <c r="CY130" s="129"/>
      <c r="CZ130" s="129"/>
      <c r="DA130" s="129"/>
      <c r="DB130" s="129"/>
      <c r="DC130" s="129"/>
      <c r="DD130" s="129"/>
      <c r="DE130" s="129"/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29"/>
      <c r="DR130" s="129"/>
      <c r="DS130" s="129"/>
      <c r="DT130" s="129"/>
      <c r="DU130" s="129"/>
      <c r="DV130" s="129"/>
      <c r="DW130" s="129"/>
      <c r="DX130" s="129"/>
      <c r="DY130" s="129"/>
      <c r="DZ130" s="129"/>
      <c r="EA130" s="129"/>
      <c r="EB130" s="129"/>
      <c r="EC130" s="129"/>
      <c r="ED130" s="129"/>
      <c r="EE130" s="129"/>
      <c r="EF130" s="129"/>
      <c r="EG130" s="129"/>
      <c r="EH130" s="129"/>
      <c r="EI130" s="129"/>
      <c r="EJ130" s="129"/>
      <c r="EK130" s="129"/>
      <c r="EL130" s="129"/>
      <c r="EM130" s="129"/>
      <c r="EN130" s="129"/>
      <c r="EO130" s="129"/>
      <c r="EP130" s="129"/>
      <c r="EQ130" s="129"/>
      <c r="ER130" s="129"/>
      <c r="ES130" s="129"/>
      <c r="ET130" s="129"/>
      <c r="EU130" s="129"/>
      <c r="EV130" s="129"/>
      <c r="EW130" s="129"/>
      <c r="EX130" s="129"/>
      <c r="EY130" s="129"/>
      <c r="EZ130" s="129"/>
      <c r="FA130" s="129"/>
      <c r="FB130" s="129"/>
      <c r="FC130" s="129"/>
      <c r="FD130" s="129"/>
      <c r="FE130" s="129"/>
      <c r="FF130" s="129"/>
      <c r="FG130" s="129"/>
      <c r="FH130" s="129"/>
      <c r="FI130" s="129"/>
      <c r="FJ130" s="129"/>
      <c r="FK130" s="129"/>
      <c r="FL130" s="129"/>
      <c r="FM130" s="129"/>
      <c r="FN130" s="129"/>
      <c r="FO130" s="129"/>
      <c r="FP130" s="129"/>
      <c r="FQ130" s="129"/>
      <c r="FR130" s="129"/>
      <c r="FS130" s="129"/>
      <c r="FT130" s="129"/>
      <c r="FU130" s="129"/>
      <c r="FV130" s="129"/>
      <c r="FW130" s="129"/>
      <c r="FX130" s="129"/>
      <c r="FY130" s="129"/>
      <c r="FZ130" s="129"/>
      <c r="GA130" s="129"/>
      <c r="GB130" s="129"/>
      <c r="GC130" s="129"/>
      <c r="GD130" s="129"/>
      <c r="GE130" s="129"/>
      <c r="GF130" s="129"/>
      <c r="GG130" s="129"/>
      <c r="GH130" s="129"/>
      <c r="GI130" s="129"/>
      <c r="GJ130" s="129"/>
      <c r="GK130" s="129"/>
      <c r="GL130" s="129"/>
      <c r="GM130" s="129"/>
      <c r="GN130" s="129"/>
      <c r="GO130" s="129"/>
      <c r="GP130" s="129"/>
      <c r="GQ130" s="129"/>
      <c r="GR130" s="129"/>
      <c r="GS130" s="129"/>
      <c r="GT130" s="129"/>
      <c r="GU130" s="129"/>
      <c r="GV130" s="129"/>
      <c r="GW130" s="129"/>
      <c r="GX130" s="129"/>
      <c r="GY130" s="129"/>
      <c r="GZ130" s="129"/>
      <c r="HA130" s="129"/>
      <c r="HB130" s="129"/>
      <c r="HC130" s="129"/>
      <c r="HD130" s="129"/>
      <c r="HE130" s="129"/>
      <c r="HF130" s="129"/>
      <c r="HG130" s="129"/>
      <c r="HH130" s="129"/>
      <c r="HI130" s="129"/>
      <c r="HJ130" s="129"/>
      <c r="HK130" s="129"/>
      <c r="HL130" s="129"/>
      <c r="HM130" s="129"/>
      <c r="HN130" s="129"/>
      <c r="HO130" s="129"/>
      <c r="HP130" s="129"/>
      <c r="HQ130" s="129"/>
      <c r="HR130" s="129"/>
      <c r="HS130" s="129"/>
      <c r="HT130" s="129"/>
      <c r="HU130" s="129"/>
      <c r="HV130" s="129"/>
      <c r="HW130" s="129"/>
      <c r="HX130" s="129"/>
      <c r="HY130" s="129"/>
      <c r="HZ130" s="129"/>
      <c r="IA130" s="129"/>
      <c r="IB130" s="129"/>
      <c r="IC130" s="129"/>
      <c r="ID130" s="129"/>
      <c r="IE130" s="129"/>
      <c r="IF130" s="129"/>
      <c r="IG130" s="129"/>
      <c r="IH130" s="129"/>
      <c r="II130" s="129"/>
      <c r="IJ130" s="129"/>
      <c r="IK130" s="129"/>
      <c r="IL130" s="129"/>
      <c r="IM130" s="129"/>
      <c r="IN130" s="129"/>
      <c r="IO130" s="129"/>
      <c r="IP130" s="129"/>
      <c r="IQ130" s="129"/>
      <c r="IR130" s="129"/>
      <c r="IS130" s="129"/>
      <c r="IT130" s="129"/>
      <c r="IU130" s="129"/>
      <c r="IV130" s="129"/>
      <c r="IW130" s="129"/>
    </row>
    <row r="131" customFormat="false" ht="12.75" hidden="false" customHeight="false" outlineLevel="0" collapsed="false">
      <c r="A131" s="26" t="s">
        <v>183</v>
      </c>
      <c r="B131" s="64" t="s">
        <v>142</v>
      </c>
      <c r="C131" s="62" t="s">
        <v>308</v>
      </c>
      <c r="D131" s="62" t="s">
        <v>312</v>
      </c>
      <c r="E131" s="63" t="n">
        <v>36526</v>
      </c>
      <c r="F131" s="63" t="n">
        <v>36556</v>
      </c>
      <c r="G131" s="64" t="s">
        <v>30</v>
      </c>
      <c r="H131" s="64" t="s">
        <v>304</v>
      </c>
      <c r="I131" s="62" t="s">
        <v>291</v>
      </c>
      <c r="J131" s="78" t="s">
        <v>305</v>
      </c>
      <c r="K131" s="67"/>
      <c r="L131" s="151"/>
      <c r="M131" s="67"/>
      <c r="N131" s="67"/>
      <c r="O131" s="68"/>
      <c r="P131" s="67"/>
      <c r="Q131" s="69" t="n">
        <v>32087</v>
      </c>
      <c r="R131" s="70" t="n">
        <v>1000</v>
      </c>
      <c r="S131" s="62"/>
      <c r="T131" s="95"/>
      <c r="U131" s="95"/>
      <c r="V131" s="152"/>
      <c r="W131" s="64" t="s">
        <v>306</v>
      </c>
      <c r="X131" s="93"/>
      <c r="Y131" s="93"/>
    </row>
    <row r="132" customFormat="false" ht="12.75" hidden="false" customHeight="false" outlineLevel="0" collapsed="false">
      <c r="A132" s="26" t="s">
        <v>183</v>
      </c>
      <c r="B132" s="64" t="s">
        <v>142</v>
      </c>
      <c r="C132" s="62" t="s">
        <v>308</v>
      </c>
      <c r="D132" s="62" t="s">
        <v>311</v>
      </c>
      <c r="E132" s="63" t="n">
        <v>36526</v>
      </c>
      <c r="F132" s="63" t="n">
        <v>36556</v>
      </c>
      <c r="G132" s="64" t="s">
        <v>30</v>
      </c>
      <c r="H132" s="64" t="s">
        <v>302</v>
      </c>
      <c r="I132" s="62" t="s">
        <v>307</v>
      </c>
      <c r="J132" s="78" t="n">
        <v>0</v>
      </c>
      <c r="K132" s="67"/>
      <c r="L132" s="151"/>
      <c r="M132" s="67"/>
      <c r="N132" s="67"/>
      <c r="O132" s="68"/>
      <c r="P132" s="67"/>
      <c r="Q132" s="69" t="n">
        <v>32067</v>
      </c>
      <c r="R132" s="70" t="n">
        <v>769</v>
      </c>
      <c r="S132" s="62"/>
      <c r="T132" s="95"/>
      <c r="U132" s="95"/>
      <c r="V132" s="152"/>
      <c r="W132" s="64"/>
      <c r="X132" s="93"/>
      <c r="Y132" s="93"/>
    </row>
    <row r="133" customFormat="false" ht="12.75" hidden="false" customHeight="false" outlineLevel="0" collapsed="false">
      <c r="B133" s="64"/>
      <c r="C133" s="62"/>
      <c r="D133" s="62"/>
      <c r="E133" s="63"/>
      <c r="F133" s="63"/>
      <c r="G133" s="64"/>
      <c r="H133" s="64"/>
      <c r="I133" s="62"/>
      <c r="J133" s="78"/>
      <c r="K133" s="67"/>
      <c r="L133" s="151"/>
      <c r="M133" s="67"/>
      <c r="N133" s="67"/>
      <c r="O133" s="153"/>
      <c r="P133" s="67"/>
      <c r="Q133" s="69"/>
      <c r="R133" s="62" t="n">
        <f aca="false">SUM(R124:R132)</f>
        <v>16596</v>
      </c>
      <c r="S133" s="62"/>
      <c r="T133" s="154" t="n">
        <f aca="false">SUM(T124:T132)</f>
        <v>86714.0924</v>
      </c>
      <c r="W133" s="64"/>
      <c r="X133" s="155"/>
      <c r="Y133" s="155"/>
    </row>
    <row r="134" customFormat="false" ht="12.75" hidden="false" customHeight="false" outlineLevel="0" collapsed="false">
      <c r="B134" s="97" t="s">
        <v>109</v>
      </c>
      <c r="C134" s="98" t="s">
        <v>110</v>
      </c>
      <c r="D134" s="98" t="s">
        <v>111</v>
      </c>
      <c r="E134" s="99" t="s">
        <v>112</v>
      </c>
      <c r="F134" s="99"/>
      <c r="G134" s="97" t="s">
        <v>113</v>
      </c>
      <c r="H134" s="97" t="s">
        <v>114</v>
      </c>
      <c r="I134" s="98" t="s">
        <v>136</v>
      </c>
      <c r="J134" s="100" t="s">
        <v>116</v>
      </c>
      <c r="K134" s="98" t="s">
        <v>117</v>
      </c>
      <c r="L134" s="98" t="s">
        <v>118</v>
      </c>
      <c r="M134" s="98" t="s">
        <v>119</v>
      </c>
      <c r="N134" s="98" t="s">
        <v>120</v>
      </c>
      <c r="O134" s="101" t="s">
        <v>122</v>
      </c>
      <c r="P134" s="98" t="s">
        <v>137</v>
      </c>
      <c r="Q134" s="102" t="s">
        <v>123</v>
      </c>
      <c r="R134" s="98" t="s">
        <v>124</v>
      </c>
      <c r="S134" s="97" t="s">
        <v>125</v>
      </c>
      <c r="T134" s="103" t="s">
        <v>138</v>
      </c>
      <c r="U134" s="103" t="s">
        <v>139</v>
      </c>
      <c r="V134" s="104" t="s">
        <v>140</v>
      </c>
      <c r="W134" s="105" t="n">
        <f aca="false">+W84</f>
        <v>0</v>
      </c>
      <c r="X134" s="93"/>
      <c r="Y134" s="93"/>
    </row>
    <row r="135" customFormat="false" ht="12.75" hidden="false" customHeight="false" outlineLevel="0" collapsed="false">
      <c r="A135" s="106"/>
      <c r="B135" s="75" t="s">
        <v>142</v>
      </c>
      <c r="C135" s="107" t="s">
        <v>313</v>
      </c>
      <c r="D135" s="107" t="s">
        <v>314</v>
      </c>
      <c r="E135" s="108" t="n">
        <v>35977</v>
      </c>
      <c r="F135" s="108" t="n">
        <v>41029</v>
      </c>
      <c r="G135" s="75" t="s">
        <v>315</v>
      </c>
      <c r="H135" s="75" t="s">
        <v>316</v>
      </c>
      <c r="I135" s="107" t="s">
        <v>317</v>
      </c>
      <c r="J135" s="109" t="n">
        <v>0.55</v>
      </c>
      <c r="K135" s="110" t="n">
        <v>0</v>
      </c>
      <c r="L135" s="110" t="n">
        <v>0.0022</v>
      </c>
      <c r="M135" s="110" t="n">
        <v>0</v>
      </c>
      <c r="N135" s="110" t="n">
        <v>0</v>
      </c>
      <c r="O135" s="111" t="n">
        <v>0</v>
      </c>
      <c r="P135" s="110" t="n">
        <f aca="false">SUM(J135:N135)</f>
        <v>0.5522</v>
      </c>
      <c r="Q135" s="112" t="n">
        <v>886677</v>
      </c>
      <c r="R135" s="107" t="n">
        <v>49</v>
      </c>
      <c r="S135" s="75"/>
      <c r="T135" s="96" t="n">
        <f aca="false">J135*J$1*R135</f>
        <v>835.45</v>
      </c>
      <c r="U135" s="96"/>
      <c r="V135" s="113" t="n">
        <v>143309</v>
      </c>
      <c r="W135" s="75"/>
      <c r="X135" s="114"/>
      <c r="Y135" s="114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  <c r="EI135" s="106"/>
      <c r="EJ135" s="106"/>
      <c r="EK135" s="106"/>
      <c r="EL135" s="106"/>
      <c r="EM135" s="106"/>
      <c r="EN135" s="106"/>
      <c r="EO135" s="106"/>
      <c r="EP135" s="106"/>
      <c r="EQ135" s="106"/>
      <c r="ER135" s="106"/>
      <c r="ES135" s="106"/>
      <c r="ET135" s="106"/>
      <c r="EU135" s="106"/>
      <c r="EV135" s="106"/>
      <c r="EW135" s="106"/>
      <c r="EX135" s="106"/>
      <c r="EY135" s="106"/>
      <c r="EZ135" s="106"/>
      <c r="FA135" s="106"/>
      <c r="FB135" s="106"/>
      <c r="FC135" s="106"/>
      <c r="FD135" s="106"/>
      <c r="FE135" s="106"/>
      <c r="FF135" s="106"/>
      <c r="FG135" s="106"/>
      <c r="FH135" s="106"/>
      <c r="FI135" s="106"/>
      <c r="FJ135" s="106"/>
      <c r="FK135" s="106"/>
      <c r="FL135" s="106"/>
      <c r="FM135" s="106"/>
      <c r="FN135" s="106"/>
      <c r="FO135" s="106"/>
      <c r="FP135" s="106"/>
      <c r="FQ135" s="106"/>
      <c r="FR135" s="106"/>
      <c r="FS135" s="106"/>
      <c r="FT135" s="106"/>
      <c r="FU135" s="106"/>
      <c r="FV135" s="106"/>
      <c r="FW135" s="106"/>
      <c r="FX135" s="106"/>
      <c r="FY135" s="106"/>
      <c r="FZ135" s="106"/>
      <c r="GA135" s="106"/>
      <c r="GB135" s="106"/>
      <c r="GC135" s="106"/>
      <c r="GD135" s="106"/>
      <c r="GE135" s="106"/>
      <c r="GF135" s="106"/>
      <c r="GG135" s="106"/>
      <c r="GH135" s="106"/>
      <c r="GI135" s="106"/>
      <c r="GJ135" s="106"/>
      <c r="GK135" s="106"/>
      <c r="GL135" s="106"/>
      <c r="GM135" s="106"/>
      <c r="GN135" s="106"/>
      <c r="GO135" s="106"/>
      <c r="GP135" s="106"/>
      <c r="GQ135" s="106"/>
      <c r="GR135" s="106"/>
      <c r="GS135" s="106"/>
      <c r="GT135" s="106"/>
      <c r="GU135" s="106"/>
      <c r="GV135" s="106"/>
      <c r="GW135" s="106"/>
      <c r="GX135" s="106"/>
      <c r="GY135" s="106"/>
      <c r="GZ135" s="106"/>
      <c r="HA135" s="106"/>
      <c r="HB135" s="106"/>
      <c r="HC135" s="106"/>
      <c r="HD135" s="106"/>
      <c r="HE135" s="106"/>
      <c r="HF135" s="106"/>
      <c r="HG135" s="106"/>
      <c r="HH135" s="106"/>
      <c r="HI135" s="106"/>
      <c r="HJ135" s="106"/>
      <c r="HK135" s="106"/>
      <c r="HL135" s="106"/>
      <c r="HM135" s="106"/>
      <c r="HN135" s="106"/>
      <c r="HO135" s="106"/>
      <c r="HP135" s="106"/>
      <c r="HQ135" s="106"/>
      <c r="HR135" s="106"/>
      <c r="HS135" s="106"/>
      <c r="HT135" s="106"/>
      <c r="HU135" s="106"/>
      <c r="HV135" s="106"/>
      <c r="HW135" s="106"/>
      <c r="HX135" s="106"/>
      <c r="HY135" s="106"/>
      <c r="HZ135" s="106"/>
      <c r="IA135" s="106"/>
      <c r="IB135" s="106"/>
      <c r="IC135" s="106"/>
      <c r="ID135" s="106"/>
      <c r="IE135" s="106"/>
      <c r="IF135" s="106"/>
      <c r="IG135" s="106"/>
      <c r="IH135" s="106"/>
      <c r="II135" s="106"/>
      <c r="IJ135" s="106"/>
      <c r="IK135" s="106"/>
      <c r="IL135" s="106"/>
      <c r="IM135" s="106"/>
      <c r="IN135" s="106"/>
      <c r="IO135" s="106"/>
      <c r="IP135" s="106"/>
      <c r="IQ135" s="106"/>
      <c r="IR135" s="106"/>
      <c r="IS135" s="106"/>
      <c r="IT135" s="106"/>
      <c r="IU135" s="106"/>
      <c r="IV135" s="106"/>
      <c r="IW135" s="106"/>
    </row>
    <row r="136" customFormat="false" ht="12.75" hidden="false" customHeight="false" outlineLevel="0" collapsed="false">
      <c r="A136" s="106"/>
      <c r="B136" s="75" t="s">
        <v>142</v>
      </c>
      <c r="C136" s="107" t="s">
        <v>313</v>
      </c>
      <c r="D136" s="107" t="s">
        <v>314</v>
      </c>
      <c r="E136" s="108" t="n">
        <v>36130</v>
      </c>
      <c r="F136" s="108" t="n">
        <v>41029</v>
      </c>
      <c r="G136" s="75" t="s">
        <v>315</v>
      </c>
      <c r="H136" s="75" t="s">
        <v>316</v>
      </c>
      <c r="I136" s="107" t="s">
        <v>317</v>
      </c>
      <c r="J136" s="109" t="n">
        <v>0.55</v>
      </c>
      <c r="K136" s="110" t="n">
        <v>0</v>
      </c>
      <c r="L136" s="110" t="n">
        <v>0.0022</v>
      </c>
      <c r="M136" s="110" t="n">
        <v>0</v>
      </c>
      <c r="N136" s="110" t="n">
        <v>0</v>
      </c>
      <c r="O136" s="111" t="n">
        <v>0</v>
      </c>
      <c r="P136" s="110" t="n">
        <f aca="false">SUM(J136:N136)</f>
        <v>0.5522</v>
      </c>
      <c r="Q136" s="112" t="n">
        <v>887978</v>
      </c>
      <c r="R136" s="107" t="n">
        <v>9</v>
      </c>
      <c r="S136" s="75"/>
      <c r="T136" s="96" t="n">
        <f aca="false">J136*J$1*R136</f>
        <v>153.45</v>
      </c>
      <c r="U136" s="96"/>
      <c r="V136" s="113" t="n">
        <v>143310</v>
      </c>
      <c r="W136" s="75"/>
      <c r="X136" s="114"/>
      <c r="Y136" s="114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  <c r="EI136" s="106"/>
      <c r="EJ136" s="106"/>
      <c r="EK136" s="106"/>
      <c r="EL136" s="106"/>
      <c r="EM136" s="106"/>
      <c r="EN136" s="106"/>
      <c r="EO136" s="106"/>
      <c r="EP136" s="106"/>
      <c r="EQ136" s="106"/>
      <c r="ER136" s="106"/>
      <c r="ES136" s="106"/>
      <c r="ET136" s="106"/>
      <c r="EU136" s="106"/>
      <c r="EV136" s="106"/>
      <c r="EW136" s="106"/>
      <c r="EX136" s="106"/>
      <c r="EY136" s="106"/>
      <c r="EZ136" s="106"/>
      <c r="FA136" s="106"/>
      <c r="FB136" s="106"/>
      <c r="FC136" s="106"/>
      <c r="FD136" s="106"/>
      <c r="FE136" s="106"/>
      <c r="FF136" s="106"/>
      <c r="FG136" s="106"/>
      <c r="FH136" s="106"/>
      <c r="FI136" s="106"/>
      <c r="FJ136" s="106"/>
      <c r="FK136" s="106"/>
      <c r="FL136" s="106"/>
      <c r="FM136" s="106"/>
      <c r="FN136" s="106"/>
      <c r="FO136" s="106"/>
      <c r="FP136" s="106"/>
      <c r="FQ136" s="106"/>
      <c r="FR136" s="106"/>
      <c r="FS136" s="106"/>
      <c r="FT136" s="106"/>
      <c r="FU136" s="106"/>
      <c r="FV136" s="106"/>
      <c r="FW136" s="106"/>
      <c r="FX136" s="106"/>
      <c r="FY136" s="106"/>
      <c r="FZ136" s="106"/>
      <c r="GA136" s="106"/>
      <c r="GB136" s="106"/>
      <c r="GC136" s="106"/>
      <c r="GD136" s="106"/>
      <c r="GE136" s="106"/>
      <c r="GF136" s="106"/>
      <c r="GG136" s="106"/>
      <c r="GH136" s="106"/>
      <c r="GI136" s="106"/>
      <c r="GJ136" s="106"/>
      <c r="GK136" s="106"/>
      <c r="GL136" s="106"/>
      <c r="GM136" s="106"/>
      <c r="GN136" s="106"/>
      <c r="GO136" s="106"/>
      <c r="GP136" s="106"/>
      <c r="GQ136" s="106"/>
      <c r="GR136" s="106"/>
      <c r="GS136" s="106"/>
      <c r="GT136" s="106"/>
      <c r="GU136" s="106"/>
      <c r="GV136" s="106"/>
      <c r="GW136" s="106"/>
      <c r="GX136" s="106"/>
      <c r="GY136" s="106"/>
      <c r="GZ136" s="106"/>
      <c r="HA136" s="106"/>
      <c r="HB136" s="106"/>
      <c r="HC136" s="106"/>
      <c r="HD136" s="106"/>
      <c r="HE136" s="106"/>
      <c r="HF136" s="106"/>
      <c r="HG136" s="106"/>
      <c r="HH136" s="106"/>
      <c r="HI136" s="106"/>
      <c r="HJ136" s="106"/>
      <c r="HK136" s="106"/>
      <c r="HL136" s="106"/>
      <c r="HM136" s="106"/>
      <c r="HN136" s="106"/>
      <c r="HO136" s="106"/>
      <c r="HP136" s="106"/>
      <c r="HQ136" s="106"/>
      <c r="HR136" s="106"/>
      <c r="HS136" s="106"/>
      <c r="HT136" s="106"/>
      <c r="HU136" s="106"/>
      <c r="HV136" s="106"/>
      <c r="HW136" s="106"/>
      <c r="HX136" s="106"/>
      <c r="HY136" s="106"/>
      <c r="HZ136" s="106"/>
      <c r="IA136" s="106"/>
      <c r="IB136" s="106"/>
      <c r="IC136" s="106"/>
      <c r="ID136" s="106"/>
      <c r="IE136" s="106"/>
      <c r="IF136" s="106"/>
      <c r="IG136" s="106"/>
      <c r="IH136" s="106"/>
      <c r="II136" s="106"/>
      <c r="IJ136" s="106"/>
      <c r="IK136" s="106"/>
      <c r="IL136" s="106"/>
      <c r="IM136" s="106"/>
      <c r="IN136" s="106"/>
      <c r="IO136" s="106"/>
      <c r="IP136" s="106"/>
      <c r="IQ136" s="106"/>
      <c r="IR136" s="106"/>
      <c r="IS136" s="106"/>
      <c r="IT136" s="106"/>
      <c r="IU136" s="106"/>
      <c r="IV136" s="106"/>
      <c r="IW136" s="106"/>
    </row>
    <row r="137" customFormat="false" ht="12.75" hidden="false" customHeight="false" outlineLevel="0" collapsed="false">
      <c r="A137" s="106"/>
      <c r="B137" s="75" t="s">
        <v>142</v>
      </c>
      <c r="C137" s="107" t="s">
        <v>313</v>
      </c>
      <c r="D137" s="107" t="s">
        <v>314</v>
      </c>
      <c r="E137" s="108" t="n">
        <v>36220</v>
      </c>
      <c r="F137" s="108" t="n">
        <v>41029</v>
      </c>
      <c r="G137" s="75" t="s">
        <v>315</v>
      </c>
      <c r="H137" s="75" t="s">
        <v>318</v>
      </c>
      <c r="I137" s="107" t="s">
        <v>317</v>
      </c>
      <c r="J137" s="109" t="n">
        <v>0.55</v>
      </c>
      <c r="K137" s="110" t="n">
        <v>0</v>
      </c>
      <c r="L137" s="110" t="n">
        <v>0.0022</v>
      </c>
      <c r="M137" s="110" t="n">
        <v>0</v>
      </c>
      <c r="N137" s="110" t="n">
        <v>0</v>
      </c>
      <c r="O137" s="111" t="n">
        <v>0</v>
      </c>
      <c r="P137" s="110" t="n">
        <f aca="false">SUM(J137:N137)</f>
        <v>0.5522</v>
      </c>
      <c r="Q137" s="112" t="n">
        <v>888786</v>
      </c>
      <c r="R137" s="107" t="n">
        <v>16</v>
      </c>
      <c r="S137" s="75"/>
      <c r="T137" s="96" t="n">
        <f aca="false">J137*J$1*R137</f>
        <v>272.8</v>
      </c>
      <c r="U137" s="96"/>
      <c r="V137" s="113" t="n">
        <v>143311</v>
      </c>
      <c r="W137" s="75"/>
      <c r="X137" s="114"/>
      <c r="Y137" s="114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  <c r="EI137" s="106"/>
      <c r="EJ137" s="106"/>
      <c r="EK137" s="106"/>
      <c r="EL137" s="106"/>
      <c r="EM137" s="106"/>
      <c r="EN137" s="106"/>
      <c r="EO137" s="106"/>
      <c r="EP137" s="106"/>
      <c r="EQ137" s="106"/>
      <c r="ER137" s="106"/>
      <c r="ES137" s="106"/>
      <c r="ET137" s="106"/>
      <c r="EU137" s="106"/>
      <c r="EV137" s="106"/>
      <c r="EW137" s="106"/>
      <c r="EX137" s="106"/>
      <c r="EY137" s="106"/>
      <c r="EZ137" s="106"/>
      <c r="FA137" s="106"/>
      <c r="FB137" s="106"/>
      <c r="FC137" s="106"/>
      <c r="FD137" s="106"/>
      <c r="FE137" s="106"/>
      <c r="FF137" s="106"/>
      <c r="FG137" s="106"/>
      <c r="FH137" s="106"/>
      <c r="FI137" s="106"/>
      <c r="FJ137" s="106"/>
      <c r="FK137" s="106"/>
      <c r="FL137" s="106"/>
      <c r="FM137" s="106"/>
      <c r="FN137" s="106"/>
      <c r="FO137" s="106"/>
      <c r="FP137" s="106"/>
      <c r="FQ137" s="106"/>
      <c r="FR137" s="106"/>
      <c r="FS137" s="106"/>
      <c r="FT137" s="106"/>
      <c r="FU137" s="106"/>
      <c r="FV137" s="106"/>
      <c r="FW137" s="106"/>
      <c r="FX137" s="106"/>
      <c r="FY137" s="106"/>
      <c r="FZ137" s="106"/>
      <c r="GA137" s="106"/>
      <c r="GB137" s="106"/>
      <c r="GC137" s="106"/>
      <c r="GD137" s="106"/>
      <c r="GE137" s="106"/>
      <c r="GF137" s="106"/>
      <c r="GG137" s="106"/>
      <c r="GH137" s="106"/>
      <c r="GI137" s="106"/>
      <c r="GJ137" s="106"/>
      <c r="GK137" s="106"/>
      <c r="GL137" s="106"/>
      <c r="GM137" s="106"/>
      <c r="GN137" s="106"/>
      <c r="GO137" s="106"/>
      <c r="GP137" s="106"/>
      <c r="GQ137" s="106"/>
      <c r="GR137" s="106"/>
      <c r="GS137" s="106"/>
      <c r="GT137" s="106"/>
      <c r="GU137" s="106"/>
      <c r="GV137" s="106"/>
      <c r="GW137" s="106"/>
      <c r="GX137" s="106"/>
      <c r="GY137" s="106"/>
      <c r="GZ137" s="106"/>
      <c r="HA137" s="106"/>
      <c r="HB137" s="106"/>
      <c r="HC137" s="106"/>
      <c r="HD137" s="106"/>
      <c r="HE137" s="106"/>
      <c r="HF137" s="106"/>
      <c r="HG137" s="106"/>
      <c r="HH137" s="106"/>
      <c r="HI137" s="106"/>
      <c r="HJ137" s="106"/>
      <c r="HK137" s="106"/>
      <c r="HL137" s="106"/>
      <c r="HM137" s="106"/>
      <c r="HN137" s="106"/>
      <c r="HO137" s="106"/>
      <c r="HP137" s="106"/>
      <c r="HQ137" s="106"/>
      <c r="HR137" s="106"/>
      <c r="HS137" s="106"/>
      <c r="HT137" s="106"/>
      <c r="HU137" s="106"/>
      <c r="HV137" s="106"/>
      <c r="HW137" s="106"/>
      <c r="HX137" s="106"/>
      <c r="HY137" s="106"/>
      <c r="HZ137" s="106"/>
      <c r="IA137" s="106"/>
      <c r="IB137" s="106"/>
      <c r="IC137" s="106"/>
      <c r="ID137" s="106"/>
      <c r="IE137" s="106"/>
      <c r="IF137" s="106"/>
      <c r="IG137" s="106"/>
      <c r="IH137" s="106"/>
      <c r="II137" s="106"/>
      <c r="IJ137" s="106"/>
      <c r="IK137" s="106"/>
      <c r="IL137" s="106"/>
      <c r="IM137" s="106"/>
      <c r="IN137" s="106"/>
      <c r="IO137" s="106"/>
      <c r="IP137" s="106"/>
      <c r="IQ137" s="106"/>
      <c r="IR137" s="106"/>
      <c r="IS137" s="106"/>
      <c r="IT137" s="106"/>
      <c r="IU137" s="106"/>
      <c r="IV137" s="106"/>
      <c r="IW137" s="106"/>
    </row>
    <row r="138" customFormat="false" ht="12.75" hidden="false" customHeight="false" outlineLevel="0" collapsed="false">
      <c r="A138" s="106"/>
      <c r="B138" s="75" t="s">
        <v>142</v>
      </c>
      <c r="C138" s="107" t="s">
        <v>313</v>
      </c>
      <c r="D138" s="107" t="s">
        <v>314</v>
      </c>
      <c r="E138" s="108" t="n">
        <v>36465</v>
      </c>
      <c r="F138" s="108" t="n">
        <v>39021</v>
      </c>
      <c r="G138" s="75" t="s">
        <v>319</v>
      </c>
      <c r="H138" s="75" t="s">
        <v>2</v>
      </c>
      <c r="I138" s="107" t="s">
        <v>317</v>
      </c>
      <c r="J138" s="109" t="n">
        <v>0.55</v>
      </c>
      <c r="K138" s="110" t="n">
        <v>0</v>
      </c>
      <c r="L138" s="110" t="n">
        <v>0.0022</v>
      </c>
      <c r="M138" s="110" t="n">
        <v>0</v>
      </c>
      <c r="N138" s="110" t="n">
        <v>0</v>
      </c>
      <c r="O138" s="111" t="n">
        <v>0</v>
      </c>
      <c r="P138" s="110" t="n">
        <f aca="false">SUM(J138:N138)</f>
        <v>0.5522</v>
      </c>
      <c r="Q138" s="112" t="n">
        <v>892066</v>
      </c>
      <c r="R138" s="107" t="n">
        <v>139</v>
      </c>
      <c r="S138" s="75"/>
      <c r="T138" s="96" t="n">
        <f aca="false">J138*J$1*R138</f>
        <v>2369.95</v>
      </c>
      <c r="U138" s="96"/>
      <c r="V138" s="113" t="n">
        <v>143315</v>
      </c>
      <c r="W138" s="75"/>
      <c r="X138" s="114"/>
      <c r="Y138" s="114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6"/>
      <c r="DR138" s="106"/>
      <c r="DS138" s="106"/>
      <c r="DT138" s="106"/>
      <c r="DU138" s="106"/>
      <c r="DV138" s="106"/>
      <c r="DW138" s="106"/>
      <c r="DX138" s="106"/>
      <c r="DY138" s="106"/>
      <c r="DZ138" s="106"/>
      <c r="EA138" s="106"/>
      <c r="EB138" s="106"/>
      <c r="EC138" s="106"/>
      <c r="ED138" s="106"/>
      <c r="EE138" s="106"/>
      <c r="EF138" s="106"/>
      <c r="EG138" s="106"/>
      <c r="EH138" s="106"/>
      <c r="EI138" s="106"/>
      <c r="EJ138" s="106"/>
      <c r="EK138" s="106"/>
      <c r="EL138" s="106"/>
      <c r="EM138" s="106"/>
      <c r="EN138" s="106"/>
      <c r="EO138" s="106"/>
      <c r="EP138" s="106"/>
      <c r="EQ138" s="106"/>
      <c r="ER138" s="106"/>
      <c r="ES138" s="106"/>
      <c r="ET138" s="106"/>
      <c r="EU138" s="106"/>
      <c r="EV138" s="106"/>
      <c r="EW138" s="106"/>
      <c r="EX138" s="106"/>
      <c r="EY138" s="106"/>
      <c r="EZ138" s="106"/>
      <c r="FA138" s="106"/>
      <c r="FB138" s="106"/>
      <c r="FC138" s="106"/>
      <c r="FD138" s="106"/>
      <c r="FE138" s="106"/>
      <c r="FF138" s="106"/>
      <c r="FG138" s="106"/>
      <c r="FH138" s="106"/>
      <c r="FI138" s="106"/>
      <c r="FJ138" s="106"/>
      <c r="FK138" s="106"/>
      <c r="FL138" s="106"/>
      <c r="FM138" s="106"/>
      <c r="FN138" s="106"/>
      <c r="FO138" s="106"/>
      <c r="FP138" s="106"/>
      <c r="FQ138" s="106"/>
      <c r="FR138" s="106"/>
      <c r="FS138" s="106"/>
      <c r="FT138" s="106"/>
      <c r="FU138" s="106"/>
      <c r="FV138" s="106"/>
      <c r="FW138" s="106"/>
      <c r="FX138" s="106"/>
      <c r="FY138" s="106"/>
      <c r="FZ138" s="106"/>
      <c r="GA138" s="106"/>
      <c r="GB138" s="106"/>
      <c r="GC138" s="106"/>
      <c r="GD138" s="106"/>
      <c r="GE138" s="106"/>
      <c r="GF138" s="106"/>
      <c r="GG138" s="106"/>
      <c r="GH138" s="106"/>
      <c r="GI138" s="106"/>
      <c r="GJ138" s="106"/>
      <c r="GK138" s="106"/>
      <c r="GL138" s="106"/>
      <c r="GM138" s="106"/>
      <c r="GN138" s="106"/>
      <c r="GO138" s="106"/>
      <c r="GP138" s="106"/>
      <c r="GQ138" s="106"/>
      <c r="GR138" s="106"/>
      <c r="GS138" s="106"/>
      <c r="GT138" s="106"/>
      <c r="GU138" s="106"/>
      <c r="GV138" s="106"/>
      <c r="GW138" s="106"/>
      <c r="GX138" s="106"/>
      <c r="GY138" s="106"/>
      <c r="GZ138" s="106"/>
      <c r="HA138" s="106"/>
      <c r="HB138" s="106"/>
      <c r="HC138" s="106"/>
      <c r="HD138" s="106"/>
      <c r="HE138" s="106"/>
      <c r="HF138" s="106"/>
      <c r="HG138" s="106"/>
      <c r="HH138" s="106"/>
      <c r="HI138" s="106"/>
      <c r="HJ138" s="106"/>
      <c r="HK138" s="106"/>
      <c r="HL138" s="106"/>
      <c r="HM138" s="106"/>
      <c r="HN138" s="106"/>
      <c r="HO138" s="106"/>
      <c r="HP138" s="106"/>
      <c r="HQ138" s="106"/>
      <c r="HR138" s="106"/>
      <c r="HS138" s="106"/>
      <c r="HT138" s="106"/>
      <c r="HU138" s="106"/>
      <c r="HV138" s="106"/>
      <c r="HW138" s="106"/>
      <c r="HX138" s="106"/>
      <c r="HY138" s="106"/>
      <c r="HZ138" s="106"/>
      <c r="IA138" s="106"/>
      <c r="IB138" s="106"/>
      <c r="IC138" s="106"/>
      <c r="ID138" s="106"/>
      <c r="IE138" s="106"/>
      <c r="IF138" s="106"/>
      <c r="IG138" s="106"/>
      <c r="IH138" s="106"/>
      <c r="II138" s="106"/>
      <c r="IJ138" s="106"/>
      <c r="IK138" s="106"/>
      <c r="IL138" s="106"/>
      <c r="IM138" s="106"/>
      <c r="IN138" s="106"/>
      <c r="IO138" s="106"/>
      <c r="IP138" s="106"/>
      <c r="IQ138" s="106"/>
      <c r="IR138" s="106"/>
      <c r="IS138" s="106"/>
      <c r="IT138" s="106"/>
      <c r="IU138" s="106"/>
      <c r="IV138" s="106"/>
      <c r="IW138" s="106"/>
    </row>
    <row r="139" customFormat="false" ht="12.75" hidden="false" customHeight="false" outlineLevel="0" collapsed="false">
      <c r="A139" s="106"/>
      <c r="B139" s="75" t="s">
        <v>142</v>
      </c>
      <c r="C139" s="107" t="s">
        <v>313</v>
      </c>
      <c r="D139" s="107" t="s">
        <v>314</v>
      </c>
      <c r="E139" s="108" t="n">
        <v>36465</v>
      </c>
      <c r="F139" s="108" t="n">
        <v>36830</v>
      </c>
      <c r="G139" s="75" t="s">
        <v>320</v>
      </c>
      <c r="H139" s="75" t="s">
        <v>2</v>
      </c>
      <c r="I139" s="107" t="s">
        <v>321</v>
      </c>
      <c r="J139" s="109" t="n">
        <v>0.55</v>
      </c>
      <c r="K139" s="110" t="n">
        <v>0</v>
      </c>
      <c r="L139" s="110" t="n">
        <v>0.0022</v>
      </c>
      <c r="M139" s="110" t="n">
        <v>0</v>
      </c>
      <c r="N139" s="110" t="n">
        <v>0</v>
      </c>
      <c r="O139" s="111" t="n">
        <v>0</v>
      </c>
      <c r="P139" s="110" t="n">
        <f aca="false">SUM(J139:N139)</f>
        <v>0.5522</v>
      </c>
      <c r="Q139" s="112" t="n">
        <v>892069</v>
      </c>
      <c r="R139" s="107" t="n">
        <v>11</v>
      </c>
      <c r="S139" s="75"/>
      <c r="T139" s="96" t="n">
        <f aca="false">J139*J$1*R139</f>
        <v>187.55</v>
      </c>
      <c r="U139" s="96"/>
      <c r="V139" s="113" t="n">
        <v>143316</v>
      </c>
      <c r="W139" s="75"/>
      <c r="X139" s="114"/>
      <c r="Y139" s="114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106"/>
      <c r="EF139" s="106"/>
      <c r="EG139" s="106"/>
      <c r="EH139" s="106"/>
      <c r="EI139" s="106"/>
      <c r="EJ139" s="106"/>
      <c r="EK139" s="106"/>
      <c r="EL139" s="106"/>
      <c r="EM139" s="106"/>
      <c r="EN139" s="106"/>
      <c r="EO139" s="106"/>
      <c r="EP139" s="106"/>
      <c r="EQ139" s="106"/>
      <c r="ER139" s="106"/>
      <c r="ES139" s="106"/>
      <c r="ET139" s="106"/>
      <c r="EU139" s="106"/>
      <c r="EV139" s="106"/>
      <c r="EW139" s="106"/>
      <c r="EX139" s="106"/>
      <c r="EY139" s="106"/>
      <c r="EZ139" s="106"/>
      <c r="FA139" s="106"/>
      <c r="FB139" s="106"/>
      <c r="FC139" s="106"/>
      <c r="FD139" s="106"/>
      <c r="FE139" s="106"/>
      <c r="FF139" s="106"/>
      <c r="FG139" s="106"/>
      <c r="FH139" s="106"/>
      <c r="FI139" s="106"/>
      <c r="FJ139" s="106"/>
      <c r="FK139" s="106"/>
      <c r="FL139" s="106"/>
      <c r="FM139" s="106"/>
      <c r="FN139" s="106"/>
      <c r="FO139" s="106"/>
      <c r="FP139" s="106"/>
      <c r="FQ139" s="106"/>
      <c r="FR139" s="106"/>
      <c r="FS139" s="106"/>
      <c r="FT139" s="106"/>
      <c r="FU139" s="106"/>
      <c r="FV139" s="106"/>
      <c r="FW139" s="106"/>
      <c r="FX139" s="106"/>
      <c r="FY139" s="106"/>
      <c r="FZ139" s="106"/>
      <c r="GA139" s="106"/>
      <c r="GB139" s="106"/>
      <c r="GC139" s="106"/>
      <c r="GD139" s="106"/>
      <c r="GE139" s="106"/>
      <c r="GF139" s="106"/>
      <c r="GG139" s="106"/>
      <c r="GH139" s="106"/>
      <c r="GI139" s="106"/>
      <c r="GJ139" s="106"/>
      <c r="GK139" s="106"/>
      <c r="GL139" s="106"/>
      <c r="GM139" s="106"/>
      <c r="GN139" s="106"/>
      <c r="GO139" s="106"/>
      <c r="GP139" s="106"/>
      <c r="GQ139" s="106"/>
      <c r="GR139" s="106"/>
      <c r="GS139" s="106"/>
      <c r="GT139" s="106"/>
      <c r="GU139" s="106"/>
      <c r="GV139" s="106"/>
      <c r="GW139" s="106"/>
      <c r="GX139" s="106"/>
      <c r="GY139" s="106"/>
      <c r="GZ139" s="106"/>
      <c r="HA139" s="106"/>
      <c r="HB139" s="106"/>
      <c r="HC139" s="106"/>
      <c r="HD139" s="106"/>
      <c r="HE139" s="106"/>
      <c r="HF139" s="106"/>
      <c r="HG139" s="106"/>
      <c r="HH139" s="106"/>
      <c r="HI139" s="106"/>
      <c r="HJ139" s="106"/>
      <c r="HK139" s="106"/>
      <c r="HL139" s="106"/>
      <c r="HM139" s="106"/>
      <c r="HN139" s="106"/>
      <c r="HO139" s="106"/>
      <c r="HP139" s="106"/>
      <c r="HQ139" s="106"/>
      <c r="HR139" s="106"/>
      <c r="HS139" s="106"/>
      <c r="HT139" s="106"/>
      <c r="HU139" s="106"/>
      <c r="HV139" s="106"/>
      <c r="HW139" s="106"/>
      <c r="HX139" s="106"/>
      <c r="HY139" s="106"/>
      <c r="HZ139" s="106"/>
      <c r="IA139" s="106"/>
      <c r="IB139" s="106"/>
      <c r="IC139" s="106"/>
      <c r="ID139" s="106"/>
      <c r="IE139" s="106"/>
      <c r="IF139" s="106"/>
      <c r="IG139" s="106"/>
      <c r="IH139" s="106"/>
      <c r="II139" s="106"/>
      <c r="IJ139" s="106"/>
      <c r="IK139" s="106"/>
      <c r="IL139" s="106"/>
      <c r="IM139" s="106"/>
      <c r="IN139" s="106"/>
      <c r="IO139" s="106"/>
      <c r="IP139" s="106"/>
      <c r="IQ139" s="106"/>
      <c r="IR139" s="106"/>
      <c r="IS139" s="106"/>
      <c r="IT139" s="106"/>
      <c r="IU139" s="106"/>
      <c r="IV139" s="106"/>
      <c r="IW139" s="106"/>
    </row>
    <row r="140" customFormat="false" ht="12.75" hidden="false" customHeight="false" outlineLevel="0" collapsed="false">
      <c r="A140" s="106"/>
      <c r="B140" s="75" t="s">
        <v>142</v>
      </c>
      <c r="C140" s="107" t="s">
        <v>313</v>
      </c>
      <c r="D140" s="107" t="s">
        <v>314</v>
      </c>
      <c r="E140" s="108" t="n">
        <v>36465</v>
      </c>
      <c r="F140" s="108" t="n">
        <v>37560</v>
      </c>
      <c r="G140" s="75" t="s">
        <v>319</v>
      </c>
      <c r="H140" s="75" t="s">
        <v>320</v>
      </c>
      <c r="I140" s="107" t="s">
        <v>317</v>
      </c>
      <c r="J140" s="109" t="n">
        <v>0.55</v>
      </c>
      <c r="K140" s="110" t="n">
        <v>0</v>
      </c>
      <c r="L140" s="110" t="n">
        <v>0.0022</v>
      </c>
      <c r="M140" s="110" t="n">
        <v>0</v>
      </c>
      <c r="N140" s="110" t="n">
        <v>0</v>
      </c>
      <c r="O140" s="111" t="n">
        <v>0</v>
      </c>
      <c r="P140" s="110" t="n">
        <f aca="false">SUM(J140:N140)</f>
        <v>0.5522</v>
      </c>
      <c r="Q140" s="112" t="n">
        <v>892084</v>
      </c>
      <c r="R140" s="107" t="n">
        <v>18</v>
      </c>
      <c r="S140" s="75"/>
      <c r="T140" s="96" t="n">
        <f aca="false">J140*J$1*R140</f>
        <v>306.9</v>
      </c>
      <c r="U140" s="96"/>
      <c r="V140" s="113" t="n">
        <v>143318</v>
      </c>
      <c r="W140" s="75"/>
      <c r="X140" s="114"/>
      <c r="Y140" s="114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6"/>
      <c r="DR140" s="106"/>
      <c r="DS140" s="106"/>
      <c r="DT140" s="106"/>
      <c r="DU140" s="106"/>
      <c r="DV140" s="106"/>
      <c r="DW140" s="106"/>
      <c r="DX140" s="106"/>
      <c r="DY140" s="106"/>
      <c r="DZ140" s="106"/>
      <c r="EA140" s="106"/>
      <c r="EB140" s="106"/>
      <c r="EC140" s="106"/>
      <c r="ED140" s="106"/>
      <c r="EE140" s="106"/>
      <c r="EF140" s="106"/>
      <c r="EG140" s="106"/>
      <c r="EH140" s="106"/>
      <c r="EI140" s="106"/>
      <c r="EJ140" s="106"/>
      <c r="EK140" s="106"/>
      <c r="EL140" s="106"/>
      <c r="EM140" s="106"/>
      <c r="EN140" s="106"/>
      <c r="EO140" s="106"/>
      <c r="EP140" s="106"/>
      <c r="EQ140" s="106"/>
      <c r="ER140" s="106"/>
      <c r="ES140" s="106"/>
      <c r="ET140" s="106"/>
      <c r="EU140" s="106"/>
      <c r="EV140" s="106"/>
      <c r="EW140" s="106"/>
      <c r="EX140" s="106"/>
      <c r="EY140" s="106"/>
      <c r="EZ140" s="106"/>
      <c r="FA140" s="106"/>
      <c r="FB140" s="106"/>
      <c r="FC140" s="106"/>
      <c r="FD140" s="106"/>
      <c r="FE140" s="106"/>
      <c r="FF140" s="106"/>
      <c r="FG140" s="106"/>
      <c r="FH140" s="106"/>
      <c r="FI140" s="106"/>
      <c r="FJ140" s="106"/>
      <c r="FK140" s="106"/>
      <c r="FL140" s="106"/>
      <c r="FM140" s="106"/>
      <c r="FN140" s="106"/>
      <c r="FO140" s="106"/>
      <c r="FP140" s="106"/>
      <c r="FQ140" s="106"/>
      <c r="FR140" s="106"/>
      <c r="FS140" s="106"/>
      <c r="FT140" s="106"/>
      <c r="FU140" s="106"/>
      <c r="FV140" s="106"/>
      <c r="FW140" s="106"/>
      <c r="FX140" s="106"/>
      <c r="FY140" s="106"/>
      <c r="FZ140" s="106"/>
      <c r="GA140" s="106"/>
      <c r="GB140" s="106"/>
      <c r="GC140" s="106"/>
      <c r="GD140" s="106"/>
      <c r="GE140" s="106"/>
      <c r="GF140" s="106"/>
      <c r="GG140" s="106"/>
      <c r="GH140" s="106"/>
      <c r="GI140" s="106"/>
      <c r="GJ140" s="106"/>
      <c r="GK140" s="106"/>
      <c r="GL140" s="106"/>
      <c r="GM140" s="106"/>
      <c r="GN140" s="106"/>
      <c r="GO140" s="106"/>
      <c r="GP140" s="106"/>
      <c r="GQ140" s="106"/>
      <c r="GR140" s="106"/>
      <c r="GS140" s="106"/>
      <c r="GT140" s="106"/>
      <c r="GU140" s="106"/>
      <c r="GV140" s="106"/>
      <c r="GW140" s="106"/>
      <c r="GX140" s="106"/>
      <c r="GY140" s="106"/>
      <c r="GZ140" s="106"/>
      <c r="HA140" s="106"/>
      <c r="HB140" s="106"/>
      <c r="HC140" s="106"/>
      <c r="HD140" s="106"/>
      <c r="HE140" s="106"/>
      <c r="HF140" s="106"/>
      <c r="HG140" s="106"/>
      <c r="HH140" s="106"/>
      <c r="HI140" s="106"/>
      <c r="HJ140" s="106"/>
      <c r="HK140" s="106"/>
      <c r="HL140" s="106"/>
      <c r="HM140" s="106"/>
      <c r="HN140" s="106"/>
      <c r="HO140" s="106"/>
      <c r="HP140" s="106"/>
      <c r="HQ140" s="106"/>
      <c r="HR140" s="106"/>
      <c r="HS140" s="106"/>
      <c r="HT140" s="106"/>
      <c r="HU140" s="106"/>
      <c r="HV140" s="106"/>
      <c r="HW140" s="106"/>
      <c r="HX140" s="106"/>
      <c r="HY140" s="106"/>
      <c r="HZ140" s="106"/>
      <c r="IA140" s="106"/>
      <c r="IB140" s="106"/>
      <c r="IC140" s="106"/>
      <c r="ID140" s="106"/>
      <c r="IE140" s="106"/>
      <c r="IF140" s="106"/>
      <c r="IG140" s="106"/>
      <c r="IH140" s="106"/>
      <c r="II140" s="106"/>
      <c r="IJ140" s="106"/>
      <c r="IK140" s="106"/>
      <c r="IL140" s="106"/>
      <c r="IM140" s="106"/>
      <c r="IN140" s="106"/>
      <c r="IO140" s="106"/>
      <c r="IP140" s="106"/>
      <c r="IQ140" s="106"/>
      <c r="IR140" s="106"/>
      <c r="IS140" s="106"/>
      <c r="IT140" s="106"/>
      <c r="IU140" s="106"/>
      <c r="IV140" s="106"/>
      <c r="IW140" s="106"/>
    </row>
    <row r="141" customFormat="false" ht="12.75" hidden="false" customHeight="false" outlineLevel="0" collapsed="false">
      <c r="A141" s="106"/>
      <c r="B141" s="75" t="s">
        <v>142</v>
      </c>
      <c r="C141" s="107" t="s">
        <v>313</v>
      </c>
      <c r="D141" s="107" t="s">
        <v>314</v>
      </c>
      <c r="E141" s="108" t="n">
        <v>36465</v>
      </c>
      <c r="F141" s="108" t="n">
        <v>39021</v>
      </c>
      <c r="G141" s="75" t="s">
        <v>319</v>
      </c>
      <c r="H141" s="75" t="s">
        <v>2</v>
      </c>
      <c r="I141" s="107" t="s">
        <v>317</v>
      </c>
      <c r="J141" s="109" t="n">
        <v>0.55</v>
      </c>
      <c r="K141" s="110" t="n">
        <v>0</v>
      </c>
      <c r="L141" s="110" t="n">
        <v>0.0022</v>
      </c>
      <c r="M141" s="110" t="n">
        <v>0</v>
      </c>
      <c r="N141" s="110" t="n">
        <v>0</v>
      </c>
      <c r="O141" s="111" t="n">
        <v>0</v>
      </c>
      <c r="P141" s="110" t="n">
        <f aca="false">SUM(J141:N141)</f>
        <v>0.5522</v>
      </c>
      <c r="Q141" s="112" t="n">
        <v>892085</v>
      </c>
      <c r="R141" s="107" t="n">
        <v>167</v>
      </c>
      <c r="S141" s="75"/>
      <c r="T141" s="96" t="n">
        <f aca="false">J141*J$1*R141</f>
        <v>2847.35</v>
      </c>
      <c r="U141" s="96"/>
      <c r="V141" s="113" t="n">
        <v>143319</v>
      </c>
      <c r="W141" s="75"/>
      <c r="X141" s="114"/>
      <c r="Y141" s="114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106"/>
      <c r="DV141" s="106"/>
      <c r="DW141" s="106"/>
      <c r="DX141" s="106"/>
      <c r="DY141" s="106"/>
      <c r="DZ141" s="106"/>
      <c r="EA141" s="106"/>
      <c r="EB141" s="106"/>
      <c r="EC141" s="106"/>
      <c r="ED141" s="106"/>
      <c r="EE141" s="106"/>
      <c r="EF141" s="106"/>
      <c r="EG141" s="106"/>
      <c r="EH141" s="106"/>
      <c r="EI141" s="106"/>
      <c r="EJ141" s="106"/>
      <c r="EK141" s="106"/>
      <c r="EL141" s="106"/>
      <c r="EM141" s="106"/>
      <c r="EN141" s="106"/>
      <c r="EO141" s="106"/>
      <c r="EP141" s="106"/>
      <c r="EQ141" s="106"/>
      <c r="ER141" s="106"/>
      <c r="ES141" s="106"/>
      <c r="ET141" s="106"/>
      <c r="EU141" s="106"/>
      <c r="EV141" s="106"/>
      <c r="EW141" s="106"/>
      <c r="EX141" s="106"/>
      <c r="EY141" s="106"/>
      <c r="EZ141" s="106"/>
      <c r="FA141" s="106"/>
      <c r="FB141" s="106"/>
      <c r="FC141" s="106"/>
      <c r="FD141" s="106"/>
      <c r="FE141" s="106"/>
      <c r="FF141" s="106"/>
      <c r="FG141" s="106"/>
      <c r="FH141" s="106"/>
      <c r="FI141" s="106"/>
      <c r="FJ141" s="106"/>
      <c r="FK141" s="106"/>
      <c r="FL141" s="106"/>
      <c r="FM141" s="106"/>
      <c r="FN141" s="106"/>
      <c r="FO141" s="106"/>
      <c r="FP141" s="106"/>
      <c r="FQ141" s="106"/>
      <c r="FR141" s="106"/>
      <c r="FS141" s="106"/>
      <c r="FT141" s="106"/>
      <c r="FU141" s="106"/>
      <c r="FV141" s="106"/>
      <c r="FW141" s="106"/>
      <c r="FX141" s="106"/>
      <c r="FY141" s="106"/>
      <c r="FZ141" s="106"/>
      <c r="GA141" s="106"/>
      <c r="GB141" s="106"/>
      <c r="GC141" s="106"/>
      <c r="GD141" s="106"/>
      <c r="GE141" s="106"/>
      <c r="GF141" s="106"/>
      <c r="GG141" s="106"/>
      <c r="GH141" s="106"/>
      <c r="GI141" s="106"/>
      <c r="GJ141" s="106"/>
      <c r="GK141" s="106"/>
      <c r="GL141" s="106"/>
      <c r="GM141" s="106"/>
      <c r="GN141" s="106"/>
      <c r="GO141" s="106"/>
      <c r="GP141" s="106"/>
      <c r="GQ141" s="106"/>
      <c r="GR141" s="106"/>
      <c r="GS141" s="106"/>
      <c r="GT141" s="106"/>
      <c r="GU141" s="106"/>
      <c r="GV141" s="106"/>
      <c r="GW141" s="106"/>
      <c r="GX141" s="106"/>
      <c r="GY141" s="106"/>
      <c r="GZ141" s="106"/>
      <c r="HA141" s="106"/>
      <c r="HB141" s="106"/>
      <c r="HC141" s="106"/>
      <c r="HD141" s="106"/>
      <c r="HE141" s="106"/>
      <c r="HF141" s="106"/>
      <c r="HG141" s="106"/>
      <c r="HH141" s="106"/>
      <c r="HI141" s="106"/>
      <c r="HJ141" s="106"/>
      <c r="HK141" s="106"/>
      <c r="HL141" s="106"/>
      <c r="HM141" s="106"/>
      <c r="HN141" s="106"/>
      <c r="HO141" s="106"/>
      <c r="HP141" s="106"/>
      <c r="HQ141" s="106"/>
      <c r="HR141" s="106"/>
      <c r="HS141" s="106"/>
      <c r="HT141" s="106"/>
      <c r="HU141" s="106"/>
      <c r="HV141" s="106"/>
      <c r="HW141" s="106"/>
      <c r="HX141" s="106"/>
      <c r="HY141" s="106"/>
      <c r="HZ141" s="106"/>
      <c r="IA141" s="106"/>
      <c r="IB141" s="106"/>
      <c r="IC141" s="106"/>
      <c r="ID141" s="106"/>
      <c r="IE141" s="106"/>
      <c r="IF141" s="106"/>
      <c r="IG141" s="106"/>
      <c r="IH141" s="106"/>
      <c r="II141" s="106"/>
      <c r="IJ141" s="106"/>
      <c r="IK141" s="106"/>
      <c r="IL141" s="106"/>
      <c r="IM141" s="106"/>
      <c r="IN141" s="106"/>
      <c r="IO141" s="106"/>
      <c r="IP141" s="106"/>
      <c r="IQ141" s="106"/>
      <c r="IR141" s="106"/>
      <c r="IS141" s="106"/>
      <c r="IT141" s="106"/>
      <c r="IU141" s="106"/>
      <c r="IV141" s="106"/>
      <c r="IW141" s="106"/>
    </row>
    <row r="142" customFormat="false" ht="12.75" hidden="false" customHeight="false" outlineLevel="0" collapsed="false">
      <c r="A142" s="106"/>
      <c r="B142" s="75" t="s">
        <v>142</v>
      </c>
      <c r="C142" s="107" t="s">
        <v>313</v>
      </c>
      <c r="D142" s="107" t="s">
        <v>314</v>
      </c>
      <c r="E142" s="108" t="n">
        <v>36495</v>
      </c>
      <c r="F142" s="108" t="n">
        <v>39021</v>
      </c>
      <c r="G142" s="75" t="s">
        <v>319</v>
      </c>
      <c r="H142" s="75" t="s">
        <v>2</v>
      </c>
      <c r="I142" s="107" t="s">
        <v>321</v>
      </c>
      <c r="J142" s="109" t="n">
        <v>0.55</v>
      </c>
      <c r="K142" s="110" t="n">
        <v>0</v>
      </c>
      <c r="L142" s="110" t="n">
        <v>0.0022</v>
      </c>
      <c r="M142" s="110" t="n">
        <v>0</v>
      </c>
      <c r="N142" s="110" t="n">
        <v>0</v>
      </c>
      <c r="O142" s="111" t="n">
        <v>0</v>
      </c>
      <c r="P142" s="110" t="n">
        <f aca="false">SUM(J142:N142)</f>
        <v>0.5522</v>
      </c>
      <c r="Q142" s="112" t="n">
        <v>892214</v>
      </c>
      <c r="R142" s="107" t="n">
        <v>114</v>
      </c>
      <c r="S142" s="75"/>
      <c r="T142" s="96" t="n">
        <f aca="false">J142*J$1*R142</f>
        <v>1943.7</v>
      </c>
      <c r="U142" s="96"/>
      <c r="V142" s="113" t="n">
        <v>143321</v>
      </c>
      <c r="W142" s="75"/>
      <c r="X142" s="114"/>
      <c r="Y142" s="114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6"/>
      <c r="DV142" s="106"/>
      <c r="DW142" s="106"/>
      <c r="DX142" s="106"/>
      <c r="DY142" s="106"/>
      <c r="DZ142" s="106"/>
      <c r="EA142" s="106"/>
      <c r="EB142" s="106"/>
      <c r="EC142" s="106"/>
      <c r="ED142" s="106"/>
      <c r="EE142" s="106"/>
      <c r="EF142" s="106"/>
      <c r="EG142" s="106"/>
      <c r="EH142" s="106"/>
      <c r="EI142" s="106"/>
      <c r="EJ142" s="106"/>
      <c r="EK142" s="106"/>
      <c r="EL142" s="106"/>
      <c r="EM142" s="106"/>
      <c r="EN142" s="106"/>
      <c r="EO142" s="106"/>
      <c r="EP142" s="106"/>
      <c r="EQ142" s="106"/>
      <c r="ER142" s="106"/>
      <c r="ES142" s="106"/>
      <c r="ET142" s="106"/>
      <c r="EU142" s="106"/>
      <c r="EV142" s="106"/>
      <c r="EW142" s="106"/>
      <c r="EX142" s="106"/>
      <c r="EY142" s="106"/>
      <c r="EZ142" s="106"/>
      <c r="FA142" s="106"/>
      <c r="FB142" s="106"/>
      <c r="FC142" s="106"/>
      <c r="FD142" s="106"/>
      <c r="FE142" s="106"/>
      <c r="FF142" s="106"/>
      <c r="FG142" s="106"/>
      <c r="FH142" s="106"/>
      <c r="FI142" s="106"/>
      <c r="FJ142" s="106"/>
      <c r="FK142" s="106"/>
      <c r="FL142" s="106"/>
      <c r="FM142" s="106"/>
      <c r="FN142" s="106"/>
      <c r="FO142" s="106"/>
      <c r="FP142" s="106"/>
      <c r="FQ142" s="106"/>
      <c r="FR142" s="106"/>
      <c r="FS142" s="106"/>
      <c r="FT142" s="106"/>
      <c r="FU142" s="106"/>
      <c r="FV142" s="106"/>
      <c r="FW142" s="106"/>
      <c r="FX142" s="106"/>
      <c r="FY142" s="106"/>
      <c r="FZ142" s="106"/>
      <c r="GA142" s="106"/>
      <c r="GB142" s="106"/>
      <c r="GC142" s="106"/>
      <c r="GD142" s="106"/>
      <c r="GE142" s="106"/>
      <c r="GF142" s="106"/>
      <c r="GG142" s="106"/>
      <c r="GH142" s="106"/>
      <c r="GI142" s="106"/>
      <c r="GJ142" s="106"/>
      <c r="GK142" s="106"/>
      <c r="GL142" s="106"/>
      <c r="GM142" s="106"/>
      <c r="GN142" s="106"/>
      <c r="GO142" s="106"/>
      <c r="GP142" s="106"/>
      <c r="GQ142" s="106"/>
      <c r="GR142" s="106"/>
      <c r="GS142" s="106"/>
      <c r="GT142" s="106"/>
      <c r="GU142" s="106"/>
      <c r="GV142" s="106"/>
      <c r="GW142" s="106"/>
      <c r="GX142" s="106"/>
      <c r="GY142" s="106"/>
      <c r="GZ142" s="106"/>
      <c r="HA142" s="106"/>
      <c r="HB142" s="106"/>
      <c r="HC142" s="106"/>
      <c r="HD142" s="106"/>
      <c r="HE142" s="106"/>
      <c r="HF142" s="106"/>
      <c r="HG142" s="106"/>
      <c r="HH142" s="106"/>
      <c r="HI142" s="106"/>
      <c r="HJ142" s="106"/>
      <c r="HK142" s="106"/>
      <c r="HL142" s="106"/>
      <c r="HM142" s="106"/>
      <c r="HN142" s="106"/>
      <c r="HO142" s="106"/>
      <c r="HP142" s="106"/>
      <c r="HQ142" s="106"/>
      <c r="HR142" s="106"/>
      <c r="HS142" s="106"/>
      <c r="HT142" s="106"/>
      <c r="HU142" s="106"/>
      <c r="HV142" s="106"/>
      <c r="HW142" s="106"/>
      <c r="HX142" s="106"/>
      <c r="HY142" s="106"/>
      <c r="HZ142" s="106"/>
      <c r="IA142" s="106"/>
      <c r="IB142" s="106"/>
      <c r="IC142" s="106"/>
      <c r="ID142" s="106"/>
      <c r="IE142" s="106"/>
      <c r="IF142" s="106"/>
      <c r="IG142" s="106"/>
      <c r="IH142" s="106"/>
      <c r="II142" s="106"/>
      <c r="IJ142" s="106"/>
      <c r="IK142" s="106"/>
      <c r="IL142" s="106"/>
      <c r="IM142" s="106"/>
      <c r="IN142" s="106"/>
      <c r="IO142" s="106"/>
      <c r="IP142" s="106"/>
      <c r="IQ142" s="106"/>
      <c r="IR142" s="106"/>
      <c r="IS142" s="106"/>
      <c r="IT142" s="106"/>
      <c r="IU142" s="106"/>
      <c r="IV142" s="106"/>
      <c r="IW142" s="106"/>
    </row>
    <row r="143" customFormat="false" ht="12.75" hidden="false" customHeight="false" outlineLevel="0" collapsed="false">
      <c r="A143" s="106"/>
      <c r="B143" s="75" t="s">
        <v>142</v>
      </c>
      <c r="C143" s="107" t="s">
        <v>313</v>
      </c>
      <c r="D143" s="107" t="s">
        <v>314</v>
      </c>
      <c r="E143" s="108" t="n">
        <v>36465</v>
      </c>
      <c r="F143" s="108" t="n">
        <v>41394</v>
      </c>
      <c r="G143" s="75" t="s">
        <v>322</v>
      </c>
      <c r="H143" s="75" t="s">
        <v>22</v>
      </c>
      <c r="I143" s="107" t="s">
        <v>322</v>
      </c>
      <c r="J143" s="109" t="n">
        <v>0.1852</v>
      </c>
      <c r="K143" s="110" t="n">
        <v>0</v>
      </c>
      <c r="L143" s="110" t="n">
        <v>0.0022</v>
      </c>
      <c r="M143" s="110" t="n">
        <v>0</v>
      </c>
      <c r="N143" s="110" t="n">
        <v>0</v>
      </c>
      <c r="O143" s="111" t="n">
        <v>0</v>
      </c>
      <c r="P143" s="110" t="n">
        <f aca="false">SUM(J143:N143)</f>
        <v>0.1874</v>
      </c>
      <c r="Q143" s="112" t="n">
        <v>892102</v>
      </c>
      <c r="R143" s="107" t="n">
        <v>170</v>
      </c>
      <c r="S143" s="75" t="s">
        <v>323</v>
      </c>
      <c r="T143" s="96" t="n">
        <f aca="false">J143*J$1*R143</f>
        <v>976.004</v>
      </c>
      <c r="U143" s="96"/>
      <c r="V143" s="113" t="n">
        <v>143323</v>
      </c>
      <c r="W143" s="75"/>
      <c r="X143" s="114"/>
      <c r="Y143" s="114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  <c r="EI143" s="106"/>
      <c r="EJ143" s="106"/>
      <c r="EK143" s="106"/>
      <c r="EL143" s="106"/>
      <c r="EM143" s="106"/>
      <c r="EN143" s="106"/>
      <c r="EO143" s="106"/>
      <c r="EP143" s="106"/>
      <c r="EQ143" s="106"/>
      <c r="ER143" s="106"/>
      <c r="ES143" s="106"/>
      <c r="ET143" s="106"/>
      <c r="EU143" s="106"/>
      <c r="EV143" s="106"/>
      <c r="EW143" s="106"/>
      <c r="EX143" s="106"/>
      <c r="EY143" s="106"/>
      <c r="EZ143" s="106"/>
      <c r="FA143" s="106"/>
      <c r="FB143" s="106"/>
      <c r="FC143" s="106"/>
      <c r="FD143" s="106"/>
      <c r="FE143" s="106"/>
      <c r="FF143" s="106"/>
      <c r="FG143" s="106"/>
      <c r="FH143" s="106"/>
      <c r="FI143" s="106"/>
      <c r="FJ143" s="106"/>
      <c r="FK143" s="106"/>
      <c r="FL143" s="106"/>
      <c r="FM143" s="106"/>
      <c r="FN143" s="106"/>
      <c r="FO143" s="106"/>
      <c r="FP143" s="106"/>
      <c r="FQ143" s="106"/>
      <c r="FR143" s="106"/>
      <c r="FS143" s="106"/>
      <c r="FT143" s="106"/>
      <c r="FU143" s="106"/>
      <c r="FV143" s="106"/>
      <c r="FW143" s="106"/>
      <c r="FX143" s="106"/>
      <c r="FY143" s="106"/>
      <c r="FZ143" s="106"/>
      <c r="GA143" s="106"/>
      <c r="GB143" s="106"/>
      <c r="GC143" s="106"/>
      <c r="GD143" s="106"/>
      <c r="GE143" s="106"/>
      <c r="GF143" s="106"/>
      <c r="GG143" s="106"/>
      <c r="GH143" s="106"/>
      <c r="GI143" s="106"/>
      <c r="GJ143" s="106"/>
      <c r="GK143" s="106"/>
      <c r="GL143" s="106"/>
      <c r="GM143" s="106"/>
      <c r="GN143" s="106"/>
      <c r="GO143" s="106"/>
      <c r="GP143" s="106"/>
      <c r="GQ143" s="106"/>
      <c r="GR143" s="106"/>
      <c r="GS143" s="106"/>
      <c r="GT143" s="106"/>
      <c r="GU143" s="106"/>
      <c r="GV143" s="106"/>
      <c r="GW143" s="106"/>
      <c r="GX143" s="106"/>
      <c r="GY143" s="106"/>
      <c r="GZ143" s="106"/>
      <c r="HA143" s="106"/>
      <c r="HB143" s="106"/>
      <c r="HC143" s="106"/>
      <c r="HD143" s="106"/>
      <c r="HE143" s="106"/>
      <c r="HF143" s="106"/>
      <c r="HG143" s="106"/>
      <c r="HH143" s="106"/>
      <c r="HI143" s="106"/>
      <c r="HJ143" s="106"/>
      <c r="HK143" s="106"/>
      <c r="HL143" s="106"/>
      <c r="HM143" s="106"/>
      <c r="HN143" s="106"/>
      <c r="HO143" s="106"/>
      <c r="HP143" s="106"/>
      <c r="HQ143" s="106"/>
      <c r="HR143" s="106"/>
      <c r="HS143" s="106"/>
      <c r="HT143" s="106"/>
      <c r="HU143" s="106"/>
      <c r="HV143" s="106"/>
      <c r="HW143" s="106"/>
      <c r="HX143" s="106"/>
      <c r="HY143" s="106"/>
      <c r="HZ143" s="106"/>
      <c r="IA143" s="106"/>
      <c r="IB143" s="106"/>
      <c r="IC143" s="106"/>
      <c r="ID143" s="106"/>
      <c r="IE143" s="106"/>
      <c r="IF143" s="106"/>
      <c r="IG143" s="106"/>
      <c r="IH143" s="106"/>
      <c r="II143" s="106"/>
      <c r="IJ143" s="106"/>
      <c r="IK143" s="106"/>
      <c r="IL143" s="106"/>
      <c r="IM143" s="106"/>
      <c r="IN143" s="106"/>
      <c r="IO143" s="106"/>
      <c r="IP143" s="106"/>
      <c r="IQ143" s="106"/>
      <c r="IR143" s="106"/>
      <c r="IS143" s="106"/>
      <c r="IT143" s="106"/>
      <c r="IU143" s="106"/>
      <c r="IV143" s="106"/>
      <c r="IW143" s="106"/>
    </row>
    <row r="144" customFormat="false" ht="12.75" hidden="false" customHeight="false" outlineLevel="0" collapsed="false">
      <c r="A144" s="106"/>
      <c r="B144" s="75" t="s">
        <v>142</v>
      </c>
      <c r="C144" s="107" t="s">
        <v>313</v>
      </c>
      <c r="D144" s="107" t="s">
        <v>314</v>
      </c>
      <c r="E144" s="108" t="n">
        <v>36465</v>
      </c>
      <c r="F144" s="108" t="n">
        <v>41394</v>
      </c>
      <c r="G144" s="75" t="s">
        <v>322</v>
      </c>
      <c r="H144" s="75" t="s">
        <v>39</v>
      </c>
      <c r="I144" s="107" t="s">
        <v>322</v>
      </c>
      <c r="J144" s="109" t="n">
        <v>0.0004</v>
      </c>
      <c r="K144" s="110" t="n">
        <v>0</v>
      </c>
      <c r="L144" s="110" t="n">
        <v>0.0022</v>
      </c>
      <c r="M144" s="110" t="n">
        <v>0</v>
      </c>
      <c r="N144" s="110" t="n">
        <v>0</v>
      </c>
      <c r="O144" s="111" t="n">
        <v>0</v>
      </c>
      <c r="P144" s="110" t="n">
        <f aca="false">SUM(J144:N144)</f>
        <v>0.0026</v>
      </c>
      <c r="Q144" s="112" t="n">
        <v>892102</v>
      </c>
      <c r="R144" s="107" t="n">
        <v>12207</v>
      </c>
      <c r="S144" s="75" t="s">
        <v>323</v>
      </c>
      <c r="T144" s="96" t="n">
        <f aca="false">J144*J$1*R144</f>
        <v>151.3668</v>
      </c>
      <c r="U144" s="96"/>
      <c r="V144" s="113" t="n">
        <v>143323</v>
      </c>
      <c r="W144" s="75"/>
      <c r="X144" s="114"/>
      <c r="Y144" s="114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  <c r="EI144" s="106"/>
      <c r="EJ144" s="106"/>
      <c r="EK144" s="106"/>
      <c r="EL144" s="106"/>
      <c r="EM144" s="106"/>
      <c r="EN144" s="106"/>
      <c r="EO144" s="106"/>
      <c r="EP144" s="106"/>
      <c r="EQ144" s="106"/>
      <c r="ER144" s="106"/>
      <c r="ES144" s="106"/>
      <c r="ET144" s="106"/>
      <c r="EU144" s="106"/>
      <c r="EV144" s="106"/>
      <c r="EW144" s="106"/>
      <c r="EX144" s="106"/>
      <c r="EY144" s="106"/>
      <c r="EZ144" s="106"/>
      <c r="FA144" s="106"/>
      <c r="FB144" s="106"/>
      <c r="FC144" s="106"/>
      <c r="FD144" s="106"/>
      <c r="FE144" s="106"/>
      <c r="FF144" s="106"/>
      <c r="FG144" s="106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6"/>
      <c r="FS144" s="106"/>
      <c r="FT144" s="106"/>
      <c r="FU144" s="106"/>
      <c r="FV144" s="106"/>
      <c r="FW144" s="106"/>
      <c r="FX144" s="106"/>
      <c r="FY144" s="106"/>
      <c r="FZ144" s="106"/>
      <c r="GA144" s="106"/>
      <c r="GB144" s="106"/>
      <c r="GC144" s="106"/>
      <c r="GD144" s="106"/>
      <c r="GE144" s="106"/>
      <c r="GF144" s="106"/>
      <c r="GG144" s="106"/>
      <c r="GH144" s="106"/>
      <c r="GI144" s="106"/>
      <c r="GJ144" s="106"/>
      <c r="GK144" s="106"/>
      <c r="GL144" s="106"/>
      <c r="GM144" s="106"/>
      <c r="GN144" s="106"/>
      <c r="GO144" s="106"/>
      <c r="GP144" s="106"/>
      <c r="GQ144" s="106"/>
      <c r="GR144" s="106"/>
      <c r="GS144" s="106"/>
      <c r="GT144" s="106"/>
      <c r="GU144" s="106"/>
      <c r="GV144" s="106"/>
      <c r="GW144" s="106"/>
      <c r="GX144" s="106"/>
      <c r="GY144" s="106"/>
      <c r="GZ144" s="106"/>
      <c r="HA144" s="106"/>
      <c r="HB144" s="106"/>
      <c r="HC144" s="106"/>
      <c r="HD144" s="106"/>
      <c r="HE144" s="106"/>
      <c r="HF144" s="106"/>
      <c r="HG144" s="106"/>
      <c r="HH144" s="106"/>
      <c r="HI144" s="106"/>
      <c r="HJ144" s="106"/>
      <c r="HK144" s="106"/>
      <c r="HL144" s="106"/>
      <c r="HM144" s="106"/>
      <c r="HN144" s="106"/>
      <c r="HO144" s="106"/>
      <c r="HP144" s="106"/>
      <c r="HQ144" s="106"/>
      <c r="HR144" s="106"/>
      <c r="HS144" s="106"/>
      <c r="HT144" s="106"/>
      <c r="HU144" s="106"/>
      <c r="HV144" s="106"/>
      <c r="HW144" s="106"/>
      <c r="HX144" s="106"/>
      <c r="HY144" s="106"/>
      <c r="HZ144" s="106"/>
      <c r="IA144" s="106"/>
      <c r="IB144" s="106"/>
      <c r="IC144" s="106"/>
      <c r="ID144" s="106"/>
      <c r="IE144" s="106"/>
      <c r="IF144" s="106"/>
      <c r="IG144" s="106"/>
      <c r="IH144" s="106"/>
      <c r="II144" s="106"/>
      <c r="IJ144" s="106"/>
      <c r="IK144" s="106"/>
      <c r="IL144" s="106"/>
      <c r="IM144" s="106"/>
      <c r="IN144" s="106"/>
      <c r="IO144" s="106"/>
      <c r="IP144" s="106"/>
      <c r="IQ144" s="106"/>
      <c r="IR144" s="106"/>
      <c r="IS144" s="106"/>
      <c r="IT144" s="106"/>
      <c r="IU144" s="106"/>
      <c r="IV144" s="106"/>
      <c r="IW144" s="106"/>
    </row>
    <row r="145" customFormat="false" ht="12.75" hidden="false" customHeight="false" outlineLevel="0" collapsed="false">
      <c r="A145" s="106"/>
      <c r="B145" s="75" t="s">
        <v>142</v>
      </c>
      <c r="C145" s="107" t="s">
        <v>313</v>
      </c>
      <c r="D145" s="107" t="s">
        <v>324</v>
      </c>
      <c r="E145" s="108" t="n">
        <v>36526</v>
      </c>
      <c r="F145" s="108" t="n">
        <v>36677</v>
      </c>
      <c r="G145" s="75" t="s">
        <v>325</v>
      </c>
      <c r="H145" s="75" t="s">
        <v>2</v>
      </c>
      <c r="I145" s="107" t="s">
        <v>321</v>
      </c>
      <c r="J145" s="109" t="n">
        <v>0.8739</v>
      </c>
      <c r="K145" s="110"/>
      <c r="L145" s="110"/>
      <c r="M145" s="110"/>
      <c r="N145" s="110"/>
      <c r="O145" s="111"/>
      <c r="P145" s="110"/>
      <c r="Q145" s="112" t="n">
        <v>891719</v>
      </c>
      <c r="R145" s="112" t="n">
        <v>300</v>
      </c>
      <c r="S145" s="107"/>
      <c r="T145" s="75" t="s">
        <v>326</v>
      </c>
      <c r="U145" s="96" t="n">
        <f aca="false">(+S145*J145)*31</f>
        <v>0</v>
      </c>
      <c r="V145" s="164" t="n">
        <v>202419</v>
      </c>
      <c r="W145" s="113"/>
      <c r="X145" s="113"/>
      <c r="Y145" s="75"/>
      <c r="Z145" s="114"/>
      <c r="AA145" s="114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  <c r="GG145" s="106"/>
      <c r="GH145" s="106"/>
      <c r="GI145" s="106"/>
      <c r="GJ145" s="106"/>
      <c r="GK145" s="106"/>
      <c r="GL145" s="106"/>
      <c r="GM145" s="106"/>
      <c r="GN145" s="106"/>
      <c r="GO145" s="106"/>
      <c r="GP145" s="106"/>
      <c r="GQ145" s="106"/>
      <c r="GR145" s="106"/>
      <c r="GS145" s="106"/>
      <c r="GT145" s="106"/>
      <c r="GU145" s="106"/>
      <c r="GV145" s="106"/>
      <c r="GW145" s="106"/>
      <c r="GX145" s="106"/>
      <c r="GY145" s="106"/>
      <c r="GZ145" s="106"/>
      <c r="HA145" s="106"/>
      <c r="HB145" s="106"/>
      <c r="HC145" s="106"/>
      <c r="HD145" s="106"/>
      <c r="HE145" s="106"/>
      <c r="HF145" s="106"/>
      <c r="HG145" s="106"/>
      <c r="HH145" s="106"/>
      <c r="HI145" s="106"/>
      <c r="HJ145" s="106"/>
      <c r="HK145" s="106"/>
      <c r="HL145" s="106"/>
      <c r="HM145" s="106"/>
      <c r="HN145" s="106"/>
      <c r="HO145" s="106"/>
      <c r="HP145" s="106"/>
      <c r="HQ145" s="106"/>
      <c r="HR145" s="106"/>
      <c r="HS145" s="106"/>
      <c r="HT145" s="106"/>
      <c r="HU145" s="106"/>
      <c r="HV145" s="106"/>
      <c r="HW145" s="106"/>
      <c r="HX145" s="106"/>
      <c r="HY145" s="106"/>
      <c r="HZ145" s="106"/>
      <c r="IA145" s="106"/>
      <c r="IB145" s="106"/>
      <c r="IC145" s="106"/>
      <c r="ID145" s="106"/>
      <c r="IE145" s="106"/>
      <c r="IF145" s="106"/>
      <c r="IG145" s="106"/>
      <c r="IH145" s="106"/>
      <c r="II145" s="106"/>
      <c r="IJ145" s="106"/>
      <c r="IK145" s="106"/>
      <c r="IL145" s="106"/>
      <c r="IM145" s="106"/>
      <c r="IN145" s="106"/>
      <c r="IO145" s="106"/>
      <c r="IP145" s="106"/>
      <c r="IQ145" s="106"/>
      <c r="IR145" s="106"/>
      <c r="IS145" s="106"/>
      <c r="IT145" s="106"/>
      <c r="IU145" s="106"/>
      <c r="IV145" s="106"/>
      <c r="IW145" s="106"/>
    </row>
    <row r="146" customFormat="false" ht="12.75" hidden="false" customHeight="false" outlineLevel="0" collapsed="false">
      <c r="A146" s="106"/>
      <c r="B146" s="75" t="s">
        <v>142</v>
      </c>
      <c r="C146" s="107" t="s">
        <v>313</v>
      </c>
      <c r="D146" s="107" t="s">
        <v>327</v>
      </c>
      <c r="E146" s="108" t="n">
        <v>36526</v>
      </c>
      <c r="F146" s="108" t="n">
        <v>36556</v>
      </c>
      <c r="G146" s="75" t="s">
        <v>328</v>
      </c>
      <c r="H146" s="75" t="s">
        <v>320</v>
      </c>
      <c r="I146" s="107" t="s">
        <v>317</v>
      </c>
      <c r="J146" s="109" t="n">
        <f aca="false">1.2167/30.417</f>
        <v>0.0400006575270408</v>
      </c>
      <c r="K146" s="110"/>
      <c r="L146" s="110"/>
      <c r="M146" s="110"/>
      <c r="N146" s="110"/>
      <c r="O146" s="111"/>
      <c r="P146" s="110"/>
      <c r="Q146" s="112" t="n">
        <v>892424</v>
      </c>
      <c r="R146" s="112" t="n">
        <v>41</v>
      </c>
      <c r="S146" s="107" t="s">
        <v>329</v>
      </c>
      <c r="T146" s="75"/>
      <c r="U146" s="96"/>
      <c r="V146" s="164" t="n">
        <v>203018</v>
      </c>
      <c r="W146" s="113"/>
      <c r="X146" s="113"/>
      <c r="Y146" s="75"/>
      <c r="Z146" s="114"/>
      <c r="AA146" s="114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  <c r="EI146" s="106"/>
      <c r="EJ146" s="106"/>
      <c r="EK146" s="106"/>
      <c r="EL146" s="106"/>
      <c r="EM146" s="106"/>
      <c r="EN146" s="106"/>
      <c r="EO146" s="106"/>
      <c r="EP146" s="106"/>
      <c r="EQ146" s="106"/>
      <c r="ER146" s="106"/>
      <c r="ES146" s="106"/>
      <c r="ET146" s="106"/>
      <c r="EU146" s="106"/>
      <c r="EV146" s="106"/>
      <c r="EW146" s="106"/>
      <c r="EX146" s="106"/>
      <c r="EY146" s="106"/>
      <c r="EZ146" s="106"/>
      <c r="FA146" s="106"/>
      <c r="FB146" s="106"/>
      <c r="FC146" s="106"/>
      <c r="FD146" s="106"/>
      <c r="FE146" s="106"/>
      <c r="FF146" s="106"/>
      <c r="FG146" s="106"/>
      <c r="FH146" s="106"/>
      <c r="FI146" s="106"/>
      <c r="FJ146" s="106"/>
      <c r="FK146" s="106"/>
      <c r="FL146" s="106"/>
      <c r="FM146" s="106"/>
      <c r="FN146" s="106"/>
      <c r="FO146" s="106"/>
      <c r="FP146" s="106"/>
      <c r="FQ146" s="106"/>
      <c r="FR146" s="106"/>
      <c r="FS146" s="106"/>
      <c r="FT146" s="106"/>
      <c r="FU146" s="106"/>
      <c r="FV146" s="106"/>
      <c r="FW146" s="106"/>
      <c r="FX146" s="106"/>
      <c r="FY146" s="106"/>
      <c r="FZ146" s="106"/>
      <c r="GA146" s="106"/>
      <c r="GB146" s="106"/>
      <c r="GC146" s="106"/>
      <c r="GD146" s="106"/>
      <c r="GE146" s="106"/>
      <c r="GF146" s="106"/>
      <c r="GG146" s="106"/>
      <c r="GH146" s="106"/>
      <c r="GI146" s="106"/>
      <c r="GJ146" s="106"/>
      <c r="GK146" s="106"/>
      <c r="GL146" s="106"/>
      <c r="GM146" s="106"/>
      <c r="GN146" s="106"/>
      <c r="GO146" s="106"/>
      <c r="GP146" s="106"/>
      <c r="GQ146" s="106"/>
      <c r="GR146" s="106"/>
      <c r="GS146" s="106"/>
      <c r="GT146" s="106"/>
      <c r="GU146" s="106"/>
      <c r="GV146" s="106"/>
      <c r="GW146" s="106"/>
      <c r="GX146" s="106"/>
      <c r="GY146" s="106"/>
      <c r="GZ146" s="106"/>
      <c r="HA146" s="106"/>
      <c r="HB146" s="106"/>
      <c r="HC146" s="106"/>
      <c r="HD146" s="106"/>
      <c r="HE146" s="106"/>
      <c r="HF146" s="106"/>
      <c r="HG146" s="106"/>
      <c r="HH146" s="106"/>
      <c r="HI146" s="106"/>
      <c r="HJ146" s="106"/>
      <c r="HK146" s="106"/>
      <c r="HL146" s="106"/>
      <c r="HM146" s="106"/>
      <c r="HN146" s="106"/>
      <c r="HO146" s="106"/>
      <c r="HP146" s="106"/>
      <c r="HQ146" s="106"/>
      <c r="HR146" s="106"/>
      <c r="HS146" s="106"/>
      <c r="HT146" s="106"/>
      <c r="HU146" s="106"/>
      <c r="HV146" s="106"/>
      <c r="HW146" s="106"/>
      <c r="HX146" s="106"/>
      <c r="HY146" s="106"/>
      <c r="HZ146" s="106"/>
      <c r="IA146" s="106"/>
      <c r="IB146" s="106"/>
      <c r="IC146" s="106"/>
      <c r="ID146" s="106"/>
      <c r="IE146" s="106"/>
      <c r="IF146" s="106"/>
      <c r="IG146" s="106"/>
      <c r="IH146" s="106"/>
      <c r="II146" s="106"/>
      <c r="IJ146" s="106"/>
      <c r="IK146" s="106"/>
      <c r="IL146" s="106"/>
      <c r="IM146" s="106"/>
      <c r="IN146" s="106"/>
      <c r="IO146" s="106"/>
      <c r="IP146" s="106"/>
      <c r="IQ146" s="106"/>
      <c r="IR146" s="106"/>
      <c r="IS146" s="106"/>
      <c r="IT146" s="106"/>
      <c r="IU146" s="106"/>
      <c r="IV146" s="106"/>
      <c r="IW146" s="106"/>
    </row>
    <row r="147" customFormat="false" ht="12.75" hidden="false" customHeight="false" outlineLevel="0" collapsed="false">
      <c r="A147" s="106"/>
      <c r="B147" s="75" t="s">
        <v>142</v>
      </c>
      <c r="C147" s="107" t="s">
        <v>313</v>
      </c>
      <c r="D147" s="107" t="s">
        <v>327</v>
      </c>
      <c r="E147" s="108" t="n">
        <v>36526</v>
      </c>
      <c r="F147" s="108" t="n">
        <v>36556</v>
      </c>
      <c r="G147" s="75" t="s">
        <v>320</v>
      </c>
      <c r="H147" s="75" t="s">
        <v>320</v>
      </c>
      <c r="I147" s="107" t="s">
        <v>330</v>
      </c>
      <c r="J147" s="109" t="n">
        <f aca="false">5.075/31</f>
        <v>0.163709677419355</v>
      </c>
      <c r="K147" s="110"/>
      <c r="L147" s="110"/>
      <c r="M147" s="110"/>
      <c r="N147" s="110"/>
      <c r="O147" s="111"/>
      <c r="P147" s="110"/>
      <c r="Q147" s="112" t="n">
        <v>892423</v>
      </c>
      <c r="R147" s="112" t="n">
        <v>41</v>
      </c>
      <c r="S147" s="107" t="s">
        <v>331</v>
      </c>
      <c r="T147" s="75"/>
      <c r="U147" s="96"/>
      <c r="V147" s="164" t="n">
        <v>202382</v>
      </c>
      <c r="W147" s="113" t="s">
        <v>332</v>
      </c>
      <c r="X147" s="113"/>
      <c r="Y147" s="75"/>
      <c r="Z147" s="114"/>
      <c r="AA147" s="114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 s="106"/>
      <c r="DL147" s="106"/>
      <c r="DM147" s="106"/>
      <c r="DN147" s="106"/>
      <c r="DO147" s="106"/>
      <c r="DP147" s="106"/>
      <c r="DQ147" s="106"/>
      <c r="DR147" s="106"/>
      <c r="DS147" s="106"/>
      <c r="DT147" s="106"/>
      <c r="DU147" s="106"/>
      <c r="DV147" s="106"/>
      <c r="DW147" s="106"/>
      <c r="DX147" s="106"/>
      <c r="DY147" s="106"/>
      <c r="DZ147" s="106"/>
      <c r="EA147" s="106"/>
      <c r="EB147" s="106"/>
      <c r="EC147" s="106"/>
      <c r="ED147" s="106"/>
      <c r="EE147" s="106"/>
      <c r="EF147" s="106"/>
      <c r="EG147" s="106"/>
      <c r="EH147" s="106"/>
      <c r="EI147" s="106"/>
      <c r="EJ147" s="106"/>
      <c r="EK147" s="106"/>
      <c r="EL147" s="106"/>
      <c r="EM147" s="106"/>
      <c r="EN147" s="106"/>
      <c r="EO147" s="106"/>
      <c r="EP147" s="106"/>
      <c r="EQ147" s="106"/>
      <c r="ER147" s="106"/>
      <c r="ES147" s="106"/>
      <c r="ET147" s="106"/>
      <c r="EU147" s="106"/>
      <c r="EV147" s="106"/>
      <c r="EW147" s="106"/>
      <c r="EX147" s="106"/>
      <c r="EY147" s="106"/>
      <c r="EZ147" s="106"/>
      <c r="FA147" s="106"/>
      <c r="FB147" s="106"/>
      <c r="FC147" s="106"/>
      <c r="FD147" s="106"/>
      <c r="FE147" s="106"/>
      <c r="FF147" s="106"/>
      <c r="FG147" s="106"/>
      <c r="FH147" s="106"/>
      <c r="FI147" s="106"/>
      <c r="FJ147" s="106"/>
      <c r="FK147" s="106"/>
      <c r="FL147" s="106"/>
      <c r="FM147" s="106"/>
      <c r="FN147" s="106"/>
      <c r="FO147" s="106"/>
      <c r="FP147" s="106"/>
      <c r="FQ147" s="106"/>
      <c r="FR147" s="106"/>
      <c r="FS147" s="106"/>
      <c r="FT147" s="106"/>
      <c r="FU147" s="106"/>
      <c r="FV147" s="106"/>
      <c r="FW147" s="106"/>
      <c r="FX147" s="106"/>
      <c r="FY147" s="106"/>
      <c r="FZ147" s="106"/>
      <c r="GA147" s="106"/>
      <c r="GB147" s="106"/>
      <c r="GC147" s="106"/>
      <c r="GD147" s="106"/>
      <c r="GE147" s="106"/>
      <c r="GF147" s="106"/>
      <c r="GG147" s="106"/>
      <c r="GH147" s="106"/>
      <c r="GI147" s="106"/>
      <c r="GJ147" s="106"/>
      <c r="GK147" s="106"/>
      <c r="GL147" s="106"/>
      <c r="GM147" s="106"/>
      <c r="GN147" s="106"/>
      <c r="GO147" s="106"/>
      <c r="GP147" s="106"/>
      <c r="GQ147" s="106"/>
      <c r="GR147" s="106"/>
      <c r="GS147" s="106"/>
      <c r="GT147" s="106"/>
      <c r="GU147" s="106"/>
      <c r="GV147" s="106"/>
      <c r="GW147" s="106"/>
      <c r="GX147" s="106"/>
      <c r="GY147" s="106"/>
      <c r="GZ147" s="106"/>
      <c r="HA147" s="106"/>
      <c r="HB147" s="106"/>
      <c r="HC147" s="106"/>
      <c r="HD147" s="106"/>
      <c r="HE147" s="106"/>
      <c r="HF147" s="106"/>
      <c r="HG147" s="106"/>
      <c r="HH147" s="106"/>
      <c r="HI147" s="106"/>
      <c r="HJ147" s="106"/>
      <c r="HK147" s="106"/>
      <c r="HL147" s="106"/>
      <c r="HM147" s="106"/>
      <c r="HN147" s="106"/>
      <c r="HO147" s="106"/>
      <c r="HP147" s="106"/>
      <c r="HQ147" s="106"/>
      <c r="HR147" s="106"/>
      <c r="HS147" s="106"/>
      <c r="HT147" s="106"/>
      <c r="HU147" s="106"/>
      <c r="HV147" s="106"/>
      <c r="HW147" s="106"/>
      <c r="HX147" s="106"/>
      <c r="HY147" s="106"/>
      <c r="HZ147" s="106"/>
      <c r="IA147" s="106"/>
      <c r="IB147" s="106"/>
      <c r="IC147" s="106"/>
      <c r="ID147" s="106"/>
      <c r="IE147" s="106"/>
      <c r="IF147" s="106"/>
      <c r="IG147" s="106"/>
      <c r="IH147" s="106"/>
      <c r="II147" s="106"/>
      <c r="IJ147" s="106"/>
      <c r="IK147" s="106"/>
      <c r="IL147" s="106"/>
      <c r="IM147" s="106"/>
      <c r="IN147" s="106"/>
      <c r="IO147" s="106"/>
      <c r="IP147" s="106"/>
      <c r="IQ147" s="106"/>
      <c r="IR147" s="106"/>
      <c r="IS147" s="106"/>
      <c r="IT147" s="106"/>
      <c r="IU147" s="106"/>
      <c r="IV147" s="106"/>
      <c r="IW147" s="106"/>
    </row>
    <row r="148" customFormat="false" ht="12.75" hidden="false" customHeight="false" outlineLevel="0" collapsed="false">
      <c r="A148" s="106"/>
      <c r="B148" s="75" t="s">
        <v>142</v>
      </c>
      <c r="C148" s="107" t="s">
        <v>313</v>
      </c>
      <c r="D148" s="107" t="s">
        <v>333</v>
      </c>
      <c r="E148" s="108" t="n">
        <v>36526</v>
      </c>
      <c r="F148" s="108" t="n">
        <v>36556</v>
      </c>
      <c r="G148" s="75" t="s">
        <v>319</v>
      </c>
      <c r="H148" s="75" t="s">
        <v>2</v>
      </c>
      <c r="I148" s="107" t="s">
        <v>321</v>
      </c>
      <c r="J148" s="109" t="n">
        <v>0.55</v>
      </c>
      <c r="K148" s="110" t="n">
        <v>0</v>
      </c>
      <c r="L148" s="110" t="n">
        <v>0.0022</v>
      </c>
      <c r="M148" s="110" t="n">
        <v>0</v>
      </c>
      <c r="N148" s="110" t="n">
        <v>0</v>
      </c>
      <c r="O148" s="111" t="n">
        <v>0</v>
      </c>
      <c r="P148" s="110" t="n">
        <f aca="false">SUM(J148:N148)</f>
        <v>0.5522</v>
      </c>
      <c r="Q148" s="112" t="n">
        <v>892348</v>
      </c>
      <c r="R148" s="107" t="n">
        <v>145</v>
      </c>
      <c r="S148" s="75"/>
      <c r="T148" s="96" t="n">
        <f aca="false">J148*J$1*R148</f>
        <v>2472.25</v>
      </c>
      <c r="U148" s="96"/>
      <c r="V148" s="113" t="n">
        <v>145307</v>
      </c>
      <c r="W148" s="75"/>
      <c r="X148" s="114"/>
      <c r="Y148" s="114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 s="106"/>
      <c r="DL148" s="106"/>
      <c r="DM148" s="106"/>
      <c r="DN148" s="106"/>
      <c r="DO148" s="106"/>
      <c r="DP148" s="106"/>
      <c r="DQ148" s="106"/>
      <c r="DR148" s="106"/>
      <c r="DS148" s="106"/>
      <c r="DT148" s="106"/>
      <c r="DU148" s="106"/>
      <c r="DV148" s="106"/>
      <c r="DW148" s="106"/>
      <c r="DX148" s="106"/>
      <c r="DY148" s="106"/>
      <c r="DZ148" s="106"/>
      <c r="EA148" s="106"/>
      <c r="EB148" s="106"/>
      <c r="EC148" s="106"/>
      <c r="ED148" s="106"/>
      <c r="EE148" s="106"/>
      <c r="EF148" s="106"/>
      <c r="EG148" s="106"/>
      <c r="EH148" s="106"/>
      <c r="EI148" s="106"/>
      <c r="EJ148" s="106"/>
      <c r="EK148" s="106"/>
      <c r="EL148" s="106"/>
      <c r="EM148" s="106"/>
      <c r="EN148" s="106"/>
      <c r="EO148" s="106"/>
      <c r="EP148" s="106"/>
      <c r="EQ148" s="106"/>
      <c r="ER148" s="106"/>
      <c r="ES148" s="106"/>
      <c r="ET148" s="106"/>
      <c r="EU148" s="106"/>
      <c r="EV148" s="106"/>
      <c r="EW148" s="106"/>
      <c r="EX148" s="106"/>
      <c r="EY148" s="106"/>
      <c r="EZ148" s="106"/>
      <c r="FA148" s="106"/>
      <c r="FB148" s="106"/>
      <c r="FC148" s="106"/>
      <c r="FD148" s="106"/>
      <c r="FE148" s="106"/>
      <c r="FF148" s="106"/>
      <c r="FG148" s="106"/>
      <c r="FH148" s="106"/>
      <c r="FI148" s="106"/>
      <c r="FJ148" s="106"/>
      <c r="FK148" s="106"/>
      <c r="FL148" s="106"/>
      <c r="FM148" s="106"/>
      <c r="FN148" s="106"/>
      <c r="FO148" s="106"/>
      <c r="FP148" s="106"/>
      <c r="FQ148" s="106"/>
      <c r="FR148" s="106"/>
      <c r="FS148" s="106"/>
      <c r="FT148" s="106"/>
      <c r="FU148" s="106"/>
      <c r="FV148" s="106"/>
      <c r="FW148" s="106"/>
      <c r="FX148" s="106"/>
      <c r="FY148" s="106"/>
      <c r="FZ148" s="106"/>
      <c r="GA148" s="106"/>
      <c r="GB148" s="106"/>
      <c r="GC148" s="106"/>
      <c r="GD148" s="106"/>
      <c r="GE148" s="106"/>
      <c r="GF148" s="106"/>
      <c r="GG148" s="106"/>
      <c r="GH148" s="106"/>
      <c r="GI148" s="106"/>
      <c r="GJ148" s="106"/>
      <c r="GK148" s="106"/>
      <c r="GL148" s="106"/>
      <c r="GM148" s="106"/>
      <c r="GN148" s="106"/>
      <c r="GO148" s="106"/>
      <c r="GP148" s="106"/>
      <c r="GQ148" s="106"/>
      <c r="GR148" s="106"/>
      <c r="GS148" s="106"/>
      <c r="GT148" s="106"/>
      <c r="GU148" s="106"/>
      <c r="GV148" s="106"/>
      <c r="GW148" s="106"/>
      <c r="GX148" s="106"/>
      <c r="GY148" s="106"/>
      <c r="GZ148" s="106"/>
      <c r="HA148" s="106"/>
      <c r="HB148" s="106"/>
      <c r="HC148" s="106"/>
      <c r="HD148" s="106"/>
      <c r="HE148" s="106"/>
      <c r="HF148" s="106"/>
      <c r="HG148" s="106"/>
      <c r="HH148" s="106"/>
      <c r="HI148" s="106"/>
      <c r="HJ148" s="106"/>
      <c r="HK148" s="106"/>
      <c r="HL148" s="106"/>
      <c r="HM148" s="106"/>
      <c r="HN148" s="106"/>
      <c r="HO148" s="106"/>
      <c r="HP148" s="106"/>
      <c r="HQ148" s="106"/>
      <c r="HR148" s="106"/>
      <c r="HS148" s="106"/>
      <c r="HT148" s="106"/>
      <c r="HU148" s="106"/>
      <c r="HV148" s="106"/>
      <c r="HW148" s="106"/>
      <c r="HX148" s="106"/>
      <c r="HY148" s="106"/>
      <c r="HZ148" s="106"/>
      <c r="IA148" s="106"/>
      <c r="IB148" s="106"/>
      <c r="IC148" s="106"/>
      <c r="ID148" s="106"/>
      <c r="IE148" s="106"/>
      <c r="IF148" s="106"/>
      <c r="IG148" s="106"/>
      <c r="IH148" s="106"/>
      <c r="II148" s="106"/>
      <c r="IJ148" s="106"/>
      <c r="IK148" s="106"/>
      <c r="IL148" s="106"/>
      <c r="IM148" s="106"/>
      <c r="IN148" s="106"/>
      <c r="IO148" s="106"/>
      <c r="IP148" s="106"/>
      <c r="IQ148" s="106"/>
      <c r="IR148" s="106"/>
      <c r="IS148" s="106"/>
      <c r="IT148" s="106"/>
      <c r="IU148" s="106"/>
      <c r="IV148" s="106"/>
      <c r="IW148" s="106"/>
    </row>
    <row r="149" customFormat="false" ht="12.75" hidden="false" customHeight="false" outlineLevel="0" collapsed="false">
      <c r="B149" s="64"/>
      <c r="C149" s="62"/>
      <c r="D149" s="62"/>
      <c r="E149" s="63"/>
      <c r="F149" s="63"/>
      <c r="G149" s="64"/>
      <c r="H149" s="64"/>
      <c r="I149" s="62"/>
      <c r="J149" s="78"/>
      <c r="K149" s="67"/>
      <c r="L149" s="151"/>
      <c r="M149" s="67"/>
      <c r="N149" s="67"/>
      <c r="O149" s="68"/>
      <c r="P149" s="67"/>
      <c r="Q149" s="69"/>
      <c r="R149" s="70" t="n">
        <f aca="false">SUM(R135:R148)</f>
        <v>13427</v>
      </c>
      <c r="S149" s="62"/>
      <c r="T149" s="95" t="n">
        <f aca="false">SUM(T135:T148)</f>
        <v>12516.7708</v>
      </c>
      <c r="U149" s="95"/>
      <c r="V149" s="152"/>
      <c r="W149" s="64"/>
      <c r="X149" s="93"/>
      <c r="Y149" s="93"/>
    </row>
    <row r="150" customFormat="false" ht="12.75" hidden="false" customHeight="false" outlineLevel="0" collapsed="false">
      <c r="B150" s="97" t="s">
        <v>109</v>
      </c>
      <c r="C150" s="98" t="s">
        <v>110</v>
      </c>
      <c r="D150" s="98" t="s">
        <v>111</v>
      </c>
      <c r="E150" s="99" t="s">
        <v>112</v>
      </c>
      <c r="F150" s="99"/>
      <c r="G150" s="97" t="s">
        <v>113</v>
      </c>
      <c r="H150" s="97" t="s">
        <v>114</v>
      </c>
      <c r="I150" s="98" t="s">
        <v>136</v>
      </c>
      <c r="J150" s="100" t="s">
        <v>116</v>
      </c>
      <c r="K150" s="98" t="s">
        <v>117</v>
      </c>
      <c r="L150" s="98" t="s">
        <v>118</v>
      </c>
      <c r="M150" s="98" t="s">
        <v>119</v>
      </c>
      <c r="N150" s="98" t="s">
        <v>120</v>
      </c>
      <c r="O150" s="101" t="s">
        <v>122</v>
      </c>
      <c r="P150" s="98" t="s">
        <v>137</v>
      </c>
      <c r="Q150" s="102" t="s">
        <v>123</v>
      </c>
      <c r="R150" s="98" t="s">
        <v>124</v>
      </c>
      <c r="S150" s="97" t="s">
        <v>125</v>
      </c>
      <c r="T150" s="103" t="s">
        <v>138</v>
      </c>
      <c r="U150" s="103" t="s">
        <v>139</v>
      </c>
      <c r="V150" s="104" t="s">
        <v>140</v>
      </c>
      <c r="W150" s="105" t="n">
        <f aca="false">+W98</f>
        <v>0</v>
      </c>
      <c r="X150" s="93"/>
      <c r="Y150" s="93"/>
    </row>
    <row r="151" customFormat="false" ht="12.75" hidden="false" customHeight="false" outlineLevel="0" collapsed="false">
      <c r="A151" s="106"/>
      <c r="B151" s="75" t="s">
        <v>142</v>
      </c>
      <c r="C151" s="107" t="s">
        <v>334</v>
      </c>
      <c r="D151" s="107" t="s">
        <v>314</v>
      </c>
      <c r="E151" s="108" t="n">
        <v>35977</v>
      </c>
      <c r="F151" s="108" t="n">
        <v>38657</v>
      </c>
      <c r="G151" s="75" t="s">
        <v>335</v>
      </c>
      <c r="H151" s="75" t="s">
        <v>336</v>
      </c>
      <c r="I151" s="107" t="s">
        <v>337</v>
      </c>
      <c r="J151" s="109" t="n">
        <v>0.3033</v>
      </c>
      <c r="K151" s="110" t="n">
        <v>0</v>
      </c>
      <c r="L151" s="110" t="n">
        <v>0.0022</v>
      </c>
      <c r="M151" s="110" t="n">
        <v>0</v>
      </c>
      <c r="N151" s="110" t="n">
        <v>0</v>
      </c>
      <c r="O151" s="111" t="n">
        <v>0</v>
      </c>
      <c r="P151" s="110" t="n">
        <f aca="false">SUM(J151:N151)</f>
        <v>0.3055</v>
      </c>
      <c r="Q151" s="112" t="s">
        <v>338</v>
      </c>
      <c r="R151" s="107" t="n">
        <v>16</v>
      </c>
      <c r="S151" s="75"/>
      <c r="T151" s="96" t="n">
        <f aca="false">J151*J$1*R151</f>
        <v>150.4368</v>
      </c>
      <c r="U151" s="96"/>
      <c r="V151" s="113" t="n">
        <v>143324</v>
      </c>
      <c r="W151" s="75"/>
      <c r="X151" s="114"/>
      <c r="Y151" s="114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 s="106"/>
      <c r="DZ151" s="106"/>
      <c r="EA151" s="106"/>
      <c r="EB151" s="106"/>
      <c r="EC151" s="106"/>
      <c r="ED151" s="106"/>
      <c r="EE151" s="106"/>
      <c r="EF151" s="106"/>
      <c r="EG151" s="106"/>
      <c r="EH151" s="106"/>
      <c r="EI151" s="106"/>
      <c r="EJ151" s="106"/>
      <c r="EK151" s="106"/>
      <c r="EL151" s="106"/>
      <c r="EM151" s="106"/>
      <c r="EN151" s="106"/>
      <c r="EO151" s="106"/>
      <c r="EP151" s="106"/>
      <c r="EQ151" s="106"/>
      <c r="ER151" s="106"/>
      <c r="ES151" s="106"/>
      <c r="ET151" s="106"/>
      <c r="EU151" s="106"/>
      <c r="EV151" s="106"/>
      <c r="EW151" s="106"/>
      <c r="EX151" s="106"/>
      <c r="EY151" s="106"/>
      <c r="EZ151" s="106"/>
      <c r="FA151" s="106"/>
      <c r="FB151" s="106"/>
      <c r="FC151" s="106"/>
      <c r="FD151" s="106"/>
      <c r="FE151" s="106"/>
      <c r="FF151" s="106"/>
      <c r="FG151" s="106"/>
      <c r="FH151" s="106"/>
      <c r="FI151" s="106"/>
      <c r="FJ151" s="106"/>
      <c r="FK151" s="106"/>
      <c r="FL151" s="106"/>
      <c r="FM151" s="106"/>
      <c r="FN151" s="106"/>
      <c r="FO151" s="106"/>
      <c r="FP151" s="106"/>
      <c r="FQ151" s="106"/>
      <c r="FR151" s="106"/>
      <c r="FS151" s="106"/>
      <c r="FT151" s="106"/>
      <c r="FU151" s="106"/>
      <c r="FV151" s="106"/>
      <c r="FW151" s="106"/>
      <c r="FX151" s="106"/>
      <c r="FY151" s="106"/>
      <c r="FZ151" s="106"/>
      <c r="GA151" s="106"/>
      <c r="GB151" s="106"/>
      <c r="GC151" s="106"/>
      <c r="GD151" s="106"/>
      <c r="GE151" s="106"/>
      <c r="GF151" s="106"/>
      <c r="GG151" s="106"/>
      <c r="GH151" s="106"/>
      <c r="GI151" s="106"/>
      <c r="GJ151" s="106"/>
      <c r="GK151" s="106"/>
      <c r="GL151" s="106"/>
      <c r="GM151" s="106"/>
      <c r="GN151" s="106"/>
      <c r="GO151" s="106"/>
      <c r="GP151" s="106"/>
      <c r="GQ151" s="106"/>
      <c r="GR151" s="106"/>
      <c r="GS151" s="106"/>
      <c r="GT151" s="106"/>
      <c r="GU151" s="106"/>
      <c r="GV151" s="106"/>
      <c r="GW151" s="106"/>
      <c r="GX151" s="106"/>
      <c r="GY151" s="106"/>
      <c r="GZ151" s="106"/>
      <c r="HA151" s="106"/>
      <c r="HB151" s="106"/>
      <c r="HC151" s="106"/>
      <c r="HD151" s="106"/>
      <c r="HE151" s="106"/>
      <c r="HF151" s="106"/>
      <c r="HG151" s="106"/>
      <c r="HH151" s="106"/>
      <c r="HI151" s="106"/>
      <c r="HJ151" s="106"/>
      <c r="HK151" s="106"/>
      <c r="HL151" s="106"/>
      <c r="HM151" s="106"/>
      <c r="HN151" s="106"/>
      <c r="HO151" s="106"/>
      <c r="HP151" s="106"/>
      <c r="HQ151" s="106"/>
      <c r="HR151" s="106"/>
      <c r="HS151" s="106"/>
      <c r="HT151" s="106"/>
      <c r="HU151" s="106"/>
      <c r="HV151" s="106"/>
      <c r="HW151" s="106"/>
      <c r="HX151" s="106"/>
      <c r="HY151" s="106"/>
      <c r="HZ151" s="106"/>
      <c r="IA151" s="106"/>
      <c r="IB151" s="106"/>
      <c r="IC151" s="106"/>
      <c r="ID151" s="106"/>
      <c r="IE151" s="106"/>
      <c r="IF151" s="106"/>
      <c r="IG151" s="106"/>
      <c r="IH151" s="106"/>
      <c r="II151" s="106"/>
      <c r="IJ151" s="106"/>
      <c r="IK151" s="106"/>
      <c r="IL151" s="106"/>
      <c r="IM151" s="106"/>
      <c r="IN151" s="106"/>
      <c r="IO151" s="106"/>
      <c r="IP151" s="106"/>
      <c r="IQ151" s="106"/>
      <c r="IR151" s="106"/>
      <c r="IS151" s="106"/>
      <c r="IT151" s="106"/>
      <c r="IU151" s="106"/>
      <c r="IV151" s="106"/>
      <c r="IW151" s="106"/>
    </row>
    <row r="152" customFormat="false" ht="12.75" hidden="false" customHeight="false" outlineLevel="0" collapsed="false">
      <c r="A152" s="106"/>
      <c r="B152" s="75" t="s">
        <v>142</v>
      </c>
      <c r="C152" s="107" t="s">
        <v>334</v>
      </c>
      <c r="D152" s="107" t="s">
        <v>314</v>
      </c>
      <c r="E152" s="108" t="n">
        <v>35977</v>
      </c>
      <c r="F152" s="108" t="n">
        <v>38657</v>
      </c>
      <c r="G152" s="75" t="s">
        <v>339</v>
      </c>
      <c r="H152" s="75" t="s">
        <v>336</v>
      </c>
      <c r="I152" s="107" t="s">
        <v>337</v>
      </c>
      <c r="J152" s="109" t="n">
        <v>0.3033</v>
      </c>
      <c r="K152" s="110" t="n">
        <v>0</v>
      </c>
      <c r="L152" s="110" t="n">
        <v>0.0022</v>
      </c>
      <c r="M152" s="110" t="n">
        <v>0</v>
      </c>
      <c r="N152" s="110" t="n">
        <v>0</v>
      </c>
      <c r="O152" s="111" t="n">
        <v>0</v>
      </c>
      <c r="P152" s="110" t="n">
        <f aca="false">SUM(J152:N152)</f>
        <v>0.3055</v>
      </c>
      <c r="Q152" s="112" t="s">
        <v>338</v>
      </c>
      <c r="R152" s="107" t="n">
        <v>17</v>
      </c>
      <c r="S152" s="75"/>
      <c r="T152" s="96" t="n">
        <f aca="false">J152*J$1*R152</f>
        <v>159.8391</v>
      </c>
      <c r="U152" s="96"/>
      <c r="V152" s="113" t="n">
        <v>143324</v>
      </c>
      <c r="W152" s="75"/>
      <c r="X152" s="114"/>
      <c r="Y152" s="114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106"/>
      <c r="BO152" s="106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 s="106"/>
      <c r="DL152" s="106"/>
      <c r="DM152" s="106"/>
      <c r="DN152" s="106"/>
      <c r="DO152" s="106"/>
      <c r="DP152" s="106"/>
      <c r="DQ152" s="106"/>
      <c r="DR152" s="106"/>
      <c r="DS152" s="106"/>
      <c r="DT152" s="106"/>
      <c r="DU152" s="106"/>
      <c r="DV152" s="106"/>
      <c r="DW152" s="106"/>
      <c r="DX152" s="106"/>
      <c r="DY152" s="106"/>
      <c r="DZ152" s="106"/>
      <c r="EA152" s="106"/>
      <c r="EB152" s="106"/>
      <c r="EC152" s="106"/>
      <c r="ED152" s="106"/>
      <c r="EE152" s="106"/>
      <c r="EF152" s="106"/>
      <c r="EG152" s="106"/>
      <c r="EH152" s="106"/>
      <c r="EI152" s="106"/>
      <c r="EJ152" s="106"/>
      <c r="EK152" s="106"/>
      <c r="EL152" s="106"/>
      <c r="EM152" s="106"/>
      <c r="EN152" s="106"/>
      <c r="EO152" s="106"/>
      <c r="EP152" s="106"/>
      <c r="EQ152" s="106"/>
      <c r="ER152" s="106"/>
      <c r="ES152" s="106"/>
      <c r="ET152" s="106"/>
      <c r="EU152" s="106"/>
      <c r="EV152" s="106"/>
      <c r="EW152" s="106"/>
      <c r="EX152" s="106"/>
      <c r="EY152" s="106"/>
      <c r="EZ152" s="106"/>
      <c r="FA152" s="106"/>
      <c r="FB152" s="106"/>
      <c r="FC152" s="106"/>
      <c r="FD152" s="106"/>
      <c r="FE152" s="106"/>
      <c r="FF152" s="106"/>
      <c r="FG152" s="106"/>
      <c r="FH152" s="106"/>
      <c r="FI152" s="106"/>
      <c r="FJ152" s="106"/>
      <c r="FK152" s="106"/>
      <c r="FL152" s="106"/>
      <c r="FM152" s="106"/>
      <c r="FN152" s="106"/>
      <c r="FO152" s="106"/>
      <c r="FP152" s="106"/>
      <c r="FQ152" s="106"/>
      <c r="FR152" s="106"/>
      <c r="FS152" s="106"/>
      <c r="FT152" s="106"/>
      <c r="FU152" s="106"/>
      <c r="FV152" s="106"/>
      <c r="FW152" s="106"/>
      <c r="FX152" s="106"/>
      <c r="FY152" s="106"/>
      <c r="FZ152" s="106"/>
      <c r="GA152" s="106"/>
      <c r="GB152" s="106"/>
      <c r="GC152" s="106"/>
      <c r="GD152" s="106"/>
      <c r="GE152" s="106"/>
      <c r="GF152" s="106"/>
      <c r="GG152" s="106"/>
      <c r="GH152" s="106"/>
      <c r="GI152" s="106"/>
      <c r="GJ152" s="106"/>
      <c r="GK152" s="106"/>
      <c r="GL152" s="106"/>
      <c r="GM152" s="106"/>
      <c r="GN152" s="106"/>
      <c r="GO152" s="106"/>
      <c r="GP152" s="106"/>
      <c r="GQ152" s="106"/>
      <c r="GR152" s="106"/>
      <c r="GS152" s="106"/>
      <c r="GT152" s="106"/>
      <c r="GU152" s="106"/>
      <c r="GV152" s="106"/>
      <c r="GW152" s="106"/>
      <c r="GX152" s="106"/>
      <c r="GY152" s="106"/>
      <c r="GZ152" s="106"/>
      <c r="HA152" s="106"/>
      <c r="HB152" s="106"/>
      <c r="HC152" s="106"/>
      <c r="HD152" s="106"/>
      <c r="HE152" s="106"/>
      <c r="HF152" s="106"/>
      <c r="HG152" s="106"/>
      <c r="HH152" s="106"/>
      <c r="HI152" s="106"/>
      <c r="HJ152" s="106"/>
      <c r="HK152" s="106"/>
      <c r="HL152" s="106"/>
      <c r="HM152" s="106"/>
      <c r="HN152" s="106"/>
      <c r="HO152" s="106"/>
      <c r="HP152" s="106"/>
      <c r="HQ152" s="106"/>
      <c r="HR152" s="106"/>
      <c r="HS152" s="106"/>
      <c r="HT152" s="106"/>
      <c r="HU152" s="106"/>
      <c r="HV152" s="106"/>
      <c r="HW152" s="106"/>
      <c r="HX152" s="106"/>
      <c r="HY152" s="106"/>
      <c r="HZ152" s="106"/>
      <c r="IA152" s="106"/>
      <c r="IB152" s="106"/>
      <c r="IC152" s="106"/>
      <c r="ID152" s="106"/>
      <c r="IE152" s="106"/>
      <c r="IF152" s="106"/>
      <c r="IG152" s="106"/>
      <c r="IH152" s="106"/>
      <c r="II152" s="106"/>
      <c r="IJ152" s="106"/>
      <c r="IK152" s="106"/>
      <c r="IL152" s="106"/>
      <c r="IM152" s="106"/>
      <c r="IN152" s="106"/>
      <c r="IO152" s="106"/>
      <c r="IP152" s="106"/>
      <c r="IQ152" s="106"/>
      <c r="IR152" s="106"/>
      <c r="IS152" s="106"/>
      <c r="IT152" s="106"/>
      <c r="IU152" s="106"/>
      <c r="IV152" s="106"/>
      <c r="IW152" s="106"/>
    </row>
    <row r="153" customFormat="false" ht="12.75" hidden="false" customHeight="false" outlineLevel="0" collapsed="false">
      <c r="A153" s="106"/>
      <c r="B153" s="75" t="s">
        <v>142</v>
      </c>
      <c r="C153" s="107" t="s">
        <v>334</v>
      </c>
      <c r="D153" s="107" t="s">
        <v>314</v>
      </c>
      <c r="E153" s="108" t="n">
        <v>36161</v>
      </c>
      <c r="F153" s="108" t="n">
        <v>38657</v>
      </c>
      <c r="G153" s="75" t="s">
        <v>335</v>
      </c>
      <c r="H153" s="75" t="s">
        <v>336</v>
      </c>
      <c r="I153" s="107" t="s">
        <v>340</v>
      </c>
      <c r="J153" s="109" t="n">
        <v>0.3033</v>
      </c>
      <c r="K153" s="110" t="n">
        <v>0</v>
      </c>
      <c r="L153" s="110" t="n">
        <v>0.0022</v>
      </c>
      <c r="M153" s="110" t="n">
        <v>0</v>
      </c>
      <c r="N153" s="110" t="n">
        <v>0</v>
      </c>
      <c r="O153" s="111" t="n">
        <v>0</v>
      </c>
      <c r="P153" s="110" t="n">
        <f aca="false">SUM(J153:N153)</f>
        <v>0.3055</v>
      </c>
      <c r="Q153" s="112" t="s">
        <v>341</v>
      </c>
      <c r="R153" s="107" t="n">
        <v>19</v>
      </c>
      <c r="S153" s="75"/>
      <c r="T153" s="96" t="n">
        <f aca="false">J153*J$1*R153</f>
        <v>178.6437</v>
      </c>
      <c r="U153" s="96"/>
      <c r="V153" s="113" t="n">
        <v>143326</v>
      </c>
      <c r="W153" s="75"/>
      <c r="X153" s="114"/>
      <c r="Y153" s="114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106"/>
      <c r="BO153" s="106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 s="106"/>
      <c r="DL153" s="106"/>
      <c r="DM153" s="106"/>
      <c r="DN153" s="106"/>
      <c r="DO153" s="106"/>
      <c r="DP153" s="106"/>
      <c r="DQ153" s="106"/>
      <c r="DR153" s="106"/>
      <c r="DS153" s="106"/>
      <c r="DT153" s="106"/>
      <c r="DU153" s="106"/>
      <c r="DV153" s="106"/>
      <c r="DW153" s="106"/>
      <c r="DX153" s="106"/>
      <c r="DY153" s="106"/>
      <c r="DZ153" s="106"/>
      <c r="EA153" s="106"/>
      <c r="EB153" s="106"/>
      <c r="EC153" s="106"/>
      <c r="ED153" s="106"/>
      <c r="EE153" s="106"/>
      <c r="EF153" s="106"/>
      <c r="EG153" s="106"/>
      <c r="EH153" s="106"/>
      <c r="EI153" s="106"/>
      <c r="EJ153" s="106"/>
      <c r="EK153" s="106"/>
      <c r="EL153" s="106"/>
      <c r="EM153" s="106"/>
      <c r="EN153" s="106"/>
      <c r="EO153" s="106"/>
      <c r="EP153" s="106"/>
      <c r="EQ153" s="106"/>
      <c r="ER153" s="106"/>
      <c r="ES153" s="106"/>
      <c r="ET153" s="106"/>
      <c r="EU153" s="106"/>
      <c r="EV153" s="106"/>
      <c r="EW153" s="106"/>
      <c r="EX153" s="106"/>
      <c r="EY153" s="106"/>
      <c r="EZ153" s="106"/>
      <c r="FA153" s="106"/>
      <c r="FB153" s="106"/>
      <c r="FC153" s="106"/>
      <c r="FD153" s="106"/>
      <c r="FE153" s="106"/>
      <c r="FF153" s="106"/>
      <c r="FG153" s="106"/>
      <c r="FH153" s="106"/>
      <c r="FI153" s="106"/>
      <c r="FJ153" s="106"/>
      <c r="FK153" s="106"/>
      <c r="FL153" s="106"/>
      <c r="FM153" s="106"/>
      <c r="FN153" s="106"/>
      <c r="FO153" s="106"/>
      <c r="FP153" s="106"/>
      <c r="FQ153" s="106"/>
      <c r="FR153" s="106"/>
      <c r="FS153" s="106"/>
      <c r="FT153" s="106"/>
      <c r="FU153" s="106"/>
      <c r="FV153" s="106"/>
      <c r="FW153" s="106"/>
      <c r="FX153" s="106"/>
      <c r="FY153" s="106"/>
      <c r="FZ153" s="106"/>
      <c r="GA153" s="106"/>
      <c r="GB153" s="106"/>
      <c r="GC153" s="106"/>
      <c r="GD153" s="106"/>
      <c r="GE153" s="106"/>
      <c r="GF153" s="106"/>
      <c r="GG153" s="106"/>
      <c r="GH153" s="106"/>
      <c r="GI153" s="106"/>
      <c r="GJ153" s="106"/>
      <c r="GK153" s="106"/>
      <c r="GL153" s="106"/>
      <c r="GM153" s="106"/>
      <c r="GN153" s="106"/>
      <c r="GO153" s="106"/>
      <c r="GP153" s="106"/>
      <c r="GQ153" s="106"/>
      <c r="GR153" s="106"/>
      <c r="GS153" s="106"/>
      <c r="GT153" s="106"/>
      <c r="GU153" s="106"/>
      <c r="GV153" s="106"/>
      <c r="GW153" s="106"/>
      <c r="GX153" s="106"/>
      <c r="GY153" s="106"/>
      <c r="GZ153" s="106"/>
      <c r="HA153" s="106"/>
      <c r="HB153" s="106"/>
      <c r="HC153" s="106"/>
      <c r="HD153" s="106"/>
      <c r="HE153" s="106"/>
      <c r="HF153" s="106"/>
      <c r="HG153" s="106"/>
      <c r="HH153" s="106"/>
      <c r="HI153" s="106"/>
      <c r="HJ153" s="106"/>
      <c r="HK153" s="106"/>
      <c r="HL153" s="106"/>
      <c r="HM153" s="106"/>
      <c r="HN153" s="106"/>
      <c r="HO153" s="106"/>
      <c r="HP153" s="106"/>
      <c r="HQ153" s="106"/>
      <c r="HR153" s="106"/>
      <c r="HS153" s="106"/>
      <c r="HT153" s="106"/>
      <c r="HU153" s="106"/>
      <c r="HV153" s="106"/>
      <c r="HW153" s="106"/>
      <c r="HX153" s="106"/>
      <c r="HY153" s="106"/>
      <c r="HZ153" s="106"/>
      <c r="IA153" s="106"/>
      <c r="IB153" s="106"/>
      <c r="IC153" s="106"/>
      <c r="ID153" s="106"/>
      <c r="IE153" s="106"/>
      <c r="IF153" s="106"/>
      <c r="IG153" s="106"/>
      <c r="IH153" s="106"/>
      <c r="II153" s="106"/>
      <c r="IJ153" s="106"/>
      <c r="IK153" s="106"/>
      <c r="IL153" s="106"/>
      <c r="IM153" s="106"/>
      <c r="IN153" s="106"/>
      <c r="IO153" s="106"/>
      <c r="IP153" s="106"/>
      <c r="IQ153" s="106"/>
      <c r="IR153" s="106"/>
      <c r="IS153" s="106"/>
      <c r="IT153" s="106"/>
      <c r="IU153" s="106"/>
      <c r="IV153" s="106"/>
      <c r="IW153" s="106"/>
    </row>
    <row r="154" customFormat="false" ht="12.75" hidden="false" customHeight="false" outlineLevel="0" collapsed="false">
      <c r="A154" s="106"/>
      <c r="B154" s="75" t="s">
        <v>142</v>
      </c>
      <c r="C154" s="107" t="s">
        <v>334</v>
      </c>
      <c r="D154" s="107" t="s">
        <v>314</v>
      </c>
      <c r="E154" s="108" t="n">
        <v>36161</v>
      </c>
      <c r="F154" s="108" t="n">
        <v>38657</v>
      </c>
      <c r="G154" s="75" t="s">
        <v>339</v>
      </c>
      <c r="H154" s="75" t="s">
        <v>336</v>
      </c>
      <c r="I154" s="107" t="s">
        <v>340</v>
      </c>
      <c r="J154" s="109" t="n">
        <v>0.3033</v>
      </c>
      <c r="K154" s="110" t="n">
        <v>0</v>
      </c>
      <c r="L154" s="110" t="n">
        <v>0.0022</v>
      </c>
      <c r="M154" s="110" t="n">
        <v>0</v>
      </c>
      <c r="N154" s="110" t="n">
        <v>0</v>
      </c>
      <c r="O154" s="111" t="n">
        <v>0</v>
      </c>
      <c r="P154" s="110" t="n">
        <f aca="false">SUM(J154:N154)</f>
        <v>0.3055</v>
      </c>
      <c r="Q154" s="112" t="s">
        <v>341</v>
      </c>
      <c r="R154" s="107" t="n">
        <v>17</v>
      </c>
      <c r="S154" s="75"/>
      <c r="T154" s="96" t="n">
        <f aca="false">J154*J$1*R154</f>
        <v>159.8391</v>
      </c>
      <c r="U154" s="96"/>
      <c r="V154" s="113" t="n">
        <v>143326</v>
      </c>
      <c r="W154" s="75"/>
      <c r="X154" s="114"/>
      <c r="Y154" s="114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106"/>
      <c r="BO154" s="106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6"/>
      <c r="DV154" s="106"/>
      <c r="DW154" s="106"/>
      <c r="DX154" s="106"/>
      <c r="DY154" s="106"/>
      <c r="DZ154" s="106"/>
      <c r="EA154" s="106"/>
      <c r="EB154" s="106"/>
      <c r="EC154" s="106"/>
      <c r="ED154" s="106"/>
      <c r="EE154" s="106"/>
      <c r="EF154" s="106"/>
      <c r="EG154" s="106"/>
      <c r="EH154" s="106"/>
      <c r="EI154" s="106"/>
      <c r="EJ154" s="106"/>
      <c r="EK154" s="106"/>
      <c r="EL154" s="106"/>
      <c r="EM154" s="106"/>
      <c r="EN154" s="106"/>
      <c r="EO154" s="106"/>
      <c r="EP154" s="106"/>
      <c r="EQ154" s="106"/>
      <c r="ER154" s="106"/>
      <c r="ES154" s="106"/>
      <c r="ET154" s="106"/>
      <c r="EU154" s="106"/>
      <c r="EV154" s="106"/>
      <c r="EW154" s="106"/>
      <c r="EX154" s="106"/>
      <c r="EY154" s="106"/>
      <c r="EZ154" s="106"/>
      <c r="FA154" s="106"/>
      <c r="FB154" s="106"/>
      <c r="FC154" s="106"/>
      <c r="FD154" s="106"/>
      <c r="FE154" s="106"/>
      <c r="FF154" s="106"/>
      <c r="FG154" s="106"/>
      <c r="FH154" s="106"/>
      <c r="FI154" s="106"/>
      <c r="FJ154" s="106"/>
      <c r="FK154" s="106"/>
      <c r="FL154" s="106"/>
      <c r="FM154" s="106"/>
      <c r="FN154" s="106"/>
      <c r="FO154" s="106"/>
      <c r="FP154" s="106"/>
      <c r="FQ154" s="106"/>
      <c r="FR154" s="106"/>
      <c r="FS154" s="106"/>
      <c r="FT154" s="106"/>
      <c r="FU154" s="106"/>
      <c r="FV154" s="106"/>
      <c r="FW154" s="106"/>
      <c r="FX154" s="106"/>
      <c r="FY154" s="106"/>
      <c r="FZ154" s="106"/>
      <c r="GA154" s="106"/>
      <c r="GB154" s="106"/>
      <c r="GC154" s="106"/>
      <c r="GD154" s="106"/>
      <c r="GE154" s="106"/>
      <c r="GF154" s="106"/>
      <c r="GG154" s="106"/>
      <c r="GH154" s="106"/>
      <c r="GI154" s="106"/>
      <c r="GJ154" s="106"/>
      <c r="GK154" s="106"/>
      <c r="GL154" s="106"/>
      <c r="GM154" s="106"/>
      <c r="GN154" s="106"/>
      <c r="GO154" s="106"/>
      <c r="GP154" s="106"/>
      <c r="GQ154" s="106"/>
      <c r="GR154" s="106"/>
      <c r="GS154" s="106"/>
      <c r="GT154" s="106"/>
      <c r="GU154" s="106"/>
      <c r="GV154" s="106"/>
      <c r="GW154" s="106"/>
      <c r="GX154" s="106"/>
      <c r="GY154" s="106"/>
      <c r="GZ154" s="106"/>
      <c r="HA154" s="106"/>
      <c r="HB154" s="106"/>
      <c r="HC154" s="106"/>
      <c r="HD154" s="106"/>
      <c r="HE154" s="106"/>
      <c r="HF154" s="106"/>
      <c r="HG154" s="106"/>
      <c r="HH154" s="106"/>
      <c r="HI154" s="106"/>
      <c r="HJ154" s="106"/>
      <c r="HK154" s="106"/>
      <c r="HL154" s="106"/>
      <c r="HM154" s="106"/>
      <c r="HN154" s="106"/>
      <c r="HO154" s="106"/>
      <c r="HP154" s="106"/>
      <c r="HQ154" s="106"/>
      <c r="HR154" s="106"/>
      <c r="HS154" s="106"/>
      <c r="HT154" s="106"/>
      <c r="HU154" s="106"/>
      <c r="HV154" s="106"/>
      <c r="HW154" s="106"/>
      <c r="HX154" s="106"/>
      <c r="HY154" s="106"/>
      <c r="HZ154" s="106"/>
      <c r="IA154" s="106"/>
      <c r="IB154" s="106"/>
      <c r="IC154" s="106"/>
      <c r="ID154" s="106"/>
      <c r="IE154" s="106"/>
      <c r="IF154" s="106"/>
      <c r="IG154" s="106"/>
      <c r="IH154" s="106"/>
      <c r="II154" s="106"/>
      <c r="IJ154" s="106"/>
      <c r="IK154" s="106"/>
      <c r="IL154" s="106"/>
      <c r="IM154" s="106"/>
      <c r="IN154" s="106"/>
      <c r="IO154" s="106"/>
      <c r="IP154" s="106"/>
      <c r="IQ154" s="106"/>
      <c r="IR154" s="106"/>
      <c r="IS154" s="106"/>
      <c r="IT154" s="106"/>
      <c r="IU154" s="106"/>
      <c r="IV154" s="106"/>
      <c r="IW154" s="106"/>
    </row>
    <row r="155" customFormat="false" ht="12.75" hidden="false" customHeight="false" outlineLevel="0" collapsed="false">
      <c r="A155" s="106"/>
      <c r="B155" s="75" t="s">
        <v>142</v>
      </c>
      <c r="C155" s="107" t="s">
        <v>334</v>
      </c>
      <c r="D155" s="107" t="s">
        <v>314</v>
      </c>
      <c r="E155" s="108" t="n">
        <v>36220</v>
      </c>
      <c r="F155" s="108" t="n">
        <v>38656</v>
      </c>
      <c r="G155" s="75" t="s">
        <v>335</v>
      </c>
      <c r="H155" s="75" t="s">
        <v>336</v>
      </c>
      <c r="I155" s="107" t="s">
        <v>340</v>
      </c>
      <c r="J155" s="109" t="n">
        <v>0.3033</v>
      </c>
      <c r="K155" s="110" t="n">
        <v>0</v>
      </c>
      <c r="L155" s="110" t="n">
        <v>0.0022</v>
      </c>
      <c r="M155" s="110" t="n">
        <v>0</v>
      </c>
      <c r="N155" s="110" t="n">
        <v>0</v>
      </c>
      <c r="O155" s="111" t="n">
        <v>0</v>
      </c>
      <c r="P155" s="110" t="n">
        <f aca="false">SUM(J155:N155)</f>
        <v>0.3055</v>
      </c>
      <c r="Q155" s="112" t="s">
        <v>342</v>
      </c>
      <c r="R155" s="107" t="n">
        <v>25</v>
      </c>
      <c r="S155" s="75"/>
      <c r="T155" s="96" t="n">
        <f aca="false">J155*J$1*R155</f>
        <v>235.0575</v>
      </c>
      <c r="U155" s="96"/>
      <c r="V155" s="113" t="n">
        <v>143327</v>
      </c>
      <c r="W155" s="75"/>
      <c r="X155" s="114"/>
      <c r="Y155" s="114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6"/>
      <c r="EW155" s="106"/>
      <c r="EX155" s="106"/>
      <c r="EY155" s="106"/>
      <c r="EZ155" s="106"/>
      <c r="FA155" s="106"/>
      <c r="FB155" s="106"/>
      <c r="FC155" s="106"/>
      <c r="FD155" s="106"/>
      <c r="FE155" s="106"/>
      <c r="FF155" s="106"/>
      <c r="FG155" s="106"/>
      <c r="FH155" s="106"/>
      <c r="FI155" s="106"/>
      <c r="FJ155" s="106"/>
      <c r="FK155" s="106"/>
      <c r="FL155" s="106"/>
      <c r="FM155" s="106"/>
      <c r="FN155" s="106"/>
      <c r="FO155" s="106"/>
      <c r="FP155" s="106"/>
      <c r="FQ155" s="106"/>
      <c r="FR155" s="106"/>
      <c r="FS155" s="106"/>
      <c r="FT155" s="106"/>
      <c r="FU155" s="106"/>
      <c r="FV155" s="106"/>
      <c r="FW155" s="106"/>
      <c r="FX155" s="106"/>
      <c r="FY155" s="106"/>
      <c r="FZ155" s="106"/>
      <c r="GA155" s="106"/>
      <c r="GB155" s="106"/>
      <c r="GC155" s="106"/>
      <c r="GD155" s="106"/>
      <c r="GE155" s="106"/>
      <c r="GF155" s="106"/>
      <c r="GG155" s="106"/>
      <c r="GH155" s="106"/>
      <c r="GI155" s="106"/>
      <c r="GJ155" s="106"/>
      <c r="GK155" s="106"/>
      <c r="GL155" s="106"/>
      <c r="GM155" s="106"/>
      <c r="GN155" s="106"/>
      <c r="GO155" s="106"/>
      <c r="GP155" s="106"/>
      <c r="GQ155" s="106"/>
      <c r="GR155" s="106"/>
      <c r="GS155" s="106"/>
      <c r="GT155" s="106"/>
      <c r="GU155" s="106"/>
      <c r="GV155" s="106"/>
      <c r="GW155" s="106"/>
      <c r="GX155" s="106"/>
      <c r="GY155" s="106"/>
      <c r="GZ155" s="106"/>
      <c r="HA155" s="106"/>
      <c r="HB155" s="106"/>
      <c r="HC155" s="106"/>
      <c r="HD155" s="106"/>
      <c r="HE155" s="106"/>
      <c r="HF155" s="106"/>
      <c r="HG155" s="106"/>
      <c r="HH155" s="106"/>
      <c r="HI155" s="106"/>
      <c r="HJ155" s="106"/>
      <c r="HK155" s="106"/>
      <c r="HL155" s="106"/>
      <c r="HM155" s="106"/>
      <c r="HN155" s="106"/>
      <c r="HO155" s="106"/>
      <c r="HP155" s="106"/>
      <c r="HQ155" s="106"/>
      <c r="HR155" s="106"/>
      <c r="HS155" s="106"/>
      <c r="HT155" s="106"/>
      <c r="HU155" s="106"/>
      <c r="HV155" s="106"/>
      <c r="HW155" s="106"/>
      <c r="HX155" s="106"/>
      <c r="HY155" s="106"/>
      <c r="HZ155" s="106"/>
      <c r="IA155" s="106"/>
      <c r="IB155" s="106"/>
      <c r="IC155" s="106"/>
      <c r="ID155" s="106"/>
      <c r="IE155" s="106"/>
      <c r="IF155" s="106"/>
      <c r="IG155" s="106"/>
      <c r="IH155" s="106"/>
      <c r="II155" s="106"/>
      <c r="IJ155" s="106"/>
      <c r="IK155" s="106"/>
      <c r="IL155" s="106"/>
      <c r="IM155" s="106"/>
      <c r="IN155" s="106"/>
      <c r="IO155" s="106"/>
      <c r="IP155" s="106"/>
      <c r="IQ155" s="106"/>
      <c r="IR155" s="106"/>
      <c r="IS155" s="106"/>
      <c r="IT155" s="106"/>
      <c r="IU155" s="106"/>
      <c r="IV155" s="106"/>
      <c r="IW155" s="106"/>
    </row>
    <row r="156" customFormat="false" ht="12.75" hidden="false" customHeight="false" outlineLevel="0" collapsed="false">
      <c r="A156" s="106"/>
      <c r="B156" s="75" t="s">
        <v>142</v>
      </c>
      <c r="C156" s="107" t="s">
        <v>334</v>
      </c>
      <c r="D156" s="107" t="s">
        <v>314</v>
      </c>
      <c r="E156" s="108" t="n">
        <v>36220</v>
      </c>
      <c r="F156" s="108" t="n">
        <v>38656</v>
      </c>
      <c r="G156" s="75" t="s">
        <v>339</v>
      </c>
      <c r="H156" s="75" t="s">
        <v>336</v>
      </c>
      <c r="I156" s="107" t="s">
        <v>340</v>
      </c>
      <c r="J156" s="109" t="n">
        <v>0.3033</v>
      </c>
      <c r="K156" s="110" t="n">
        <v>0</v>
      </c>
      <c r="L156" s="110" t="n">
        <v>0.0022</v>
      </c>
      <c r="M156" s="110" t="n">
        <v>0</v>
      </c>
      <c r="N156" s="110" t="n">
        <v>0</v>
      </c>
      <c r="O156" s="111" t="n">
        <v>0</v>
      </c>
      <c r="P156" s="110" t="n">
        <f aca="false">SUM(J156:N156)</f>
        <v>0.3055</v>
      </c>
      <c r="Q156" s="112" t="s">
        <v>342</v>
      </c>
      <c r="R156" s="107" t="n">
        <v>21</v>
      </c>
      <c r="S156" s="75"/>
      <c r="T156" s="96" t="n">
        <f aca="false">J156*J$1*R156</f>
        <v>197.4483</v>
      </c>
      <c r="U156" s="96"/>
      <c r="V156" s="113" t="n">
        <v>143327</v>
      </c>
      <c r="W156" s="75"/>
      <c r="X156" s="114"/>
      <c r="Y156" s="114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 s="106"/>
      <c r="DL156" s="106"/>
      <c r="DM156" s="106"/>
      <c r="DN156" s="106"/>
      <c r="DO156" s="106"/>
      <c r="DP156" s="106"/>
      <c r="DQ156" s="106"/>
      <c r="DR156" s="106"/>
      <c r="DS156" s="106"/>
      <c r="DT156" s="106"/>
      <c r="DU156" s="106"/>
      <c r="DV156" s="106"/>
      <c r="DW156" s="106"/>
      <c r="DX156" s="106"/>
      <c r="DY156" s="106"/>
      <c r="DZ156" s="106"/>
      <c r="EA156" s="106"/>
      <c r="EB156" s="106"/>
      <c r="EC156" s="106"/>
      <c r="ED156" s="106"/>
      <c r="EE156" s="106"/>
      <c r="EF156" s="106"/>
      <c r="EG156" s="106"/>
      <c r="EH156" s="106"/>
      <c r="EI156" s="106"/>
      <c r="EJ156" s="106"/>
      <c r="EK156" s="106"/>
      <c r="EL156" s="106"/>
      <c r="EM156" s="106"/>
      <c r="EN156" s="106"/>
      <c r="EO156" s="106"/>
      <c r="EP156" s="106"/>
      <c r="EQ156" s="106"/>
      <c r="ER156" s="106"/>
      <c r="ES156" s="106"/>
      <c r="ET156" s="106"/>
      <c r="EU156" s="106"/>
      <c r="EV156" s="106"/>
      <c r="EW156" s="106"/>
      <c r="EX156" s="106"/>
      <c r="EY156" s="106"/>
      <c r="EZ156" s="106"/>
      <c r="FA156" s="106"/>
      <c r="FB156" s="106"/>
      <c r="FC156" s="106"/>
      <c r="FD156" s="106"/>
      <c r="FE156" s="106"/>
      <c r="FF156" s="106"/>
      <c r="FG156" s="106"/>
      <c r="FH156" s="106"/>
      <c r="FI156" s="106"/>
      <c r="FJ156" s="106"/>
      <c r="FK156" s="106"/>
      <c r="FL156" s="106"/>
      <c r="FM156" s="106"/>
      <c r="FN156" s="106"/>
      <c r="FO156" s="106"/>
      <c r="FP156" s="106"/>
      <c r="FQ156" s="106"/>
      <c r="FR156" s="106"/>
      <c r="FS156" s="106"/>
      <c r="FT156" s="106"/>
      <c r="FU156" s="106"/>
      <c r="FV156" s="106"/>
      <c r="FW156" s="106"/>
      <c r="FX156" s="106"/>
      <c r="FY156" s="106"/>
      <c r="FZ156" s="106"/>
      <c r="GA156" s="106"/>
      <c r="GB156" s="106"/>
      <c r="GC156" s="106"/>
      <c r="GD156" s="106"/>
      <c r="GE156" s="106"/>
      <c r="GF156" s="106"/>
      <c r="GG156" s="106"/>
      <c r="GH156" s="106"/>
      <c r="GI156" s="106"/>
      <c r="GJ156" s="106"/>
      <c r="GK156" s="106"/>
      <c r="GL156" s="106"/>
      <c r="GM156" s="106"/>
      <c r="GN156" s="106"/>
      <c r="GO156" s="106"/>
      <c r="GP156" s="106"/>
      <c r="GQ156" s="106"/>
      <c r="GR156" s="106"/>
      <c r="GS156" s="106"/>
      <c r="GT156" s="106"/>
      <c r="GU156" s="106"/>
      <c r="GV156" s="106"/>
      <c r="GW156" s="106"/>
      <c r="GX156" s="106"/>
      <c r="GY156" s="106"/>
      <c r="GZ156" s="106"/>
      <c r="HA156" s="106"/>
      <c r="HB156" s="106"/>
      <c r="HC156" s="106"/>
      <c r="HD156" s="106"/>
      <c r="HE156" s="106"/>
      <c r="HF156" s="106"/>
      <c r="HG156" s="106"/>
      <c r="HH156" s="106"/>
      <c r="HI156" s="106"/>
      <c r="HJ156" s="106"/>
      <c r="HK156" s="106"/>
      <c r="HL156" s="106"/>
      <c r="HM156" s="106"/>
      <c r="HN156" s="106"/>
      <c r="HO156" s="106"/>
      <c r="HP156" s="106"/>
      <c r="HQ156" s="106"/>
      <c r="HR156" s="106"/>
      <c r="HS156" s="106"/>
      <c r="HT156" s="106"/>
      <c r="HU156" s="106"/>
      <c r="HV156" s="106"/>
      <c r="HW156" s="106"/>
      <c r="HX156" s="106"/>
      <c r="HY156" s="106"/>
      <c r="HZ156" s="106"/>
      <c r="IA156" s="106"/>
      <c r="IB156" s="106"/>
      <c r="IC156" s="106"/>
      <c r="ID156" s="106"/>
      <c r="IE156" s="106"/>
      <c r="IF156" s="106"/>
      <c r="IG156" s="106"/>
      <c r="IH156" s="106"/>
      <c r="II156" s="106"/>
      <c r="IJ156" s="106"/>
      <c r="IK156" s="106"/>
      <c r="IL156" s="106"/>
      <c r="IM156" s="106"/>
      <c r="IN156" s="106"/>
      <c r="IO156" s="106"/>
      <c r="IP156" s="106"/>
      <c r="IQ156" s="106"/>
      <c r="IR156" s="106"/>
      <c r="IS156" s="106"/>
      <c r="IT156" s="106"/>
      <c r="IU156" s="106"/>
      <c r="IV156" s="106"/>
      <c r="IW156" s="106"/>
    </row>
    <row r="157" customFormat="false" ht="12.75" hidden="false" customHeight="false" outlineLevel="0" collapsed="false">
      <c r="A157" s="106"/>
      <c r="B157" s="75" t="s">
        <v>142</v>
      </c>
      <c r="C157" s="107" t="s">
        <v>334</v>
      </c>
      <c r="D157" s="107" t="s">
        <v>314</v>
      </c>
      <c r="E157" s="108" t="n">
        <v>36526</v>
      </c>
      <c r="F157" s="108" t="n">
        <v>36556</v>
      </c>
      <c r="G157" s="75" t="s">
        <v>339</v>
      </c>
      <c r="H157" s="75" t="s">
        <v>336</v>
      </c>
      <c r="I157" s="107" t="s">
        <v>340</v>
      </c>
      <c r="J157" s="109" t="n">
        <f aca="false">0.3033+0.0066</f>
        <v>0.3099</v>
      </c>
      <c r="K157" s="165" t="n">
        <v>0.0279</v>
      </c>
      <c r="L157" s="165" t="n">
        <v>0.0022</v>
      </c>
      <c r="M157" s="165" t="n">
        <v>0.0072</v>
      </c>
      <c r="N157" s="165" t="n">
        <v>0</v>
      </c>
      <c r="O157" s="111" t="n">
        <v>0</v>
      </c>
      <c r="P157" s="110" t="n">
        <f aca="false">SUM(J157:N157)</f>
        <v>0.3472</v>
      </c>
      <c r="Q157" s="112" t="s">
        <v>343</v>
      </c>
      <c r="R157" s="166" t="n">
        <v>1405</v>
      </c>
      <c r="S157" s="70"/>
      <c r="T157" s="96" t="n">
        <f aca="false">J157*J$1*R157</f>
        <v>13497.6945</v>
      </c>
      <c r="U157" s="167" t="n">
        <f aca="false">J157*$C$2*S157</f>
        <v>0</v>
      </c>
      <c r="V157" s="113" t="n">
        <v>145266</v>
      </c>
      <c r="W157" s="75"/>
      <c r="X157" s="114"/>
      <c r="Y157" s="114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  <c r="BL157" s="106"/>
      <c r="BM157" s="106"/>
      <c r="BN157" s="106"/>
      <c r="BO157" s="106"/>
      <c r="BP157" s="106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06"/>
      <c r="CF157" s="106"/>
      <c r="CG157" s="106"/>
      <c r="CH157" s="106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 s="106"/>
      <c r="DL157" s="106"/>
      <c r="DM157" s="106"/>
      <c r="DN157" s="106"/>
      <c r="DO157" s="106"/>
      <c r="DP157" s="106"/>
      <c r="DQ157" s="106"/>
      <c r="DR157" s="106"/>
      <c r="DS157" s="106"/>
      <c r="DT157" s="106"/>
      <c r="DU157" s="106"/>
      <c r="DV157" s="106"/>
      <c r="DW157" s="106"/>
      <c r="DX157" s="106"/>
      <c r="DY157" s="106"/>
      <c r="DZ157" s="106"/>
      <c r="EA157" s="106"/>
      <c r="EB157" s="106"/>
      <c r="EC157" s="106"/>
      <c r="ED157" s="106"/>
      <c r="EE157" s="106"/>
      <c r="EF157" s="106"/>
      <c r="EG157" s="106"/>
      <c r="EH157" s="106"/>
      <c r="EI157" s="106"/>
      <c r="EJ157" s="106"/>
      <c r="EK157" s="106"/>
      <c r="EL157" s="106"/>
      <c r="EM157" s="106"/>
      <c r="EN157" s="106"/>
      <c r="EO157" s="106"/>
      <c r="EP157" s="106"/>
      <c r="EQ157" s="106"/>
      <c r="ER157" s="106"/>
      <c r="ES157" s="106"/>
      <c r="ET157" s="106"/>
      <c r="EU157" s="106"/>
      <c r="EV157" s="106"/>
      <c r="EW157" s="106"/>
      <c r="EX157" s="106"/>
      <c r="EY157" s="106"/>
      <c r="EZ157" s="106"/>
      <c r="FA157" s="106"/>
      <c r="FB157" s="106"/>
      <c r="FC157" s="106"/>
      <c r="FD157" s="106"/>
      <c r="FE157" s="106"/>
      <c r="FF157" s="106"/>
      <c r="FG157" s="106"/>
      <c r="FH157" s="106"/>
      <c r="FI157" s="106"/>
      <c r="FJ157" s="106"/>
      <c r="FK157" s="106"/>
      <c r="FL157" s="106"/>
      <c r="FM157" s="106"/>
      <c r="FN157" s="106"/>
      <c r="FO157" s="106"/>
      <c r="FP157" s="106"/>
      <c r="FQ157" s="106"/>
      <c r="FR157" s="106"/>
      <c r="FS157" s="106"/>
      <c r="FT157" s="106"/>
      <c r="FU157" s="106"/>
      <c r="FV157" s="106"/>
      <c r="FW157" s="106"/>
      <c r="FX157" s="106"/>
      <c r="FY157" s="106"/>
      <c r="FZ157" s="106"/>
      <c r="GA157" s="106"/>
      <c r="GB157" s="106"/>
      <c r="GC157" s="106"/>
      <c r="GD157" s="106"/>
      <c r="GE157" s="106"/>
      <c r="GF157" s="106"/>
      <c r="GG157" s="106"/>
      <c r="GH157" s="106"/>
      <c r="GI157" s="106"/>
      <c r="GJ157" s="106"/>
      <c r="GK157" s="106"/>
      <c r="GL157" s="106"/>
      <c r="GM157" s="106"/>
      <c r="GN157" s="106"/>
      <c r="GO157" s="106"/>
      <c r="GP157" s="106"/>
      <c r="GQ157" s="106"/>
      <c r="GR157" s="106"/>
      <c r="GS157" s="106"/>
      <c r="GT157" s="106"/>
      <c r="GU157" s="106"/>
      <c r="GV157" s="106"/>
      <c r="GW157" s="106"/>
      <c r="GX157" s="106"/>
      <c r="GY157" s="106"/>
      <c r="GZ157" s="106"/>
      <c r="HA157" s="106"/>
      <c r="HB157" s="106"/>
      <c r="HC157" s="106"/>
      <c r="HD157" s="106"/>
      <c r="HE157" s="106"/>
      <c r="HF157" s="106"/>
      <c r="HG157" s="106"/>
      <c r="HH157" s="106"/>
      <c r="HI157" s="106"/>
      <c r="HJ157" s="106"/>
      <c r="HK157" s="106"/>
      <c r="HL157" s="106"/>
      <c r="HM157" s="106"/>
      <c r="HN157" s="106"/>
      <c r="HO157" s="106"/>
      <c r="HP157" s="106"/>
      <c r="HQ157" s="106"/>
      <c r="HR157" s="106"/>
      <c r="HS157" s="106"/>
      <c r="HT157" s="106"/>
      <c r="HU157" s="106"/>
      <c r="HV157" s="106"/>
      <c r="HW157" s="106"/>
      <c r="HX157" s="106"/>
      <c r="HY157" s="106"/>
      <c r="HZ157" s="106"/>
      <c r="IA157" s="106"/>
      <c r="IB157" s="106"/>
      <c r="IC157" s="106"/>
      <c r="ID157" s="106"/>
      <c r="IE157" s="106"/>
      <c r="IF157" s="106"/>
      <c r="IG157" s="106"/>
      <c r="IH157" s="106"/>
      <c r="II157" s="106"/>
      <c r="IJ157" s="106"/>
      <c r="IK157" s="106"/>
      <c r="IL157" s="106"/>
      <c r="IM157" s="106"/>
      <c r="IN157" s="106"/>
      <c r="IO157" s="106"/>
      <c r="IP157" s="106"/>
      <c r="IQ157" s="106"/>
      <c r="IR157" s="106"/>
      <c r="IS157" s="106"/>
      <c r="IT157" s="106"/>
      <c r="IU157" s="106"/>
      <c r="IV157" s="106"/>
      <c r="IW157" s="106"/>
    </row>
    <row r="158" customFormat="false" ht="12.75" hidden="false" customHeight="false" outlineLevel="0" collapsed="false">
      <c r="B158" s="64"/>
      <c r="C158" s="62"/>
      <c r="D158" s="62"/>
      <c r="E158" s="63" t="s">
        <v>107</v>
      </c>
      <c r="F158" s="63"/>
      <c r="G158" s="64"/>
      <c r="H158" s="64"/>
      <c r="I158" s="62"/>
      <c r="J158" s="78"/>
      <c r="K158" s="67"/>
      <c r="L158" s="151"/>
      <c r="M158" s="67"/>
      <c r="N158" s="67"/>
      <c r="O158" s="68"/>
      <c r="P158" s="67"/>
      <c r="Q158" s="168"/>
      <c r="R158" s="169" t="n">
        <f aca="false">SUM(R151:R157)</f>
        <v>1520</v>
      </c>
      <c r="S158" s="170"/>
      <c r="T158" s="71" t="n">
        <f aca="false">SUM(T151:T157)</f>
        <v>14578.959</v>
      </c>
      <c r="U158" s="71"/>
      <c r="V158" s="72"/>
      <c r="W158" s="73"/>
      <c r="X158" s="74"/>
      <c r="Y158" s="74"/>
    </row>
    <row r="159" customFormat="false" ht="12.75" hidden="false" customHeight="false" outlineLevel="0" collapsed="false">
      <c r="B159" s="97" t="s">
        <v>109</v>
      </c>
      <c r="C159" s="98" t="s">
        <v>110</v>
      </c>
      <c r="D159" s="98" t="s">
        <v>111</v>
      </c>
      <c r="E159" s="99" t="s">
        <v>112</v>
      </c>
      <c r="F159" s="99"/>
      <c r="G159" s="97" t="s">
        <v>113</v>
      </c>
      <c r="H159" s="97" t="s">
        <v>114</v>
      </c>
      <c r="I159" s="98" t="s">
        <v>136</v>
      </c>
      <c r="J159" s="100" t="s">
        <v>116</v>
      </c>
      <c r="K159" s="98" t="s">
        <v>117</v>
      </c>
      <c r="L159" s="98" t="s">
        <v>118</v>
      </c>
      <c r="M159" s="98" t="s">
        <v>119</v>
      </c>
      <c r="N159" s="98" t="s">
        <v>120</v>
      </c>
      <c r="O159" s="101" t="s">
        <v>122</v>
      </c>
      <c r="P159" s="98" t="s">
        <v>137</v>
      </c>
      <c r="Q159" s="102" t="s">
        <v>123</v>
      </c>
      <c r="R159" s="98" t="s">
        <v>124</v>
      </c>
      <c r="S159" s="97" t="s">
        <v>125</v>
      </c>
      <c r="T159" s="103" t="s">
        <v>138</v>
      </c>
      <c r="U159" s="103" t="s">
        <v>139</v>
      </c>
      <c r="V159" s="104" t="s">
        <v>140</v>
      </c>
      <c r="W159" s="105" t="e">
        <f aca="false">+#REF!</f>
        <v>#REF!</v>
      </c>
      <c r="X159" s="93"/>
      <c r="Y159" s="93"/>
    </row>
    <row r="160" customFormat="false" ht="12.75" hidden="false" customHeight="false" outlineLevel="0" collapsed="false">
      <c r="A160" s="106"/>
      <c r="B160" s="75" t="s">
        <v>142</v>
      </c>
      <c r="C160" s="107" t="s">
        <v>37</v>
      </c>
      <c r="D160" s="107" t="s">
        <v>344</v>
      </c>
      <c r="E160" s="108" t="n">
        <v>36526</v>
      </c>
      <c r="F160" s="108" t="n">
        <v>36556</v>
      </c>
      <c r="G160" s="75" t="s">
        <v>42</v>
      </c>
      <c r="H160" s="75" t="s">
        <v>344</v>
      </c>
      <c r="I160" s="107" t="s">
        <v>345</v>
      </c>
      <c r="J160" s="109" t="n">
        <v>0</v>
      </c>
      <c r="K160" s="110" t="n">
        <v>0</v>
      </c>
      <c r="L160" s="110" t="n">
        <v>0.0022</v>
      </c>
      <c r="M160" s="110" t="n">
        <v>0</v>
      </c>
      <c r="N160" s="110" t="n">
        <v>0</v>
      </c>
      <c r="O160" s="111" t="n">
        <v>0</v>
      </c>
      <c r="P160" s="110" t="n">
        <f aca="false">SUM(J160:N160)</f>
        <v>0.0022</v>
      </c>
      <c r="Q160" s="112" t="s">
        <v>346</v>
      </c>
      <c r="R160" s="107" t="n">
        <v>65</v>
      </c>
      <c r="S160" s="75" t="s">
        <v>347</v>
      </c>
      <c r="T160" s="96" t="n">
        <f aca="false">J160*J$1*R160</f>
        <v>0</v>
      </c>
      <c r="U160" s="96"/>
      <c r="V160" s="113" t="s">
        <v>348</v>
      </c>
      <c r="W160" s="75"/>
      <c r="X160" s="114"/>
      <c r="Y160" s="114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  <c r="BL160" s="106"/>
      <c r="BM160" s="106"/>
      <c r="BN160" s="106"/>
      <c r="BO160" s="106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 s="106"/>
      <c r="DL160" s="106"/>
      <c r="DM160" s="106"/>
      <c r="DN160" s="106"/>
      <c r="DO160" s="106"/>
      <c r="DP160" s="106"/>
      <c r="DQ160" s="106"/>
      <c r="DR160" s="106"/>
      <c r="DS160" s="106"/>
      <c r="DT160" s="106"/>
      <c r="DU160" s="106"/>
      <c r="DV160" s="106"/>
      <c r="DW160" s="106"/>
      <c r="DX160" s="106"/>
      <c r="DY160" s="106"/>
      <c r="DZ160" s="106"/>
      <c r="EA160" s="106"/>
      <c r="EB160" s="106"/>
      <c r="EC160" s="106"/>
      <c r="ED160" s="106"/>
      <c r="EE160" s="106"/>
      <c r="EF160" s="106"/>
      <c r="EG160" s="106"/>
      <c r="EH160" s="106"/>
      <c r="EI160" s="106"/>
      <c r="EJ160" s="106"/>
      <c r="EK160" s="106"/>
      <c r="EL160" s="106"/>
      <c r="EM160" s="106"/>
      <c r="EN160" s="106"/>
      <c r="EO160" s="106"/>
      <c r="EP160" s="106"/>
      <c r="EQ160" s="106"/>
      <c r="ER160" s="106"/>
      <c r="ES160" s="106"/>
      <c r="ET160" s="106"/>
      <c r="EU160" s="106"/>
      <c r="EV160" s="106"/>
      <c r="EW160" s="106"/>
      <c r="EX160" s="106"/>
      <c r="EY160" s="106"/>
      <c r="EZ160" s="106"/>
      <c r="FA160" s="106"/>
      <c r="FB160" s="106"/>
      <c r="FC160" s="106"/>
      <c r="FD160" s="106"/>
      <c r="FE160" s="106"/>
      <c r="FF160" s="106"/>
      <c r="FG160" s="106"/>
      <c r="FH160" s="106"/>
      <c r="FI160" s="106"/>
      <c r="FJ160" s="106"/>
      <c r="FK160" s="106"/>
      <c r="FL160" s="106"/>
      <c r="FM160" s="106"/>
      <c r="FN160" s="106"/>
      <c r="FO160" s="106"/>
      <c r="FP160" s="106"/>
      <c r="FQ160" s="106"/>
      <c r="FR160" s="106"/>
      <c r="FS160" s="106"/>
      <c r="FT160" s="106"/>
      <c r="FU160" s="106"/>
      <c r="FV160" s="106"/>
      <c r="FW160" s="106"/>
      <c r="FX160" s="106"/>
      <c r="FY160" s="106"/>
      <c r="FZ160" s="106"/>
      <c r="GA160" s="106"/>
      <c r="GB160" s="106"/>
      <c r="GC160" s="106"/>
      <c r="GD160" s="106"/>
      <c r="GE160" s="106"/>
      <c r="GF160" s="106"/>
      <c r="GG160" s="106"/>
      <c r="GH160" s="106"/>
      <c r="GI160" s="106"/>
      <c r="GJ160" s="106"/>
      <c r="GK160" s="106"/>
      <c r="GL160" s="106"/>
      <c r="GM160" s="106"/>
      <c r="GN160" s="106"/>
      <c r="GO160" s="106"/>
      <c r="GP160" s="106"/>
      <c r="GQ160" s="106"/>
      <c r="GR160" s="106"/>
      <c r="GS160" s="106"/>
      <c r="GT160" s="106"/>
      <c r="GU160" s="106"/>
      <c r="GV160" s="106"/>
      <c r="GW160" s="106"/>
      <c r="GX160" s="106"/>
      <c r="GY160" s="106"/>
      <c r="GZ160" s="106"/>
      <c r="HA160" s="106"/>
      <c r="HB160" s="106"/>
      <c r="HC160" s="106"/>
      <c r="HD160" s="106"/>
      <c r="HE160" s="106"/>
      <c r="HF160" s="106"/>
      <c r="HG160" s="106"/>
      <c r="HH160" s="106"/>
      <c r="HI160" s="106"/>
      <c r="HJ160" s="106"/>
      <c r="HK160" s="106"/>
      <c r="HL160" s="106"/>
      <c r="HM160" s="106"/>
      <c r="HN160" s="106"/>
      <c r="HO160" s="106"/>
      <c r="HP160" s="106"/>
      <c r="HQ160" s="106"/>
      <c r="HR160" s="106"/>
      <c r="HS160" s="106"/>
      <c r="HT160" s="106"/>
      <c r="HU160" s="106"/>
      <c r="HV160" s="106"/>
      <c r="HW160" s="106"/>
      <c r="HX160" s="106"/>
      <c r="HY160" s="106"/>
      <c r="HZ160" s="106"/>
      <c r="IA160" s="106"/>
      <c r="IB160" s="106"/>
      <c r="IC160" s="106"/>
      <c r="ID160" s="106"/>
      <c r="IE160" s="106"/>
      <c r="IF160" s="106"/>
      <c r="IG160" s="106"/>
      <c r="IH160" s="106"/>
      <c r="II160" s="106"/>
      <c r="IJ160" s="106"/>
      <c r="IK160" s="106"/>
      <c r="IL160" s="106"/>
      <c r="IM160" s="106"/>
      <c r="IN160" s="106"/>
      <c r="IO160" s="106"/>
      <c r="IP160" s="106"/>
      <c r="IQ160" s="106"/>
      <c r="IR160" s="106"/>
      <c r="IS160" s="106"/>
      <c r="IT160" s="106"/>
      <c r="IU160" s="106"/>
      <c r="IV160" s="106"/>
      <c r="IW160" s="106"/>
    </row>
    <row r="161" customFormat="false" ht="12.75" hidden="false" customHeight="false" outlineLevel="0" collapsed="false">
      <c r="A161" s="106"/>
      <c r="B161" s="75" t="s">
        <v>142</v>
      </c>
      <c r="C161" s="107" t="s">
        <v>37</v>
      </c>
      <c r="D161" s="107" t="s">
        <v>344</v>
      </c>
      <c r="E161" s="108" t="n">
        <v>36526</v>
      </c>
      <c r="F161" s="108" t="n">
        <v>36556</v>
      </c>
      <c r="G161" s="75" t="s">
        <v>43</v>
      </c>
      <c r="H161" s="75" t="s">
        <v>344</v>
      </c>
      <c r="I161" s="107" t="s">
        <v>345</v>
      </c>
      <c r="J161" s="109" t="n">
        <v>0</v>
      </c>
      <c r="K161" s="110" t="n">
        <v>0</v>
      </c>
      <c r="L161" s="110" t="n">
        <v>0.0022</v>
      </c>
      <c r="M161" s="110" t="n">
        <v>0</v>
      </c>
      <c r="N161" s="110" t="n">
        <v>0</v>
      </c>
      <c r="O161" s="111" t="n">
        <v>0</v>
      </c>
      <c r="P161" s="110" t="n">
        <f aca="false">SUM(J161:N161)</f>
        <v>0.0022</v>
      </c>
      <c r="Q161" s="112" t="s">
        <v>346</v>
      </c>
      <c r="R161" s="107" t="n">
        <v>95</v>
      </c>
      <c r="S161" s="75" t="s">
        <v>347</v>
      </c>
      <c r="T161" s="96" t="n">
        <f aca="false">J161*J$1*R161</f>
        <v>0</v>
      </c>
      <c r="U161" s="96"/>
      <c r="V161" s="113" t="s">
        <v>348</v>
      </c>
      <c r="W161" s="75"/>
      <c r="X161" s="114"/>
      <c r="Y161" s="114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106"/>
      <c r="CL161" s="106"/>
      <c r="CM161" s="106"/>
      <c r="CN161" s="106"/>
      <c r="CO161" s="106"/>
      <c r="CP161" s="106"/>
      <c r="CQ161" s="106"/>
      <c r="CR161" s="106"/>
      <c r="CS161" s="106"/>
      <c r="CT161" s="106"/>
      <c r="CU161" s="106"/>
      <c r="CV161" s="106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 s="106"/>
      <c r="DL161" s="106"/>
      <c r="DM161" s="106"/>
      <c r="DN161" s="106"/>
      <c r="DO161" s="106"/>
      <c r="DP161" s="106"/>
      <c r="DQ161" s="106"/>
      <c r="DR161" s="106"/>
      <c r="DS161" s="106"/>
      <c r="DT161" s="106"/>
      <c r="DU161" s="106"/>
      <c r="DV161" s="106"/>
      <c r="DW161" s="106"/>
      <c r="DX161" s="106"/>
      <c r="DY161" s="106"/>
      <c r="DZ161" s="106"/>
      <c r="EA161" s="106"/>
      <c r="EB161" s="106"/>
      <c r="EC161" s="106"/>
      <c r="ED161" s="106"/>
      <c r="EE161" s="106"/>
      <c r="EF161" s="106"/>
      <c r="EG161" s="106"/>
      <c r="EH161" s="106"/>
      <c r="EI161" s="106"/>
      <c r="EJ161" s="106"/>
      <c r="EK161" s="106"/>
      <c r="EL161" s="106"/>
      <c r="EM161" s="106"/>
      <c r="EN161" s="106"/>
      <c r="EO161" s="106"/>
      <c r="EP161" s="106"/>
      <c r="EQ161" s="106"/>
      <c r="ER161" s="106"/>
      <c r="ES161" s="106"/>
      <c r="ET161" s="106"/>
      <c r="EU161" s="106"/>
      <c r="EV161" s="106"/>
      <c r="EW161" s="106"/>
      <c r="EX161" s="106"/>
      <c r="EY161" s="106"/>
      <c r="EZ161" s="106"/>
      <c r="FA161" s="106"/>
      <c r="FB161" s="106"/>
      <c r="FC161" s="106"/>
      <c r="FD161" s="106"/>
      <c r="FE161" s="106"/>
      <c r="FF161" s="106"/>
      <c r="FG161" s="106"/>
      <c r="FH161" s="106"/>
      <c r="FI161" s="106"/>
      <c r="FJ161" s="106"/>
      <c r="FK161" s="106"/>
      <c r="FL161" s="106"/>
      <c r="FM161" s="106"/>
      <c r="FN161" s="106"/>
      <c r="FO161" s="106"/>
      <c r="FP161" s="106"/>
      <c r="FQ161" s="106"/>
      <c r="FR161" s="106"/>
      <c r="FS161" s="106"/>
      <c r="FT161" s="106"/>
      <c r="FU161" s="106"/>
      <c r="FV161" s="106"/>
      <c r="FW161" s="106"/>
      <c r="FX161" s="106"/>
      <c r="FY161" s="106"/>
      <c r="FZ161" s="106"/>
      <c r="GA161" s="106"/>
      <c r="GB161" s="106"/>
      <c r="GC161" s="106"/>
      <c r="GD161" s="106"/>
      <c r="GE161" s="106"/>
      <c r="GF161" s="106"/>
      <c r="GG161" s="106"/>
      <c r="GH161" s="106"/>
      <c r="GI161" s="106"/>
      <c r="GJ161" s="106"/>
      <c r="GK161" s="106"/>
      <c r="GL161" s="106"/>
      <c r="GM161" s="106"/>
      <c r="GN161" s="106"/>
      <c r="GO161" s="106"/>
      <c r="GP161" s="106"/>
      <c r="GQ161" s="106"/>
      <c r="GR161" s="106"/>
      <c r="GS161" s="106"/>
      <c r="GT161" s="106"/>
      <c r="GU161" s="106"/>
      <c r="GV161" s="106"/>
      <c r="GW161" s="106"/>
      <c r="GX161" s="106"/>
      <c r="GY161" s="106"/>
      <c r="GZ161" s="106"/>
      <c r="HA161" s="106"/>
      <c r="HB161" s="106"/>
      <c r="HC161" s="106"/>
      <c r="HD161" s="106"/>
      <c r="HE161" s="106"/>
      <c r="HF161" s="106"/>
      <c r="HG161" s="106"/>
      <c r="HH161" s="106"/>
      <c r="HI161" s="106"/>
      <c r="HJ161" s="106"/>
      <c r="HK161" s="106"/>
      <c r="HL161" s="106"/>
      <c r="HM161" s="106"/>
      <c r="HN161" s="106"/>
      <c r="HO161" s="106"/>
      <c r="HP161" s="106"/>
      <c r="HQ161" s="106"/>
      <c r="HR161" s="106"/>
      <c r="HS161" s="106"/>
      <c r="HT161" s="106"/>
      <c r="HU161" s="106"/>
      <c r="HV161" s="106"/>
      <c r="HW161" s="106"/>
      <c r="HX161" s="106"/>
      <c r="HY161" s="106"/>
      <c r="HZ161" s="106"/>
      <c r="IA161" s="106"/>
      <c r="IB161" s="106"/>
      <c r="IC161" s="106"/>
      <c r="ID161" s="106"/>
      <c r="IE161" s="106"/>
      <c r="IF161" s="106"/>
      <c r="IG161" s="106"/>
      <c r="IH161" s="106"/>
      <c r="II161" s="106"/>
      <c r="IJ161" s="106"/>
      <c r="IK161" s="106"/>
      <c r="IL161" s="106"/>
      <c r="IM161" s="106"/>
      <c r="IN161" s="106"/>
      <c r="IO161" s="106"/>
      <c r="IP161" s="106"/>
      <c r="IQ161" s="106"/>
      <c r="IR161" s="106"/>
      <c r="IS161" s="106"/>
      <c r="IT161" s="106"/>
      <c r="IU161" s="106"/>
      <c r="IV161" s="106"/>
      <c r="IW161" s="106"/>
    </row>
    <row r="162" customFormat="false" ht="12.75" hidden="false" customHeight="false" outlineLevel="0" collapsed="false">
      <c r="A162" s="106"/>
      <c r="B162" s="75" t="s">
        <v>142</v>
      </c>
      <c r="C162" s="107" t="s">
        <v>37</v>
      </c>
      <c r="D162" s="107" t="s">
        <v>344</v>
      </c>
      <c r="E162" s="108" t="n">
        <v>36526</v>
      </c>
      <c r="F162" s="108" t="n">
        <v>36556</v>
      </c>
      <c r="G162" s="75" t="s">
        <v>57</v>
      </c>
      <c r="H162" s="75" t="s">
        <v>344</v>
      </c>
      <c r="I162" s="107" t="s">
        <v>345</v>
      </c>
      <c r="J162" s="109" t="n">
        <v>0</v>
      </c>
      <c r="K162" s="110" t="n">
        <v>0</v>
      </c>
      <c r="L162" s="110" t="n">
        <v>0.0022</v>
      </c>
      <c r="M162" s="110" t="n">
        <v>0</v>
      </c>
      <c r="N162" s="110" t="n">
        <v>0</v>
      </c>
      <c r="O162" s="111" t="n">
        <v>0</v>
      </c>
      <c r="P162" s="110" t="n">
        <f aca="false">SUM(J162:N162)</f>
        <v>0.0022</v>
      </c>
      <c r="Q162" s="112" t="s">
        <v>346</v>
      </c>
      <c r="R162" s="107" t="n">
        <f aca="false">73+149</f>
        <v>222</v>
      </c>
      <c r="S162" s="75" t="s">
        <v>347</v>
      </c>
      <c r="T162" s="96" t="n">
        <f aca="false">J162*J$1*R162</f>
        <v>0</v>
      </c>
      <c r="U162" s="96"/>
      <c r="V162" s="113" t="s">
        <v>348</v>
      </c>
      <c r="W162" s="75"/>
      <c r="X162" s="114"/>
      <c r="Y162" s="114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  <c r="BL162" s="106"/>
      <c r="BM162" s="106"/>
      <c r="BN162" s="106"/>
      <c r="BO162" s="106"/>
      <c r="BP162" s="106"/>
      <c r="BQ162" s="106"/>
      <c r="BR162" s="106"/>
      <c r="BS162" s="106"/>
      <c r="BT162" s="106"/>
      <c r="BU162" s="106"/>
      <c r="BV162" s="106"/>
      <c r="BW162" s="106"/>
      <c r="BX162" s="106"/>
      <c r="BY162" s="106"/>
      <c r="BZ162" s="106"/>
      <c r="CA162" s="106"/>
      <c r="CB162" s="106"/>
      <c r="CC162" s="106"/>
      <c r="CD162" s="106"/>
      <c r="CE162" s="106"/>
      <c r="CF162" s="106"/>
      <c r="CG162" s="106"/>
      <c r="CH162" s="106"/>
      <c r="CI162" s="106"/>
      <c r="CJ162" s="106"/>
      <c r="CK162" s="106"/>
      <c r="CL162" s="106"/>
      <c r="CM162" s="106"/>
      <c r="CN162" s="106"/>
      <c r="CO162" s="106"/>
      <c r="CP162" s="106"/>
      <c r="CQ162" s="106"/>
      <c r="CR162" s="106"/>
      <c r="CS162" s="106"/>
      <c r="CT162" s="106"/>
      <c r="CU162" s="106"/>
      <c r="CV162" s="106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 s="106"/>
      <c r="DL162" s="106"/>
      <c r="DM162" s="106"/>
      <c r="DN162" s="106"/>
      <c r="DO162" s="106"/>
      <c r="DP162" s="106"/>
      <c r="DQ162" s="106"/>
      <c r="DR162" s="106"/>
      <c r="DS162" s="106"/>
      <c r="DT162" s="106"/>
      <c r="DU162" s="106"/>
      <c r="DV162" s="106"/>
      <c r="DW162" s="106"/>
      <c r="DX162" s="106"/>
      <c r="DY162" s="106"/>
      <c r="DZ162" s="106"/>
      <c r="EA162" s="106"/>
      <c r="EB162" s="106"/>
      <c r="EC162" s="106"/>
      <c r="ED162" s="106"/>
      <c r="EE162" s="106"/>
      <c r="EF162" s="106"/>
      <c r="EG162" s="106"/>
      <c r="EH162" s="106"/>
      <c r="EI162" s="106"/>
      <c r="EJ162" s="106"/>
      <c r="EK162" s="106"/>
      <c r="EL162" s="106"/>
      <c r="EM162" s="106"/>
      <c r="EN162" s="106"/>
      <c r="EO162" s="106"/>
      <c r="EP162" s="106"/>
      <c r="EQ162" s="106"/>
      <c r="ER162" s="106"/>
      <c r="ES162" s="106"/>
      <c r="ET162" s="106"/>
      <c r="EU162" s="106"/>
      <c r="EV162" s="106"/>
      <c r="EW162" s="106"/>
      <c r="EX162" s="106"/>
      <c r="EY162" s="106"/>
      <c r="EZ162" s="106"/>
      <c r="FA162" s="106"/>
      <c r="FB162" s="106"/>
      <c r="FC162" s="106"/>
      <c r="FD162" s="106"/>
      <c r="FE162" s="106"/>
      <c r="FF162" s="106"/>
      <c r="FG162" s="106"/>
      <c r="FH162" s="106"/>
      <c r="FI162" s="106"/>
      <c r="FJ162" s="106"/>
      <c r="FK162" s="106"/>
      <c r="FL162" s="106"/>
      <c r="FM162" s="106"/>
      <c r="FN162" s="106"/>
      <c r="FO162" s="106"/>
      <c r="FP162" s="106"/>
      <c r="FQ162" s="106"/>
      <c r="FR162" s="106"/>
      <c r="FS162" s="106"/>
      <c r="FT162" s="106"/>
      <c r="FU162" s="106"/>
      <c r="FV162" s="106"/>
      <c r="FW162" s="106"/>
      <c r="FX162" s="106"/>
      <c r="FY162" s="106"/>
      <c r="FZ162" s="106"/>
      <c r="GA162" s="106"/>
      <c r="GB162" s="106"/>
      <c r="GC162" s="106"/>
      <c r="GD162" s="106"/>
      <c r="GE162" s="106"/>
      <c r="GF162" s="106"/>
      <c r="GG162" s="106"/>
      <c r="GH162" s="106"/>
      <c r="GI162" s="106"/>
      <c r="GJ162" s="106"/>
      <c r="GK162" s="106"/>
      <c r="GL162" s="106"/>
      <c r="GM162" s="106"/>
      <c r="GN162" s="106"/>
      <c r="GO162" s="106"/>
      <c r="GP162" s="106"/>
      <c r="GQ162" s="106"/>
      <c r="GR162" s="106"/>
      <c r="GS162" s="106"/>
      <c r="GT162" s="106"/>
      <c r="GU162" s="106"/>
      <c r="GV162" s="106"/>
      <c r="GW162" s="106"/>
      <c r="GX162" s="106"/>
      <c r="GY162" s="106"/>
      <c r="GZ162" s="106"/>
      <c r="HA162" s="106"/>
      <c r="HB162" s="106"/>
      <c r="HC162" s="106"/>
      <c r="HD162" s="106"/>
      <c r="HE162" s="106"/>
      <c r="HF162" s="106"/>
      <c r="HG162" s="106"/>
      <c r="HH162" s="106"/>
      <c r="HI162" s="106"/>
      <c r="HJ162" s="106"/>
      <c r="HK162" s="106"/>
      <c r="HL162" s="106"/>
      <c r="HM162" s="106"/>
      <c r="HN162" s="106"/>
      <c r="HO162" s="106"/>
      <c r="HP162" s="106"/>
      <c r="HQ162" s="106"/>
      <c r="HR162" s="106"/>
      <c r="HS162" s="106"/>
      <c r="HT162" s="106"/>
      <c r="HU162" s="106"/>
      <c r="HV162" s="106"/>
      <c r="HW162" s="106"/>
      <c r="HX162" s="106"/>
      <c r="HY162" s="106"/>
      <c r="HZ162" s="106"/>
      <c r="IA162" s="106"/>
      <c r="IB162" s="106"/>
      <c r="IC162" s="106"/>
      <c r="ID162" s="106"/>
      <c r="IE162" s="106"/>
      <c r="IF162" s="106"/>
      <c r="IG162" s="106"/>
      <c r="IH162" s="106"/>
      <c r="II162" s="106"/>
      <c r="IJ162" s="106"/>
      <c r="IK162" s="106"/>
      <c r="IL162" s="106"/>
      <c r="IM162" s="106"/>
      <c r="IN162" s="106"/>
      <c r="IO162" s="106"/>
      <c r="IP162" s="106"/>
      <c r="IQ162" s="106"/>
      <c r="IR162" s="106"/>
      <c r="IS162" s="106"/>
      <c r="IT162" s="106"/>
      <c r="IU162" s="106"/>
      <c r="IV162" s="106"/>
      <c r="IW162" s="106"/>
    </row>
    <row r="163" customFormat="false" ht="12.75" hidden="false" customHeight="false" outlineLevel="0" collapsed="false">
      <c r="A163" s="106"/>
      <c r="B163" s="75" t="s">
        <v>142</v>
      </c>
      <c r="C163" s="107" t="s">
        <v>37</v>
      </c>
      <c r="D163" s="107" t="s">
        <v>184</v>
      </c>
      <c r="E163" s="108" t="n">
        <v>36526</v>
      </c>
      <c r="F163" s="108" t="n">
        <v>36556</v>
      </c>
      <c r="G163" s="75" t="s">
        <v>42</v>
      </c>
      <c r="H163" s="75" t="s">
        <v>349</v>
      </c>
      <c r="I163" s="107" t="s">
        <v>345</v>
      </c>
      <c r="J163" s="109" t="n">
        <f aca="false">7.5958/J$1</f>
        <v>0.245025806451613</v>
      </c>
      <c r="K163" s="110" t="n">
        <v>0</v>
      </c>
      <c r="L163" s="110" t="n">
        <v>0.0022</v>
      </c>
      <c r="M163" s="110" t="n">
        <v>0</v>
      </c>
      <c r="N163" s="110" t="n">
        <v>0</v>
      </c>
      <c r="O163" s="111" t="n">
        <v>0</v>
      </c>
      <c r="P163" s="110" t="n">
        <f aca="false">SUM(J163:N163)</f>
        <v>0.247225806451613</v>
      </c>
      <c r="Q163" s="112" t="s">
        <v>350</v>
      </c>
      <c r="R163" s="107" t="n">
        <v>1174</v>
      </c>
      <c r="S163" s="75" t="s">
        <v>351</v>
      </c>
      <c r="T163" s="171" t="n">
        <f aca="false">J163*J$1*R163</f>
        <v>8917.4692</v>
      </c>
      <c r="U163" s="96"/>
      <c r="V163" s="113" t="s">
        <v>352</v>
      </c>
      <c r="W163" s="75"/>
      <c r="X163" s="114"/>
      <c r="Y163" s="114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  <c r="BL163" s="106"/>
      <c r="BM163" s="106"/>
      <c r="BN163" s="106"/>
      <c r="BO163" s="106"/>
      <c r="BP163" s="106"/>
      <c r="BQ163" s="106"/>
      <c r="BR163" s="106"/>
      <c r="BS163" s="106"/>
      <c r="BT163" s="106"/>
      <c r="BU163" s="106"/>
      <c r="BV163" s="106"/>
      <c r="BW163" s="106"/>
      <c r="BX163" s="106"/>
      <c r="BY163" s="106"/>
      <c r="BZ163" s="106"/>
      <c r="CA163" s="106"/>
      <c r="CB163" s="106"/>
      <c r="CC163" s="106"/>
      <c r="CD163" s="106"/>
      <c r="CE163" s="106"/>
      <c r="CF163" s="106"/>
      <c r="CG163" s="106"/>
      <c r="CH163" s="106"/>
      <c r="CI163" s="106"/>
      <c r="CJ163" s="106"/>
      <c r="CK163" s="106"/>
      <c r="CL163" s="106"/>
      <c r="CM163" s="106"/>
      <c r="CN163" s="106"/>
      <c r="CO163" s="106"/>
      <c r="CP163" s="106"/>
      <c r="CQ163" s="106"/>
      <c r="CR163" s="106"/>
      <c r="CS163" s="106"/>
      <c r="CT163" s="106"/>
      <c r="CU163" s="106"/>
      <c r="CV163" s="106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 s="106"/>
      <c r="DL163" s="106"/>
      <c r="DM163" s="106"/>
      <c r="DN163" s="106"/>
      <c r="DO163" s="106"/>
      <c r="DP163" s="106"/>
      <c r="DQ163" s="106"/>
      <c r="DR163" s="106"/>
      <c r="DS163" s="106"/>
      <c r="DT163" s="106"/>
      <c r="DU163" s="106"/>
      <c r="DV163" s="106"/>
      <c r="DW163" s="106"/>
      <c r="DX163" s="106"/>
      <c r="DY163" s="106"/>
      <c r="DZ163" s="106"/>
      <c r="EA163" s="106"/>
      <c r="EB163" s="106"/>
      <c r="EC163" s="106"/>
      <c r="ED163" s="106"/>
      <c r="EE163" s="106"/>
      <c r="EF163" s="106"/>
      <c r="EG163" s="106"/>
      <c r="EH163" s="106"/>
      <c r="EI163" s="106"/>
      <c r="EJ163" s="106"/>
      <c r="EK163" s="106"/>
      <c r="EL163" s="106"/>
      <c r="EM163" s="106"/>
      <c r="EN163" s="106"/>
      <c r="EO163" s="106"/>
      <c r="EP163" s="106"/>
      <c r="EQ163" s="106"/>
      <c r="ER163" s="106"/>
      <c r="ES163" s="106"/>
      <c r="ET163" s="106"/>
      <c r="EU163" s="106"/>
      <c r="EV163" s="106"/>
      <c r="EW163" s="106"/>
      <c r="EX163" s="106"/>
      <c r="EY163" s="106"/>
      <c r="EZ163" s="106"/>
      <c r="FA163" s="106"/>
      <c r="FB163" s="106"/>
      <c r="FC163" s="106"/>
      <c r="FD163" s="106"/>
      <c r="FE163" s="106"/>
      <c r="FF163" s="106"/>
      <c r="FG163" s="106"/>
      <c r="FH163" s="106"/>
      <c r="FI163" s="106"/>
      <c r="FJ163" s="106"/>
      <c r="FK163" s="106"/>
      <c r="FL163" s="106"/>
      <c r="FM163" s="106"/>
      <c r="FN163" s="106"/>
      <c r="FO163" s="106"/>
      <c r="FP163" s="106"/>
      <c r="FQ163" s="106"/>
      <c r="FR163" s="106"/>
      <c r="FS163" s="106"/>
      <c r="FT163" s="106"/>
      <c r="FU163" s="106"/>
      <c r="FV163" s="106"/>
      <c r="FW163" s="106"/>
      <c r="FX163" s="106"/>
      <c r="FY163" s="106"/>
      <c r="FZ163" s="106"/>
      <c r="GA163" s="106"/>
      <c r="GB163" s="106"/>
      <c r="GC163" s="106"/>
      <c r="GD163" s="106"/>
      <c r="GE163" s="106"/>
      <c r="GF163" s="106"/>
      <c r="GG163" s="106"/>
      <c r="GH163" s="106"/>
      <c r="GI163" s="106"/>
      <c r="GJ163" s="106"/>
      <c r="GK163" s="106"/>
      <c r="GL163" s="106"/>
      <c r="GM163" s="106"/>
      <c r="GN163" s="106"/>
      <c r="GO163" s="106"/>
      <c r="GP163" s="106"/>
      <c r="GQ163" s="106"/>
      <c r="GR163" s="106"/>
      <c r="GS163" s="106"/>
      <c r="GT163" s="106"/>
      <c r="GU163" s="106"/>
      <c r="GV163" s="106"/>
      <c r="GW163" s="106"/>
      <c r="GX163" s="106"/>
      <c r="GY163" s="106"/>
      <c r="GZ163" s="106"/>
      <c r="HA163" s="106"/>
      <c r="HB163" s="106"/>
      <c r="HC163" s="106"/>
      <c r="HD163" s="106"/>
      <c r="HE163" s="106"/>
      <c r="HF163" s="106"/>
      <c r="HG163" s="106"/>
      <c r="HH163" s="106"/>
      <c r="HI163" s="106"/>
      <c r="HJ163" s="106"/>
      <c r="HK163" s="106"/>
      <c r="HL163" s="106"/>
      <c r="HM163" s="106"/>
      <c r="HN163" s="106"/>
      <c r="HO163" s="106"/>
      <c r="HP163" s="106"/>
      <c r="HQ163" s="106"/>
      <c r="HR163" s="106"/>
      <c r="HS163" s="106"/>
      <c r="HT163" s="106"/>
      <c r="HU163" s="106"/>
      <c r="HV163" s="106"/>
      <c r="HW163" s="106"/>
      <c r="HX163" s="106"/>
      <c r="HY163" s="106"/>
      <c r="HZ163" s="106"/>
      <c r="IA163" s="106"/>
      <c r="IB163" s="106"/>
      <c r="IC163" s="106"/>
      <c r="ID163" s="106"/>
      <c r="IE163" s="106"/>
      <c r="IF163" s="106"/>
      <c r="IG163" s="106"/>
      <c r="IH163" s="106"/>
      <c r="II163" s="106"/>
      <c r="IJ163" s="106"/>
      <c r="IK163" s="106"/>
      <c r="IL163" s="106"/>
      <c r="IM163" s="106"/>
      <c r="IN163" s="106"/>
      <c r="IO163" s="106"/>
      <c r="IP163" s="106"/>
      <c r="IQ163" s="106"/>
      <c r="IR163" s="106"/>
      <c r="IS163" s="106"/>
      <c r="IT163" s="106"/>
      <c r="IU163" s="106"/>
      <c r="IV163" s="106"/>
      <c r="IW163" s="106"/>
    </row>
    <row r="164" customFormat="false" ht="12.75" hidden="false" customHeight="false" outlineLevel="0" collapsed="false">
      <c r="A164" s="106"/>
      <c r="B164" s="75" t="s">
        <v>142</v>
      </c>
      <c r="C164" s="107" t="s">
        <v>37</v>
      </c>
      <c r="D164" s="107" t="s">
        <v>184</v>
      </c>
      <c r="E164" s="108" t="n">
        <v>36526</v>
      </c>
      <c r="F164" s="108" t="n">
        <v>36556</v>
      </c>
      <c r="G164" s="75" t="s">
        <v>43</v>
      </c>
      <c r="H164" s="75" t="s">
        <v>349</v>
      </c>
      <c r="I164" s="107" t="s">
        <v>345</v>
      </c>
      <c r="J164" s="109" t="n">
        <f aca="false">7.5958/J$1</f>
        <v>0.245025806451613</v>
      </c>
      <c r="K164" s="110" t="n">
        <v>0</v>
      </c>
      <c r="L164" s="110" t="n">
        <v>0.0022</v>
      </c>
      <c r="M164" s="110" t="n">
        <v>0</v>
      </c>
      <c r="N164" s="110" t="n">
        <v>0</v>
      </c>
      <c r="O164" s="111" t="n">
        <v>0</v>
      </c>
      <c r="P164" s="110" t="n">
        <f aca="false">SUM(J164:N164)</f>
        <v>0.247225806451613</v>
      </c>
      <c r="Q164" s="112" t="s">
        <v>350</v>
      </c>
      <c r="R164" s="107" t="n">
        <v>1725</v>
      </c>
      <c r="S164" s="75" t="s">
        <v>351</v>
      </c>
      <c r="T164" s="171" t="n">
        <f aca="false">J164*J$1*R164</f>
        <v>13102.755</v>
      </c>
      <c r="U164" s="96"/>
      <c r="V164" s="113" t="s">
        <v>352</v>
      </c>
      <c r="W164" s="75"/>
      <c r="X164" s="114"/>
      <c r="Y164" s="114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106"/>
      <c r="CL164" s="106"/>
      <c r="CM164" s="106"/>
      <c r="CN164" s="106"/>
      <c r="CO164" s="106"/>
      <c r="CP164" s="106"/>
      <c r="CQ164" s="106"/>
      <c r="CR164" s="106"/>
      <c r="CS164" s="106"/>
      <c r="CT164" s="106"/>
      <c r="CU164" s="106"/>
      <c r="CV164" s="106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 s="106"/>
      <c r="DL164" s="106"/>
      <c r="DM164" s="106"/>
      <c r="DN164" s="106"/>
      <c r="DO164" s="106"/>
      <c r="DP164" s="106"/>
      <c r="DQ164" s="106"/>
      <c r="DR164" s="106"/>
      <c r="DS164" s="106"/>
      <c r="DT164" s="106"/>
      <c r="DU164" s="106"/>
      <c r="DV164" s="106"/>
      <c r="DW164" s="106"/>
      <c r="DX164" s="106"/>
      <c r="DY164" s="106"/>
      <c r="DZ164" s="106"/>
      <c r="EA164" s="106"/>
      <c r="EB164" s="106"/>
      <c r="EC164" s="106"/>
      <c r="ED164" s="106"/>
      <c r="EE164" s="106"/>
      <c r="EF164" s="106"/>
      <c r="EG164" s="106"/>
      <c r="EH164" s="106"/>
      <c r="EI164" s="106"/>
      <c r="EJ164" s="106"/>
      <c r="EK164" s="106"/>
      <c r="EL164" s="106"/>
      <c r="EM164" s="106"/>
      <c r="EN164" s="106"/>
      <c r="EO164" s="106"/>
      <c r="EP164" s="106"/>
      <c r="EQ164" s="106"/>
      <c r="ER164" s="106"/>
      <c r="ES164" s="106"/>
      <c r="ET164" s="106"/>
      <c r="EU164" s="106"/>
      <c r="EV164" s="106"/>
      <c r="EW164" s="106"/>
      <c r="EX164" s="106"/>
      <c r="EY164" s="106"/>
      <c r="EZ164" s="106"/>
      <c r="FA164" s="106"/>
      <c r="FB164" s="106"/>
      <c r="FC164" s="106"/>
      <c r="FD164" s="106"/>
      <c r="FE164" s="106"/>
      <c r="FF164" s="106"/>
      <c r="FG164" s="106"/>
      <c r="FH164" s="106"/>
      <c r="FI164" s="106"/>
      <c r="FJ164" s="106"/>
      <c r="FK164" s="106"/>
      <c r="FL164" s="106"/>
      <c r="FM164" s="106"/>
      <c r="FN164" s="106"/>
      <c r="FO164" s="106"/>
      <c r="FP164" s="106"/>
      <c r="FQ164" s="106"/>
      <c r="FR164" s="106"/>
      <c r="FS164" s="106"/>
      <c r="FT164" s="106"/>
      <c r="FU164" s="106"/>
      <c r="FV164" s="106"/>
      <c r="FW164" s="106"/>
      <c r="FX164" s="106"/>
      <c r="FY164" s="106"/>
      <c r="FZ164" s="106"/>
      <c r="GA164" s="106"/>
      <c r="GB164" s="106"/>
      <c r="GC164" s="106"/>
      <c r="GD164" s="106"/>
      <c r="GE164" s="106"/>
      <c r="GF164" s="106"/>
      <c r="GG164" s="106"/>
      <c r="GH164" s="106"/>
      <c r="GI164" s="106"/>
      <c r="GJ164" s="106"/>
      <c r="GK164" s="106"/>
      <c r="GL164" s="106"/>
      <c r="GM164" s="106"/>
      <c r="GN164" s="106"/>
      <c r="GO164" s="106"/>
      <c r="GP164" s="106"/>
      <c r="GQ164" s="106"/>
      <c r="GR164" s="106"/>
      <c r="GS164" s="106"/>
      <c r="GT164" s="106"/>
      <c r="GU164" s="106"/>
      <c r="GV164" s="106"/>
      <c r="GW164" s="106"/>
      <c r="GX164" s="106"/>
      <c r="GY164" s="106"/>
      <c r="GZ164" s="106"/>
      <c r="HA164" s="106"/>
      <c r="HB164" s="106"/>
      <c r="HC164" s="106"/>
      <c r="HD164" s="106"/>
      <c r="HE164" s="106"/>
      <c r="HF164" s="106"/>
      <c r="HG164" s="106"/>
      <c r="HH164" s="106"/>
      <c r="HI164" s="106"/>
      <c r="HJ164" s="106"/>
      <c r="HK164" s="106"/>
      <c r="HL164" s="106"/>
      <c r="HM164" s="106"/>
      <c r="HN164" s="106"/>
      <c r="HO164" s="106"/>
      <c r="HP164" s="106"/>
      <c r="HQ164" s="106"/>
      <c r="HR164" s="106"/>
      <c r="HS164" s="106"/>
      <c r="HT164" s="106"/>
      <c r="HU164" s="106"/>
      <c r="HV164" s="106"/>
      <c r="HW164" s="106"/>
      <c r="HX164" s="106"/>
      <c r="HY164" s="106"/>
      <c r="HZ164" s="106"/>
      <c r="IA164" s="106"/>
      <c r="IB164" s="106"/>
      <c r="IC164" s="106"/>
      <c r="ID164" s="106"/>
      <c r="IE164" s="106"/>
      <c r="IF164" s="106"/>
      <c r="IG164" s="106"/>
      <c r="IH164" s="106"/>
      <c r="II164" s="106"/>
      <c r="IJ164" s="106"/>
      <c r="IK164" s="106"/>
      <c r="IL164" s="106"/>
      <c r="IM164" s="106"/>
      <c r="IN164" s="106"/>
      <c r="IO164" s="106"/>
      <c r="IP164" s="106"/>
      <c r="IQ164" s="106"/>
      <c r="IR164" s="106"/>
      <c r="IS164" s="106"/>
      <c r="IT164" s="106"/>
      <c r="IU164" s="106"/>
      <c r="IV164" s="106"/>
      <c r="IW164" s="106"/>
    </row>
    <row r="165" customFormat="false" ht="12.75" hidden="false" customHeight="false" outlineLevel="0" collapsed="false">
      <c r="A165" s="106"/>
      <c r="B165" s="75" t="s">
        <v>142</v>
      </c>
      <c r="C165" s="107" t="s">
        <v>37</v>
      </c>
      <c r="D165" s="107" t="s">
        <v>184</v>
      </c>
      <c r="E165" s="108" t="n">
        <v>36526</v>
      </c>
      <c r="F165" s="108" t="n">
        <v>36556</v>
      </c>
      <c r="G165" s="75" t="s">
        <v>57</v>
      </c>
      <c r="H165" s="75" t="s">
        <v>349</v>
      </c>
      <c r="I165" s="107" t="s">
        <v>345</v>
      </c>
      <c r="J165" s="109" t="n">
        <f aca="false">7.5958/J$1</f>
        <v>0.245025806451613</v>
      </c>
      <c r="K165" s="110" t="n">
        <v>0</v>
      </c>
      <c r="L165" s="110" t="n">
        <v>0.0022</v>
      </c>
      <c r="M165" s="110" t="n">
        <v>0</v>
      </c>
      <c r="N165" s="110" t="n">
        <v>0</v>
      </c>
      <c r="O165" s="111" t="n">
        <v>0</v>
      </c>
      <c r="P165" s="110" t="n">
        <f aca="false">SUM(J165:N165)</f>
        <v>0.247225806451613</v>
      </c>
      <c r="Q165" s="112" t="s">
        <v>350</v>
      </c>
      <c r="R165" s="107" t="n">
        <f aca="false">1312+2693</f>
        <v>4005</v>
      </c>
      <c r="S165" s="75" t="s">
        <v>351</v>
      </c>
      <c r="T165" s="171" t="n">
        <f aca="false">J165*J$1*R165</f>
        <v>30421.179</v>
      </c>
      <c r="U165" s="96"/>
      <c r="V165" s="113" t="s">
        <v>352</v>
      </c>
      <c r="W165" s="75"/>
      <c r="X165" s="114"/>
      <c r="Y165" s="114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  <c r="EI165" s="106"/>
      <c r="EJ165" s="106"/>
      <c r="EK165" s="106"/>
      <c r="EL165" s="106"/>
      <c r="EM165" s="106"/>
      <c r="EN165" s="106"/>
      <c r="EO165" s="106"/>
      <c r="EP165" s="106"/>
      <c r="EQ165" s="106"/>
      <c r="ER165" s="106"/>
      <c r="ES165" s="106"/>
      <c r="ET165" s="106"/>
      <c r="EU165" s="106"/>
      <c r="EV165" s="106"/>
      <c r="EW165" s="106"/>
      <c r="EX165" s="106"/>
      <c r="EY165" s="106"/>
      <c r="EZ165" s="106"/>
      <c r="FA165" s="106"/>
      <c r="FB165" s="106"/>
      <c r="FC165" s="106"/>
      <c r="FD165" s="106"/>
      <c r="FE165" s="106"/>
      <c r="FF165" s="106"/>
      <c r="FG165" s="106"/>
      <c r="FH165" s="106"/>
      <c r="FI165" s="106"/>
      <c r="FJ165" s="106"/>
      <c r="FK165" s="106"/>
      <c r="FL165" s="106"/>
      <c r="FM165" s="106"/>
      <c r="FN165" s="106"/>
      <c r="FO165" s="106"/>
      <c r="FP165" s="106"/>
      <c r="FQ165" s="106"/>
      <c r="FR165" s="106"/>
      <c r="FS165" s="106"/>
      <c r="FT165" s="106"/>
      <c r="FU165" s="106"/>
      <c r="FV165" s="106"/>
      <c r="FW165" s="106"/>
      <c r="FX165" s="106"/>
      <c r="FY165" s="106"/>
      <c r="FZ165" s="106"/>
      <c r="GA165" s="106"/>
      <c r="GB165" s="106"/>
      <c r="GC165" s="106"/>
      <c r="GD165" s="106"/>
      <c r="GE165" s="106"/>
      <c r="GF165" s="106"/>
      <c r="GG165" s="106"/>
      <c r="GH165" s="106"/>
      <c r="GI165" s="106"/>
      <c r="GJ165" s="106"/>
      <c r="GK165" s="106"/>
      <c r="GL165" s="106"/>
      <c r="GM165" s="106"/>
      <c r="GN165" s="106"/>
      <c r="GO165" s="106"/>
      <c r="GP165" s="106"/>
      <c r="GQ165" s="106"/>
      <c r="GR165" s="106"/>
      <c r="GS165" s="106"/>
      <c r="GT165" s="106"/>
      <c r="GU165" s="106"/>
      <c r="GV165" s="106"/>
      <c r="GW165" s="106"/>
      <c r="GX165" s="106"/>
      <c r="GY165" s="106"/>
      <c r="GZ165" s="106"/>
      <c r="HA165" s="106"/>
      <c r="HB165" s="106"/>
      <c r="HC165" s="106"/>
      <c r="HD165" s="106"/>
      <c r="HE165" s="106"/>
      <c r="HF165" s="106"/>
      <c r="HG165" s="106"/>
      <c r="HH165" s="106"/>
      <c r="HI165" s="106"/>
      <c r="HJ165" s="106"/>
      <c r="HK165" s="106"/>
      <c r="HL165" s="106"/>
      <c r="HM165" s="106"/>
      <c r="HN165" s="106"/>
      <c r="HO165" s="106"/>
      <c r="HP165" s="106"/>
      <c r="HQ165" s="106"/>
      <c r="HR165" s="106"/>
      <c r="HS165" s="106"/>
      <c r="HT165" s="106"/>
      <c r="HU165" s="106"/>
      <c r="HV165" s="106"/>
      <c r="HW165" s="106"/>
      <c r="HX165" s="106"/>
      <c r="HY165" s="106"/>
      <c r="HZ165" s="106"/>
      <c r="IA165" s="106"/>
      <c r="IB165" s="106"/>
      <c r="IC165" s="106"/>
      <c r="ID165" s="106"/>
      <c r="IE165" s="106"/>
      <c r="IF165" s="106"/>
      <c r="IG165" s="106"/>
      <c r="IH165" s="106"/>
      <c r="II165" s="106"/>
      <c r="IJ165" s="106"/>
      <c r="IK165" s="106"/>
      <c r="IL165" s="106"/>
      <c r="IM165" s="106"/>
      <c r="IN165" s="106"/>
      <c r="IO165" s="106"/>
      <c r="IP165" s="106"/>
      <c r="IQ165" s="106"/>
      <c r="IR165" s="106"/>
      <c r="IS165" s="106"/>
      <c r="IT165" s="106"/>
      <c r="IU165" s="106"/>
      <c r="IV165" s="106"/>
      <c r="IW165" s="106"/>
    </row>
    <row r="166" customFormat="false" ht="12.75" hidden="false" customHeight="false" outlineLevel="0" collapsed="false">
      <c r="A166" s="106"/>
      <c r="B166" s="75" t="s">
        <v>142</v>
      </c>
      <c r="C166" s="107" t="s">
        <v>37</v>
      </c>
      <c r="D166" s="107" t="s">
        <v>184</v>
      </c>
      <c r="E166" s="108" t="n">
        <v>36526</v>
      </c>
      <c r="F166" s="108" t="n">
        <v>36556</v>
      </c>
      <c r="G166" s="75" t="s">
        <v>42</v>
      </c>
      <c r="H166" s="75" t="s">
        <v>349</v>
      </c>
      <c r="I166" s="107" t="s">
        <v>345</v>
      </c>
      <c r="J166" s="109" t="n">
        <f aca="false">7.5958/J$1</f>
        <v>0.245025806451613</v>
      </c>
      <c r="K166" s="110" t="n">
        <v>0</v>
      </c>
      <c r="L166" s="110" t="n">
        <v>0.0022</v>
      </c>
      <c r="M166" s="110" t="n">
        <v>0</v>
      </c>
      <c r="N166" s="110" t="n">
        <v>0</v>
      </c>
      <c r="O166" s="111" t="n">
        <v>0</v>
      </c>
      <c r="P166" s="110" t="n">
        <f aca="false">SUM(J166:N166)</f>
        <v>0.247225806451613</v>
      </c>
      <c r="Q166" s="112" t="s">
        <v>353</v>
      </c>
      <c r="R166" s="107" t="n">
        <v>95</v>
      </c>
      <c r="S166" s="75" t="s">
        <v>354</v>
      </c>
      <c r="T166" s="171" t="n">
        <f aca="false">J166*J$1*R166</f>
        <v>721.601</v>
      </c>
      <c r="U166" s="96"/>
      <c r="V166" s="113" t="s">
        <v>355</v>
      </c>
      <c r="W166" s="75"/>
      <c r="X166" s="114"/>
      <c r="Y166" s="114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  <c r="BL166" s="106"/>
      <c r="BM166" s="106"/>
      <c r="BN166" s="106"/>
      <c r="BO166" s="106"/>
      <c r="BP166" s="106"/>
      <c r="BQ166" s="106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  <c r="EI166" s="106"/>
      <c r="EJ166" s="106"/>
      <c r="EK166" s="106"/>
      <c r="EL166" s="106"/>
      <c r="EM166" s="106"/>
      <c r="EN166" s="106"/>
      <c r="EO166" s="106"/>
      <c r="EP166" s="106"/>
      <c r="EQ166" s="106"/>
      <c r="ER166" s="106"/>
      <c r="ES166" s="106"/>
      <c r="ET166" s="106"/>
      <c r="EU166" s="106"/>
      <c r="EV166" s="106"/>
      <c r="EW166" s="106"/>
      <c r="EX166" s="106"/>
      <c r="EY166" s="106"/>
      <c r="EZ166" s="106"/>
      <c r="FA166" s="106"/>
      <c r="FB166" s="106"/>
      <c r="FC166" s="106"/>
      <c r="FD166" s="106"/>
      <c r="FE166" s="106"/>
      <c r="FF166" s="106"/>
      <c r="FG166" s="106"/>
      <c r="FH166" s="106"/>
      <c r="FI166" s="106"/>
      <c r="FJ166" s="106"/>
      <c r="FK166" s="106"/>
      <c r="FL166" s="106"/>
      <c r="FM166" s="106"/>
      <c r="FN166" s="106"/>
      <c r="FO166" s="106"/>
      <c r="FP166" s="106"/>
      <c r="FQ166" s="106"/>
      <c r="FR166" s="106"/>
      <c r="FS166" s="106"/>
      <c r="FT166" s="106"/>
      <c r="FU166" s="106"/>
      <c r="FV166" s="106"/>
      <c r="FW166" s="106"/>
      <c r="FX166" s="106"/>
      <c r="FY166" s="106"/>
      <c r="FZ166" s="106"/>
      <c r="GA166" s="106"/>
      <c r="GB166" s="106"/>
      <c r="GC166" s="106"/>
      <c r="GD166" s="106"/>
      <c r="GE166" s="106"/>
      <c r="GF166" s="106"/>
      <c r="GG166" s="106"/>
      <c r="GH166" s="106"/>
      <c r="GI166" s="106"/>
      <c r="GJ166" s="106"/>
      <c r="GK166" s="106"/>
      <c r="GL166" s="106"/>
      <c r="GM166" s="106"/>
      <c r="GN166" s="106"/>
      <c r="GO166" s="106"/>
      <c r="GP166" s="106"/>
      <c r="GQ166" s="106"/>
      <c r="GR166" s="106"/>
      <c r="GS166" s="106"/>
      <c r="GT166" s="106"/>
      <c r="GU166" s="106"/>
      <c r="GV166" s="106"/>
      <c r="GW166" s="106"/>
      <c r="GX166" s="106"/>
      <c r="GY166" s="106"/>
      <c r="GZ166" s="106"/>
      <c r="HA166" s="106"/>
      <c r="HB166" s="106"/>
      <c r="HC166" s="106"/>
      <c r="HD166" s="106"/>
      <c r="HE166" s="106"/>
      <c r="HF166" s="106"/>
      <c r="HG166" s="106"/>
      <c r="HH166" s="106"/>
      <c r="HI166" s="106"/>
      <c r="HJ166" s="106"/>
      <c r="HK166" s="106"/>
      <c r="HL166" s="106"/>
      <c r="HM166" s="106"/>
      <c r="HN166" s="106"/>
      <c r="HO166" s="106"/>
      <c r="HP166" s="106"/>
      <c r="HQ166" s="106"/>
      <c r="HR166" s="106"/>
      <c r="HS166" s="106"/>
      <c r="HT166" s="106"/>
      <c r="HU166" s="106"/>
      <c r="HV166" s="106"/>
      <c r="HW166" s="106"/>
      <c r="HX166" s="106"/>
      <c r="HY166" s="106"/>
      <c r="HZ166" s="106"/>
      <c r="IA166" s="106"/>
      <c r="IB166" s="106"/>
      <c r="IC166" s="106"/>
      <c r="ID166" s="106"/>
      <c r="IE166" s="106"/>
      <c r="IF166" s="106"/>
      <c r="IG166" s="106"/>
      <c r="IH166" s="106"/>
      <c r="II166" s="106"/>
      <c r="IJ166" s="106"/>
      <c r="IK166" s="106"/>
      <c r="IL166" s="106"/>
      <c r="IM166" s="106"/>
      <c r="IN166" s="106"/>
      <c r="IO166" s="106"/>
      <c r="IP166" s="106"/>
      <c r="IQ166" s="106"/>
      <c r="IR166" s="106"/>
      <c r="IS166" s="106"/>
      <c r="IT166" s="106"/>
      <c r="IU166" s="106"/>
      <c r="IV166" s="106"/>
      <c r="IW166" s="106"/>
    </row>
    <row r="167" customFormat="false" ht="12.75" hidden="false" customHeight="false" outlineLevel="0" collapsed="false">
      <c r="A167" s="106"/>
      <c r="B167" s="75" t="s">
        <v>142</v>
      </c>
      <c r="C167" s="107" t="s">
        <v>37</v>
      </c>
      <c r="D167" s="107" t="s">
        <v>184</v>
      </c>
      <c r="E167" s="108" t="n">
        <v>36526</v>
      </c>
      <c r="F167" s="108" t="n">
        <v>36556</v>
      </c>
      <c r="G167" s="75" t="s">
        <v>43</v>
      </c>
      <c r="H167" s="75" t="s">
        <v>349</v>
      </c>
      <c r="I167" s="107" t="s">
        <v>345</v>
      </c>
      <c r="J167" s="109" t="n">
        <f aca="false">7.5958/J$1</f>
        <v>0.245025806451613</v>
      </c>
      <c r="K167" s="110" t="n">
        <v>0</v>
      </c>
      <c r="L167" s="110" t="n">
        <v>0.0022</v>
      </c>
      <c r="M167" s="110" t="n">
        <v>0</v>
      </c>
      <c r="N167" s="110" t="n">
        <v>0</v>
      </c>
      <c r="O167" s="111" t="n">
        <v>0</v>
      </c>
      <c r="P167" s="110" t="n">
        <f aca="false">SUM(J167:N167)</f>
        <v>0.247225806451613</v>
      </c>
      <c r="Q167" s="112" t="s">
        <v>353</v>
      </c>
      <c r="R167" s="107" t="n">
        <v>140</v>
      </c>
      <c r="S167" s="75" t="s">
        <v>354</v>
      </c>
      <c r="T167" s="171" t="n">
        <f aca="false">J167*J$1*R167</f>
        <v>1063.412</v>
      </c>
      <c r="U167" s="96"/>
      <c r="V167" s="113" t="s">
        <v>355</v>
      </c>
      <c r="W167" s="75"/>
      <c r="X167" s="114"/>
      <c r="Y167" s="114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  <c r="BL167" s="106"/>
      <c r="BM167" s="106"/>
      <c r="BN167" s="106"/>
      <c r="BO167" s="106"/>
      <c r="BP167" s="106"/>
      <c r="BQ167" s="106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  <c r="EI167" s="106"/>
      <c r="EJ167" s="106"/>
      <c r="EK167" s="106"/>
      <c r="EL167" s="106"/>
      <c r="EM167" s="106"/>
      <c r="EN167" s="106"/>
      <c r="EO167" s="106"/>
      <c r="EP167" s="106"/>
      <c r="EQ167" s="106"/>
      <c r="ER167" s="106"/>
      <c r="ES167" s="106"/>
      <c r="ET167" s="106"/>
      <c r="EU167" s="106"/>
      <c r="EV167" s="106"/>
      <c r="EW167" s="106"/>
      <c r="EX167" s="106"/>
      <c r="EY167" s="106"/>
      <c r="EZ167" s="106"/>
      <c r="FA167" s="106"/>
      <c r="FB167" s="106"/>
      <c r="FC167" s="106"/>
      <c r="FD167" s="106"/>
      <c r="FE167" s="106"/>
      <c r="FF167" s="106"/>
      <c r="FG167" s="106"/>
      <c r="FH167" s="106"/>
      <c r="FI167" s="106"/>
      <c r="FJ167" s="106"/>
      <c r="FK167" s="106"/>
      <c r="FL167" s="106"/>
      <c r="FM167" s="106"/>
      <c r="FN167" s="106"/>
      <c r="FO167" s="106"/>
      <c r="FP167" s="106"/>
      <c r="FQ167" s="106"/>
      <c r="FR167" s="106"/>
      <c r="FS167" s="106"/>
      <c r="FT167" s="106"/>
      <c r="FU167" s="106"/>
      <c r="FV167" s="106"/>
      <c r="FW167" s="106"/>
      <c r="FX167" s="106"/>
      <c r="FY167" s="106"/>
      <c r="FZ167" s="106"/>
      <c r="GA167" s="106"/>
      <c r="GB167" s="106"/>
      <c r="GC167" s="106"/>
      <c r="GD167" s="106"/>
      <c r="GE167" s="106"/>
      <c r="GF167" s="106"/>
      <c r="GG167" s="106"/>
      <c r="GH167" s="106"/>
      <c r="GI167" s="106"/>
      <c r="GJ167" s="106"/>
      <c r="GK167" s="106"/>
      <c r="GL167" s="106"/>
      <c r="GM167" s="106"/>
      <c r="GN167" s="106"/>
      <c r="GO167" s="106"/>
      <c r="GP167" s="106"/>
      <c r="GQ167" s="106"/>
      <c r="GR167" s="106"/>
      <c r="GS167" s="106"/>
      <c r="GT167" s="106"/>
      <c r="GU167" s="106"/>
      <c r="GV167" s="106"/>
      <c r="GW167" s="106"/>
      <c r="GX167" s="106"/>
      <c r="GY167" s="106"/>
      <c r="GZ167" s="106"/>
      <c r="HA167" s="106"/>
      <c r="HB167" s="106"/>
      <c r="HC167" s="106"/>
      <c r="HD167" s="106"/>
      <c r="HE167" s="106"/>
      <c r="HF167" s="106"/>
      <c r="HG167" s="106"/>
      <c r="HH167" s="106"/>
      <c r="HI167" s="106"/>
      <c r="HJ167" s="106"/>
      <c r="HK167" s="106"/>
      <c r="HL167" s="106"/>
      <c r="HM167" s="106"/>
      <c r="HN167" s="106"/>
      <c r="HO167" s="106"/>
      <c r="HP167" s="106"/>
      <c r="HQ167" s="106"/>
      <c r="HR167" s="106"/>
      <c r="HS167" s="106"/>
      <c r="HT167" s="106"/>
      <c r="HU167" s="106"/>
      <c r="HV167" s="106"/>
      <c r="HW167" s="106"/>
      <c r="HX167" s="106"/>
      <c r="HY167" s="106"/>
      <c r="HZ167" s="106"/>
      <c r="IA167" s="106"/>
      <c r="IB167" s="106"/>
      <c r="IC167" s="106"/>
      <c r="ID167" s="106"/>
      <c r="IE167" s="106"/>
      <c r="IF167" s="106"/>
      <c r="IG167" s="106"/>
      <c r="IH167" s="106"/>
      <c r="II167" s="106"/>
      <c r="IJ167" s="106"/>
      <c r="IK167" s="106"/>
      <c r="IL167" s="106"/>
      <c r="IM167" s="106"/>
      <c r="IN167" s="106"/>
      <c r="IO167" s="106"/>
      <c r="IP167" s="106"/>
      <c r="IQ167" s="106"/>
      <c r="IR167" s="106"/>
      <c r="IS167" s="106"/>
      <c r="IT167" s="106"/>
      <c r="IU167" s="106"/>
      <c r="IV167" s="106"/>
      <c r="IW167" s="106"/>
    </row>
    <row r="168" customFormat="false" ht="12.75" hidden="false" customHeight="false" outlineLevel="0" collapsed="false">
      <c r="A168" s="106"/>
      <c r="B168" s="75" t="s">
        <v>142</v>
      </c>
      <c r="C168" s="107" t="s">
        <v>37</v>
      </c>
      <c r="D168" s="107" t="s">
        <v>184</v>
      </c>
      <c r="E168" s="108" t="n">
        <v>36526</v>
      </c>
      <c r="F168" s="108" t="n">
        <v>36556</v>
      </c>
      <c r="G168" s="75" t="s">
        <v>57</v>
      </c>
      <c r="H168" s="75" t="s">
        <v>349</v>
      </c>
      <c r="I168" s="107" t="s">
        <v>345</v>
      </c>
      <c r="J168" s="109" t="n">
        <f aca="false">7.5958/J$1</f>
        <v>0.245025806451613</v>
      </c>
      <c r="K168" s="110" t="n">
        <v>0</v>
      </c>
      <c r="L168" s="110" t="n">
        <v>0.0022</v>
      </c>
      <c r="M168" s="110" t="n">
        <v>0</v>
      </c>
      <c r="N168" s="110" t="n">
        <v>0</v>
      </c>
      <c r="O168" s="111" t="n">
        <v>0</v>
      </c>
      <c r="P168" s="110" t="n">
        <f aca="false">SUM(J168:N168)</f>
        <v>0.247225806451613</v>
      </c>
      <c r="Q168" s="112" t="s">
        <v>353</v>
      </c>
      <c r="R168" s="107" t="n">
        <f aca="false">106+218</f>
        <v>324</v>
      </c>
      <c r="S168" s="75" t="s">
        <v>354</v>
      </c>
      <c r="T168" s="171" t="n">
        <f aca="false">J168*J$1*R168</f>
        <v>2461.0392</v>
      </c>
      <c r="U168" s="96"/>
      <c r="V168" s="113" t="s">
        <v>355</v>
      </c>
      <c r="W168" s="75"/>
      <c r="X168" s="114"/>
      <c r="Y168" s="114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  <c r="EI168" s="106"/>
      <c r="EJ168" s="106"/>
      <c r="EK168" s="106"/>
      <c r="EL168" s="106"/>
      <c r="EM168" s="106"/>
      <c r="EN168" s="106"/>
      <c r="EO168" s="106"/>
      <c r="EP168" s="106"/>
      <c r="EQ168" s="106"/>
      <c r="ER168" s="106"/>
      <c r="ES168" s="106"/>
      <c r="ET168" s="106"/>
      <c r="EU168" s="106"/>
      <c r="EV168" s="106"/>
      <c r="EW168" s="106"/>
      <c r="EX168" s="106"/>
      <c r="EY168" s="106"/>
      <c r="EZ168" s="106"/>
      <c r="FA168" s="106"/>
      <c r="FB168" s="106"/>
      <c r="FC168" s="106"/>
      <c r="FD168" s="106"/>
      <c r="FE168" s="106"/>
      <c r="FF168" s="106"/>
      <c r="FG168" s="106"/>
      <c r="FH168" s="106"/>
      <c r="FI168" s="106"/>
      <c r="FJ168" s="106"/>
      <c r="FK168" s="106"/>
      <c r="FL168" s="106"/>
      <c r="FM168" s="106"/>
      <c r="FN168" s="106"/>
      <c r="FO168" s="106"/>
      <c r="FP168" s="106"/>
      <c r="FQ168" s="106"/>
      <c r="FR168" s="106"/>
      <c r="FS168" s="106"/>
      <c r="FT168" s="106"/>
      <c r="FU168" s="106"/>
      <c r="FV168" s="106"/>
      <c r="FW168" s="106"/>
      <c r="FX168" s="106"/>
      <c r="FY168" s="106"/>
      <c r="FZ168" s="106"/>
      <c r="GA168" s="106"/>
      <c r="GB168" s="106"/>
      <c r="GC168" s="106"/>
      <c r="GD168" s="106"/>
      <c r="GE168" s="106"/>
      <c r="GF168" s="106"/>
      <c r="GG168" s="106"/>
      <c r="GH168" s="106"/>
      <c r="GI168" s="106"/>
      <c r="GJ168" s="106"/>
      <c r="GK168" s="106"/>
      <c r="GL168" s="106"/>
      <c r="GM168" s="106"/>
      <c r="GN168" s="106"/>
      <c r="GO168" s="106"/>
      <c r="GP168" s="106"/>
      <c r="GQ168" s="106"/>
      <c r="GR168" s="106"/>
      <c r="GS168" s="106"/>
      <c r="GT168" s="106"/>
      <c r="GU168" s="106"/>
      <c r="GV168" s="106"/>
      <c r="GW168" s="106"/>
      <c r="GX168" s="106"/>
      <c r="GY168" s="106"/>
      <c r="GZ168" s="106"/>
      <c r="HA168" s="106"/>
      <c r="HB168" s="106"/>
      <c r="HC168" s="106"/>
      <c r="HD168" s="106"/>
      <c r="HE168" s="106"/>
      <c r="HF168" s="106"/>
      <c r="HG168" s="106"/>
      <c r="HH168" s="106"/>
      <c r="HI168" s="106"/>
      <c r="HJ168" s="106"/>
      <c r="HK168" s="106"/>
      <c r="HL168" s="106"/>
      <c r="HM168" s="106"/>
      <c r="HN168" s="106"/>
      <c r="HO168" s="106"/>
      <c r="HP168" s="106"/>
      <c r="HQ168" s="106"/>
      <c r="HR168" s="106"/>
      <c r="HS168" s="106"/>
      <c r="HT168" s="106"/>
      <c r="HU168" s="106"/>
      <c r="HV168" s="106"/>
      <c r="HW168" s="106"/>
      <c r="HX168" s="106"/>
      <c r="HY168" s="106"/>
      <c r="HZ168" s="106"/>
      <c r="IA168" s="106"/>
      <c r="IB168" s="106"/>
      <c r="IC168" s="106"/>
      <c r="ID168" s="106"/>
      <c r="IE168" s="106"/>
      <c r="IF168" s="106"/>
      <c r="IG168" s="106"/>
      <c r="IH168" s="106"/>
      <c r="II168" s="106"/>
      <c r="IJ168" s="106"/>
      <c r="IK168" s="106"/>
      <c r="IL168" s="106"/>
      <c r="IM168" s="106"/>
      <c r="IN168" s="106"/>
      <c r="IO168" s="106"/>
      <c r="IP168" s="106"/>
      <c r="IQ168" s="106"/>
      <c r="IR168" s="106"/>
      <c r="IS168" s="106"/>
      <c r="IT168" s="106"/>
      <c r="IU168" s="106"/>
      <c r="IV168" s="106"/>
      <c r="IW168" s="106"/>
    </row>
    <row r="169" customFormat="false" ht="12.75" hidden="false" customHeight="false" outlineLevel="0" collapsed="false">
      <c r="A169" s="106"/>
      <c r="B169" s="75" t="s">
        <v>142</v>
      </c>
      <c r="C169" s="107" t="s">
        <v>37</v>
      </c>
      <c r="D169" s="107" t="s">
        <v>184</v>
      </c>
      <c r="E169" s="108" t="n">
        <v>36526</v>
      </c>
      <c r="F169" s="108" t="n">
        <v>36556</v>
      </c>
      <c r="G169" s="75" t="s">
        <v>42</v>
      </c>
      <c r="H169" s="75" t="s">
        <v>349</v>
      </c>
      <c r="I169" s="107" t="s">
        <v>345</v>
      </c>
      <c r="J169" s="109" t="n">
        <f aca="false">7.5958/J$1</f>
        <v>0.245025806451613</v>
      </c>
      <c r="K169" s="110" t="n">
        <v>0</v>
      </c>
      <c r="L169" s="110" t="n">
        <v>0.0022</v>
      </c>
      <c r="M169" s="110" t="n">
        <v>0</v>
      </c>
      <c r="N169" s="110" t="n">
        <v>0</v>
      </c>
      <c r="O169" s="111" t="n">
        <v>0</v>
      </c>
      <c r="P169" s="110" t="n">
        <f aca="false">SUM(J169:N169)</f>
        <v>0.247225806451613</v>
      </c>
      <c r="Q169" s="112" t="s">
        <v>356</v>
      </c>
      <c r="R169" s="107" t="n">
        <v>70</v>
      </c>
      <c r="S169" s="75" t="s">
        <v>357</v>
      </c>
      <c r="T169" s="171" t="n">
        <f aca="false">J169*J$1*R169</f>
        <v>531.706</v>
      </c>
      <c r="U169" s="96"/>
      <c r="V169" s="113" t="s">
        <v>358</v>
      </c>
      <c r="W169" s="75"/>
      <c r="X169" s="114"/>
      <c r="Y169" s="114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106"/>
      <c r="EM169" s="106"/>
      <c r="EN169" s="106"/>
      <c r="EO169" s="106"/>
      <c r="EP169" s="106"/>
      <c r="EQ169" s="106"/>
      <c r="ER169" s="106"/>
      <c r="ES169" s="106"/>
      <c r="ET169" s="106"/>
      <c r="EU169" s="106"/>
      <c r="EV169" s="106"/>
      <c r="EW169" s="106"/>
      <c r="EX169" s="106"/>
      <c r="EY169" s="106"/>
      <c r="EZ169" s="106"/>
      <c r="FA169" s="106"/>
      <c r="FB169" s="106"/>
      <c r="FC169" s="106"/>
      <c r="FD169" s="106"/>
      <c r="FE169" s="106"/>
      <c r="FF169" s="106"/>
      <c r="FG169" s="106"/>
      <c r="FH169" s="106"/>
      <c r="FI169" s="106"/>
      <c r="FJ169" s="106"/>
      <c r="FK169" s="106"/>
      <c r="FL169" s="106"/>
      <c r="FM169" s="106"/>
      <c r="FN169" s="106"/>
      <c r="FO169" s="106"/>
      <c r="FP169" s="106"/>
      <c r="FQ169" s="106"/>
      <c r="FR169" s="106"/>
      <c r="FS169" s="106"/>
      <c r="FT169" s="106"/>
      <c r="FU169" s="106"/>
      <c r="FV169" s="106"/>
      <c r="FW169" s="106"/>
      <c r="FX169" s="106"/>
      <c r="FY169" s="106"/>
      <c r="FZ169" s="106"/>
      <c r="GA169" s="106"/>
      <c r="GB169" s="106"/>
      <c r="GC169" s="106"/>
      <c r="GD169" s="106"/>
      <c r="GE169" s="106"/>
      <c r="GF169" s="106"/>
      <c r="GG169" s="106"/>
      <c r="GH169" s="106"/>
      <c r="GI169" s="106"/>
      <c r="GJ169" s="106"/>
      <c r="GK169" s="106"/>
      <c r="GL169" s="106"/>
      <c r="GM169" s="106"/>
      <c r="GN169" s="106"/>
      <c r="GO169" s="106"/>
      <c r="GP169" s="106"/>
      <c r="GQ169" s="106"/>
      <c r="GR169" s="106"/>
      <c r="GS169" s="106"/>
      <c r="GT169" s="106"/>
      <c r="GU169" s="106"/>
      <c r="GV169" s="106"/>
      <c r="GW169" s="106"/>
      <c r="GX169" s="106"/>
      <c r="GY169" s="106"/>
      <c r="GZ169" s="106"/>
      <c r="HA169" s="106"/>
      <c r="HB169" s="106"/>
      <c r="HC169" s="106"/>
      <c r="HD169" s="106"/>
      <c r="HE169" s="106"/>
      <c r="HF169" s="106"/>
      <c r="HG169" s="106"/>
      <c r="HH169" s="106"/>
      <c r="HI169" s="106"/>
      <c r="HJ169" s="106"/>
      <c r="HK169" s="106"/>
      <c r="HL169" s="106"/>
      <c r="HM169" s="106"/>
      <c r="HN169" s="106"/>
      <c r="HO169" s="106"/>
      <c r="HP169" s="106"/>
      <c r="HQ169" s="106"/>
      <c r="HR169" s="106"/>
      <c r="HS169" s="106"/>
      <c r="HT169" s="106"/>
      <c r="HU169" s="106"/>
      <c r="HV169" s="106"/>
      <c r="HW169" s="106"/>
      <c r="HX169" s="106"/>
      <c r="HY169" s="106"/>
      <c r="HZ169" s="106"/>
      <c r="IA169" s="106"/>
      <c r="IB169" s="106"/>
      <c r="IC169" s="106"/>
      <c r="ID169" s="106"/>
      <c r="IE169" s="106"/>
      <c r="IF169" s="106"/>
      <c r="IG169" s="106"/>
      <c r="IH169" s="106"/>
      <c r="II169" s="106"/>
      <c r="IJ169" s="106"/>
      <c r="IK169" s="106"/>
      <c r="IL169" s="106"/>
      <c r="IM169" s="106"/>
      <c r="IN169" s="106"/>
      <c r="IO169" s="106"/>
      <c r="IP169" s="106"/>
      <c r="IQ169" s="106"/>
      <c r="IR169" s="106"/>
      <c r="IS169" s="106"/>
      <c r="IT169" s="106"/>
      <c r="IU169" s="106"/>
      <c r="IV169" s="106"/>
      <c r="IW169" s="106"/>
    </row>
    <row r="170" customFormat="false" ht="12.75" hidden="false" customHeight="false" outlineLevel="0" collapsed="false">
      <c r="A170" s="106"/>
      <c r="B170" s="75" t="s">
        <v>142</v>
      </c>
      <c r="C170" s="107" t="s">
        <v>37</v>
      </c>
      <c r="D170" s="107" t="s">
        <v>184</v>
      </c>
      <c r="E170" s="108" t="n">
        <v>36526</v>
      </c>
      <c r="F170" s="108" t="n">
        <v>36556</v>
      </c>
      <c r="G170" s="75" t="s">
        <v>43</v>
      </c>
      <c r="H170" s="75" t="s">
        <v>349</v>
      </c>
      <c r="I170" s="107" t="s">
        <v>345</v>
      </c>
      <c r="J170" s="109" t="n">
        <f aca="false">7.5958/J$1</f>
        <v>0.245025806451613</v>
      </c>
      <c r="K170" s="110" t="n">
        <v>0</v>
      </c>
      <c r="L170" s="110" t="n">
        <v>0.0022</v>
      </c>
      <c r="M170" s="110" t="n">
        <v>0</v>
      </c>
      <c r="N170" s="110" t="n">
        <v>0</v>
      </c>
      <c r="O170" s="111" t="n">
        <v>0</v>
      </c>
      <c r="P170" s="110" t="n">
        <f aca="false">SUM(J170:N170)</f>
        <v>0.247225806451613</v>
      </c>
      <c r="Q170" s="112" t="s">
        <v>356</v>
      </c>
      <c r="R170" s="107" t="n">
        <v>103</v>
      </c>
      <c r="S170" s="75" t="s">
        <v>357</v>
      </c>
      <c r="T170" s="171" t="n">
        <f aca="false">J170*J$1*R170</f>
        <v>782.3674</v>
      </c>
      <c r="U170" s="96"/>
      <c r="V170" s="113" t="s">
        <v>358</v>
      </c>
      <c r="W170" s="75"/>
      <c r="X170" s="114"/>
      <c r="Y170" s="114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 s="106"/>
      <c r="DZ170" s="106"/>
      <c r="EA170" s="106"/>
      <c r="EB170" s="106"/>
      <c r="EC170" s="106"/>
      <c r="ED170" s="106"/>
      <c r="EE170" s="106"/>
      <c r="EF170" s="106"/>
      <c r="EG170" s="106"/>
      <c r="EH170" s="106"/>
      <c r="EI170" s="106"/>
      <c r="EJ170" s="106"/>
      <c r="EK170" s="106"/>
      <c r="EL170" s="106"/>
      <c r="EM170" s="106"/>
      <c r="EN170" s="106"/>
      <c r="EO170" s="106"/>
      <c r="EP170" s="106"/>
      <c r="EQ170" s="106"/>
      <c r="ER170" s="106"/>
      <c r="ES170" s="106"/>
      <c r="ET170" s="106"/>
      <c r="EU170" s="106"/>
      <c r="EV170" s="106"/>
      <c r="EW170" s="106"/>
      <c r="EX170" s="106"/>
      <c r="EY170" s="106"/>
      <c r="EZ170" s="106"/>
      <c r="FA170" s="106"/>
      <c r="FB170" s="106"/>
      <c r="FC170" s="106"/>
      <c r="FD170" s="106"/>
      <c r="FE170" s="106"/>
      <c r="FF170" s="106"/>
      <c r="FG170" s="106"/>
      <c r="FH170" s="106"/>
      <c r="FI170" s="106"/>
      <c r="FJ170" s="106"/>
      <c r="FK170" s="106"/>
      <c r="FL170" s="106"/>
      <c r="FM170" s="106"/>
      <c r="FN170" s="106"/>
      <c r="FO170" s="106"/>
      <c r="FP170" s="106"/>
      <c r="FQ170" s="106"/>
      <c r="FR170" s="106"/>
      <c r="FS170" s="106"/>
      <c r="FT170" s="106"/>
      <c r="FU170" s="106"/>
      <c r="FV170" s="106"/>
      <c r="FW170" s="106"/>
      <c r="FX170" s="106"/>
      <c r="FY170" s="106"/>
      <c r="FZ170" s="106"/>
      <c r="GA170" s="106"/>
      <c r="GB170" s="106"/>
      <c r="GC170" s="106"/>
      <c r="GD170" s="106"/>
      <c r="GE170" s="106"/>
      <c r="GF170" s="106"/>
      <c r="GG170" s="106"/>
      <c r="GH170" s="106"/>
      <c r="GI170" s="106"/>
      <c r="GJ170" s="106"/>
      <c r="GK170" s="106"/>
      <c r="GL170" s="106"/>
      <c r="GM170" s="106"/>
      <c r="GN170" s="106"/>
      <c r="GO170" s="106"/>
      <c r="GP170" s="106"/>
      <c r="GQ170" s="106"/>
      <c r="GR170" s="106"/>
      <c r="GS170" s="106"/>
      <c r="GT170" s="106"/>
      <c r="GU170" s="106"/>
      <c r="GV170" s="106"/>
      <c r="GW170" s="106"/>
      <c r="GX170" s="106"/>
      <c r="GY170" s="106"/>
      <c r="GZ170" s="106"/>
      <c r="HA170" s="106"/>
      <c r="HB170" s="106"/>
      <c r="HC170" s="106"/>
      <c r="HD170" s="106"/>
      <c r="HE170" s="106"/>
      <c r="HF170" s="106"/>
      <c r="HG170" s="106"/>
      <c r="HH170" s="106"/>
      <c r="HI170" s="106"/>
      <c r="HJ170" s="106"/>
      <c r="HK170" s="106"/>
      <c r="HL170" s="106"/>
      <c r="HM170" s="106"/>
      <c r="HN170" s="106"/>
      <c r="HO170" s="106"/>
      <c r="HP170" s="106"/>
      <c r="HQ170" s="106"/>
      <c r="HR170" s="106"/>
      <c r="HS170" s="106"/>
      <c r="HT170" s="106"/>
      <c r="HU170" s="106"/>
      <c r="HV170" s="106"/>
      <c r="HW170" s="106"/>
      <c r="HX170" s="106"/>
      <c r="HY170" s="106"/>
      <c r="HZ170" s="106"/>
      <c r="IA170" s="106"/>
      <c r="IB170" s="106"/>
      <c r="IC170" s="106"/>
      <c r="ID170" s="106"/>
      <c r="IE170" s="106"/>
      <c r="IF170" s="106"/>
      <c r="IG170" s="106"/>
      <c r="IH170" s="106"/>
      <c r="II170" s="106"/>
      <c r="IJ170" s="106"/>
      <c r="IK170" s="106"/>
      <c r="IL170" s="106"/>
      <c r="IM170" s="106"/>
      <c r="IN170" s="106"/>
      <c r="IO170" s="106"/>
      <c r="IP170" s="106"/>
      <c r="IQ170" s="106"/>
      <c r="IR170" s="106"/>
      <c r="IS170" s="106"/>
      <c r="IT170" s="106"/>
      <c r="IU170" s="106"/>
      <c r="IV170" s="106"/>
      <c r="IW170" s="106"/>
    </row>
    <row r="171" customFormat="false" ht="12.75" hidden="false" customHeight="false" outlineLevel="0" collapsed="false">
      <c r="A171" s="106"/>
      <c r="B171" s="75" t="s">
        <v>142</v>
      </c>
      <c r="C171" s="107" t="s">
        <v>37</v>
      </c>
      <c r="D171" s="107" t="s">
        <v>184</v>
      </c>
      <c r="E171" s="108" t="n">
        <v>36526</v>
      </c>
      <c r="F171" s="108" t="n">
        <v>36556</v>
      </c>
      <c r="G171" s="75" t="s">
        <v>57</v>
      </c>
      <c r="H171" s="75" t="s">
        <v>349</v>
      </c>
      <c r="I171" s="107" t="s">
        <v>345</v>
      </c>
      <c r="J171" s="109" t="n">
        <f aca="false">7.5958/J$1</f>
        <v>0.245025806451613</v>
      </c>
      <c r="K171" s="110" t="n">
        <v>0</v>
      </c>
      <c r="L171" s="110" t="n">
        <v>0.0022</v>
      </c>
      <c r="M171" s="110" t="n">
        <v>0</v>
      </c>
      <c r="N171" s="110" t="n">
        <v>0</v>
      </c>
      <c r="O171" s="111" t="n">
        <v>0</v>
      </c>
      <c r="P171" s="110" t="n">
        <f aca="false">SUM(J171:N171)</f>
        <v>0.247225806451613</v>
      </c>
      <c r="Q171" s="112" t="s">
        <v>356</v>
      </c>
      <c r="R171" s="107" t="n">
        <f aca="false">78+160</f>
        <v>238</v>
      </c>
      <c r="S171" s="75" t="s">
        <v>357</v>
      </c>
      <c r="T171" s="171" t="n">
        <f aca="false">J171*J$1*R171</f>
        <v>1807.8004</v>
      </c>
      <c r="U171" s="96"/>
      <c r="V171" s="113" t="s">
        <v>358</v>
      </c>
      <c r="W171" s="75"/>
      <c r="X171" s="114"/>
      <c r="Y171" s="114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6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 s="106"/>
      <c r="DZ171" s="106"/>
      <c r="EA171" s="106"/>
      <c r="EB171" s="106"/>
      <c r="EC171" s="106"/>
      <c r="ED171" s="106"/>
      <c r="EE171" s="106"/>
      <c r="EF171" s="106"/>
      <c r="EG171" s="106"/>
      <c r="EH171" s="106"/>
      <c r="EI171" s="106"/>
      <c r="EJ171" s="106"/>
      <c r="EK171" s="106"/>
      <c r="EL171" s="106"/>
      <c r="EM171" s="106"/>
      <c r="EN171" s="106"/>
      <c r="EO171" s="106"/>
      <c r="EP171" s="106"/>
      <c r="EQ171" s="106"/>
      <c r="ER171" s="106"/>
      <c r="ES171" s="106"/>
      <c r="ET171" s="106"/>
      <c r="EU171" s="106"/>
      <c r="EV171" s="106"/>
      <c r="EW171" s="106"/>
      <c r="EX171" s="106"/>
      <c r="EY171" s="106"/>
      <c r="EZ171" s="106"/>
      <c r="FA171" s="106"/>
      <c r="FB171" s="106"/>
      <c r="FC171" s="106"/>
      <c r="FD171" s="106"/>
      <c r="FE171" s="106"/>
      <c r="FF171" s="106"/>
      <c r="FG171" s="106"/>
      <c r="FH171" s="106"/>
      <c r="FI171" s="106"/>
      <c r="FJ171" s="106"/>
      <c r="FK171" s="106"/>
      <c r="FL171" s="106"/>
      <c r="FM171" s="106"/>
      <c r="FN171" s="106"/>
      <c r="FO171" s="106"/>
      <c r="FP171" s="106"/>
      <c r="FQ171" s="106"/>
      <c r="FR171" s="106"/>
      <c r="FS171" s="106"/>
      <c r="FT171" s="106"/>
      <c r="FU171" s="106"/>
      <c r="FV171" s="106"/>
      <c r="FW171" s="106"/>
      <c r="FX171" s="106"/>
      <c r="FY171" s="106"/>
      <c r="FZ171" s="106"/>
      <c r="GA171" s="106"/>
      <c r="GB171" s="106"/>
      <c r="GC171" s="106"/>
      <c r="GD171" s="106"/>
      <c r="GE171" s="106"/>
      <c r="GF171" s="106"/>
      <c r="GG171" s="106"/>
      <c r="GH171" s="106"/>
      <c r="GI171" s="106"/>
      <c r="GJ171" s="106"/>
      <c r="GK171" s="106"/>
      <c r="GL171" s="106"/>
      <c r="GM171" s="106"/>
      <c r="GN171" s="106"/>
      <c r="GO171" s="106"/>
      <c r="GP171" s="106"/>
      <c r="GQ171" s="106"/>
      <c r="GR171" s="106"/>
      <c r="GS171" s="106"/>
      <c r="GT171" s="106"/>
      <c r="GU171" s="106"/>
      <c r="GV171" s="106"/>
      <c r="GW171" s="106"/>
      <c r="GX171" s="106"/>
      <c r="GY171" s="106"/>
      <c r="GZ171" s="106"/>
      <c r="HA171" s="106"/>
      <c r="HB171" s="106"/>
      <c r="HC171" s="106"/>
      <c r="HD171" s="106"/>
      <c r="HE171" s="106"/>
      <c r="HF171" s="106"/>
      <c r="HG171" s="106"/>
      <c r="HH171" s="106"/>
      <c r="HI171" s="106"/>
      <c r="HJ171" s="106"/>
      <c r="HK171" s="106"/>
      <c r="HL171" s="106"/>
      <c r="HM171" s="106"/>
      <c r="HN171" s="106"/>
      <c r="HO171" s="106"/>
      <c r="HP171" s="106"/>
      <c r="HQ171" s="106"/>
      <c r="HR171" s="106"/>
      <c r="HS171" s="106"/>
      <c r="HT171" s="106"/>
      <c r="HU171" s="106"/>
      <c r="HV171" s="106"/>
      <c r="HW171" s="106"/>
      <c r="HX171" s="106"/>
      <c r="HY171" s="106"/>
      <c r="HZ171" s="106"/>
      <c r="IA171" s="106"/>
      <c r="IB171" s="106"/>
      <c r="IC171" s="106"/>
      <c r="ID171" s="106"/>
      <c r="IE171" s="106"/>
      <c r="IF171" s="106"/>
      <c r="IG171" s="106"/>
      <c r="IH171" s="106"/>
      <c r="II171" s="106"/>
      <c r="IJ171" s="106"/>
      <c r="IK171" s="106"/>
      <c r="IL171" s="106"/>
      <c r="IM171" s="106"/>
      <c r="IN171" s="106"/>
      <c r="IO171" s="106"/>
      <c r="IP171" s="106"/>
      <c r="IQ171" s="106"/>
      <c r="IR171" s="106"/>
      <c r="IS171" s="106"/>
      <c r="IT171" s="106"/>
      <c r="IU171" s="106"/>
      <c r="IV171" s="106"/>
      <c r="IW171" s="106"/>
    </row>
    <row r="172" customFormat="false" ht="12.75" hidden="false" customHeight="false" outlineLevel="0" collapsed="false">
      <c r="A172" s="106"/>
      <c r="B172" s="75" t="s">
        <v>142</v>
      </c>
      <c r="C172" s="107" t="s">
        <v>37</v>
      </c>
      <c r="D172" s="107" t="s">
        <v>184</v>
      </c>
      <c r="E172" s="108" t="n">
        <v>36526</v>
      </c>
      <c r="F172" s="108" t="n">
        <v>36556</v>
      </c>
      <c r="G172" s="75" t="s">
        <v>359</v>
      </c>
      <c r="H172" s="75" t="s">
        <v>349</v>
      </c>
      <c r="I172" s="107" t="s">
        <v>360</v>
      </c>
      <c r="J172" s="109" t="n">
        <f aca="false">15.0624/J$1</f>
        <v>0.485883870967742</v>
      </c>
      <c r="K172" s="110" t="n">
        <v>0.0118</v>
      </c>
      <c r="L172" s="110" t="n">
        <v>0.0022</v>
      </c>
      <c r="M172" s="110" t="n">
        <v>0</v>
      </c>
      <c r="N172" s="110" t="n">
        <v>0</v>
      </c>
      <c r="O172" s="111" t="n">
        <v>0</v>
      </c>
      <c r="P172" s="110" t="n">
        <f aca="false">SUM(J172:N172)</f>
        <v>0.499883870967742</v>
      </c>
      <c r="Q172" s="112" t="s">
        <v>361</v>
      </c>
      <c r="R172" s="107" t="n">
        <v>993</v>
      </c>
      <c r="S172" s="75" t="s">
        <v>362</v>
      </c>
      <c r="T172" s="171" t="n">
        <f aca="false">J172*J$1*R172</f>
        <v>14956.9632</v>
      </c>
      <c r="U172" s="96"/>
      <c r="V172" s="113" t="s">
        <v>363</v>
      </c>
      <c r="W172" s="75"/>
      <c r="X172" s="114"/>
      <c r="Y172" s="114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106"/>
      <c r="BO172" s="106"/>
      <c r="BP172" s="106"/>
      <c r="BQ172" s="106"/>
      <c r="BR172" s="106"/>
      <c r="BS172" s="106"/>
      <c r="BT172" s="106"/>
      <c r="BU172" s="106"/>
      <c r="BV172" s="106"/>
      <c r="BW172" s="106"/>
      <c r="BX172" s="106"/>
      <c r="BY172" s="106"/>
      <c r="BZ172" s="106"/>
      <c r="CA172" s="106"/>
      <c r="CB172" s="106"/>
      <c r="CC172" s="106"/>
      <c r="CD172" s="106"/>
      <c r="CE172" s="106"/>
      <c r="CF172" s="106"/>
      <c r="CG172" s="106"/>
      <c r="CH172" s="106"/>
      <c r="CI172" s="106"/>
      <c r="CJ172" s="106"/>
      <c r="CK172" s="106"/>
      <c r="CL172" s="106"/>
      <c r="CM172" s="106"/>
      <c r="CN172" s="106"/>
      <c r="CO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 s="106"/>
      <c r="DL172" s="106"/>
      <c r="DM172" s="106"/>
      <c r="DN172" s="106"/>
      <c r="DO172" s="106"/>
      <c r="DP172" s="106"/>
      <c r="DQ172" s="106"/>
      <c r="DR172" s="106"/>
      <c r="DS172" s="106"/>
      <c r="DT172" s="106"/>
      <c r="DU172" s="106"/>
      <c r="DV172" s="106"/>
      <c r="DW172" s="106"/>
      <c r="DX172" s="106"/>
      <c r="DY172" s="106"/>
      <c r="DZ172" s="106"/>
      <c r="EA172" s="106"/>
      <c r="EB172" s="106"/>
      <c r="EC172" s="106"/>
      <c r="ED172" s="106"/>
      <c r="EE172" s="106"/>
      <c r="EF172" s="106"/>
      <c r="EG172" s="106"/>
      <c r="EH172" s="106"/>
      <c r="EI172" s="106"/>
      <c r="EJ172" s="106"/>
      <c r="EK172" s="106"/>
      <c r="EL172" s="106"/>
      <c r="EM172" s="106"/>
      <c r="EN172" s="106"/>
      <c r="EO172" s="106"/>
      <c r="EP172" s="106"/>
      <c r="EQ172" s="106"/>
      <c r="ER172" s="106"/>
      <c r="ES172" s="106"/>
      <c r="ET172" s="106"/>
      <c r="EU172" s="106"/>
      <c r="EV172" s="106"/>
      <c r="EW172" s="106"/>
      <c r="EX172" s="106"/>
      <c r="EY172" s="106"/>
      <c r="EZ172" s="106"/>
      <c r="FA172" s="106"/>
      <c r="FB172" s="106"/>
      <c r="FC172" s="106"/>
      <c r="FD172" s="106"/>
      <c r="FE172" s="106"/>
      <c r="FF172" s="106"/>
      <c r="FG172" s="106"/>
      <c r="FH172" s="106"/>
      <c r="FI172" s="106"/>
      <c r="FJ172" s="106"/>
      <c r="FK172" s="106"/>
      <c r="FL172" s="106"/>
      <c r="FM172" s="106"/>
      <c r="FN172" s="106"/>
      <c r="FO172" s="106"/>
      <c r="FP172" s="106"/>
      <c r="FQ172" s="106"/>
      <c r="FR172" s="106"/>
      <c r="FS172" s="106"/>
      <c r="FT172" s="106"/>
      <c r="FU172" s="106"/>
      <c r="FV172" s="106"/>
      <c r="FW172" s="106"/>
      <c r="FX172" s="106"/>
      <c r="FY172" s="106"/>
      <c r="FZ172" s="106"/>
      <c r="GA172" s="106"/>
      <c r="GB172" s="106"/>
      <c r="GC172" s="106"/>
      <c r="GD172" s="106"/>
      <c r="GE172" s="106"/>
      <c r="GF172" s="106"/>
      <c r="GG172" s="106"/>
      <c r="GH172" s="106"/>
      <c r="GI172" s="106"/>
      <c r="GJ172" s="106"/>
      <c r="GK172" s="106"/>
      <c r="GL172" s="106"/>
      <c r="GM172" s="106"/>
      <c r="GN172" s="106"/>
      <c r="GO172" s="106"/>
      <c r="GP172" s="106"/>
      <c r="GQ172" s="106"/>
      <c r="GR172" s="106"/>
      <c r="GS172" s="106"/>
      <c r="GT172" s="106"/>
      <c r="GU172" s="106"/>
      <c r="GV172" s="106"/>
      <c r="GW172" s="106"/>
      <c r="GX172" s="106"/>
      <c r="GY172" s="106"/>
      <c r="GZ172" s="106"/>
      <c r="HA172" s="106"/>
      <c r="HB172" s="106"/>
      <c r="HC172" s="106"/>
      <c r="HD172" s="106"/>
      <c r="HE172" s="106"/>
      <c r="HF172" s="106"/>
      <c r="HG172" s="106"/>
      <c r="HH172" s="106"/>
      <c r="HI172" s="106"/>
      <c r="HJ172" s="106"/>
      <c r="HK172" s="106"/>
      <c r="HL172" s="106"/>
      <c r="HM172" s="106"/>
      <c r="HN172" s="106"/>
      <c r="HO172" s="106"/>
      <c r="HP172" s="106"/>
      <c r="HQ172" s="106"/>
      <c r="HR172" s="106"/>
      <c r="HS172" s="106"/>
      <c r="HT172" s="106"/>
      <c r="HU172" s="106"/>
      <c r="HV172" s="106"/>
      <c r="HW172" s="106"/>
      <c r="HX172" s="106"/>
      <c r="HY172" s="106"/>
      <c r="HZ172" s="106"/>
      <c r="IA172" s="106"/>
      <c r="IB172" s="106"/>
      <c r="IC172" s="106"/>
      <c r="ID172" s="106"/>
      <c r="IE172" s="106"/>
      <c r="IF172" s="106"/>
      <c r="IG172" s="106"/>
      <c r="IH172" s="106"/>
      <c r="II172" s="106"/>
      <c r="IJ172" s="106"/>
      <c r="IK172" s="106"/>
      <c r="IL172" s="106"/>
      <c r="IM172" s="106"/>
      <c r="IN172" s="106"/>
      <c r="IO172" s="106"/>
      <c r="IP172" s="106"/>
      <c r="IQ172" s="106"/>
      <c r="IR172" s="106"/>
      <c r="IS172" s="106"/>
      <c r="IT172" s="106"/>
      <c r="IU172" s="106"/>
      <c r="IV172" s="106"/>
      <c r="IW172" s="106"/>
    </row>
    <row r="173" customFormat="false" ht="12.75" hidden="false" customHeight="false" outlineLevel="0" collapsed="false">
      <c r="A173" s="106"/>
      <c r="B173" s="75" t="s">
        <v>142</v>
      </c>
      <c r="C173" s="107" t="s">
        <v>37</v>
      </c>
      <c r="D173" s="107" t="s">
        <v>184</v>
      </c>
      <c r="E173" s="108" t="n">
        <v>36526</v>
      </c>
      <c r="F173" s="108" t="n">
        <v>36556</v>
      </c>
      <c r="G173" s="75" t="s">
        <v>359</v>
      </c>
      <c r="H173" s="75" t="s">
        <v>349</v>
      </c>
      <c r="I173" s="107" t="s">
        <v>364</v>
      </c>
      <c r="J173" s="109" t="n">
        <f aca="false">14.174/J$1</f>
        <v>0.457225806451613</v>
      </c>
      <c r="K173" s="110" t="n">
        <v>0</v>
      </c>
      <c r="L173" s="110" t="n">
        <v>0.0022</v>
      </c>
      <c r="M173" s="110" t="n">
        <v>0</v>
      </c>
      <c r="N173" s="110" t="n">
        <v>0</v>
      </c>
      <c r="O173" s="111" t="n">
        <v>0</v>
      </c>
      <c r="P173" s="110" t="n">
        <f aca="false">SUM(J173:N173)</f>
        <v>0.459425806451613</v>
      </c>
      <c r="Q173" s="112" t="s">
        <v>365</v>
      </c>
      <c r="R173" s="107" t="n">
        <v>5438</v>
      </c>
      <c r="S173" s="75" t="s">
        <v>366</v>
      </c>
      <c r="T173" s="171" t="n">
        <f aca="false">J173*J$1*R173</f>
        <v>77078.212</v>
      </c>
      <c r="U173" s="96"/>
      <c r="V173" s="113" t="s">
        <v>367</v>
      </c>
      <c r="W173" s="75"/>
      <c r="X173" s="114"/>
      <c r="Y173" s="114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106"/>
      <c r="BO173" s="106"/>
      <c r="BP173" s="106"/>
      <c r="BQ173" s="106"/>
      <c r="BR173" s="106"/>
      <c r="BS173" s="106"/>
      <c r="BT173" s="106"/>
      <c r="BU173" s="106"/>
      <c r="BV173" s="106"/>
      <c r="BW173" s="106"/>
      <c r="BX173" s="106"/>
      <c r="BY173" s="106"/>
      <c r="BZ173" s="106"/>
      <c r="CA173" s="106"/>
      <c r="CB173" s="106"/>
      <c r="CC173" s="106"/>
      <c r="CD173" s="106"/>
      <c r="CE173" s="106"/>
      <c r="CF173" s="106"/>
      <c r="CG173" s="106"/>
      <c r="CH173" s="106"/>
      <c r="CI173" s="106"/>
      <c r="CJ173" s="106"/>
      <c r="CK173" s="106"/>
      <c r="CL173" s="106"/>
      <c r="CM173" s="106"/>
      <c r="CN173" s="106"/>
      <c r="CO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 s="106"/>
      <c r="DL173" s="106"/>
      <c r="DM173" s="106"/>
      <c r="DN173" s="106"/>
      <c r="DO173" s="106"/>
      <c r="DP173" s="106"/>
      <c r="DQ173" s="106"/>
      <c r="DR173" s="106"/>
      <c r="DS173" s="106"/>
      <c r="DT173" s="106"/>
      <c r="DU173" s="106"/>
      <c r="DV173" s="106"/>
      <c r="DW173" s="106"/>
      <c r="DX173" s="106"/>
      <c r="DY173" s="106"/>
      <c r="DZ173" s="106"/>
      <c r="EA173" s="106"/>
      <c r="EB173" s="106"/>
      <c r="EC173" s="106"/>
      <c r="ED173" s="106"/>
      <c r="EE173" s="106"/>
      <c r="EF173" s="106"/>
      <c r="EG173" s="106"/>
      <c r="EH173" s="106"/>
      <c r="EI173" s="106"/>
      <c r="EJ173" s="106"/>
      <c r="EK173" s="106"/>
      <c r="EL173" s="106"/>
      <c r="EM173" s="106"/>
      <c r="EN173" s="106"/>
      <c r="EO173" s="106"/>
      <c r="EP173" s="106"/>
      <c r="EQ173" s="106"/>
      <c r="ER173" s="106"/>
      <c r="ES173" s="106"/>
      <c r="ET173" s="106"/>
      <c r="EU173" s="106"/>
      <c r="EV173" s="106"/>
      <c r="EW173" s="106"/>
      <c r="EX173" s="106"/>
      <c r="EY173" s="106"/>
      <c r="EZ173" s="106"/>
      <c r="FA173" s="106"/>
      <c r="FB173" s="106"/>
      <c r="FC173" s="106"/>
      <c r="FD173" s="106"/>
      <c r="FE173" s="106"/>
      <c r="FF173" s="106"/>
      <c r="FG173" s="106"/>
      <c r="FH173" s="106"/>
      <c r="FI173" s="106"/>
      <c r="FJ173" s="106"/>
      <c r="FK173" s="106"/>
      <c r="FL173" s="106"/>
      <c r="FM173" s="106"/>
      <c r="FN173" s="106"/>
      <c r="FO173" s="106"/>
      <c r="FP173" s="106"/>
      <c r="FQ173" s="106"/>
      <c r="FR173" s="106"/>
      <c r="FS173" s="106"/>
      <c r="FT173" s="106"/>
      <c r="FU173" s="106"/>
      <c r="FV173" s="106"/>
      <c r="FW173" s="106"/>
      <c r="FX173" s="106"/>
      <c r="FY173" s="106"/>
      <c r="FZ173" s="106"/>
      <c r="GA173" s="106"/>
      <c r="GB173" s="106"/>
      <c r="GC173" s="106"/>
      <c r="GD173" s="106"/>
      <c r="GE173" s="106"/>
      <c r="GF173" s="106"/>
      <c r="GG173" s="106"/>
      <c r="GH173" s="106"/>
      <c r="GI173" s="106"/>
      <c r="GJ173" s="106"/>
      <c r="GK173" s="106"/>
      <c r="GL173" s="106"/>
      <c r="GM173" s="106"/>
      <c r="GN173" s="106"/>
      <c r="GO173" s="106"/>
      <c r="GP173" s="106"/>
      <c r="GQ173" s="106"/>
      <c r="GR173" s="106"/>
      <c r="GS173" s="106"/>
      <c r="GT173" s="106"/>
      <c r="GU173" s="106"/>
      <c r="GV173" s="106"/>
      <c r="GW173" s="106"/>
      <c r="GX173" s="106"/>
      <c r="GY173" s="106"/>
      <c r="GZ173" s="106"/>
      <c r="HA173" s="106"/>
      <c r="HB173" s="106"/>
      <c r="HC173" s="106"/>
      <c r="HD173" s="106"/>
      <c r="HE173" s="106"/>
      <c r="HF173" s="106"/>
      <c r="HG173" s="106"/>
      <c r="HH173" s="106"/>
      <c r="HI173" s="106"/>
      <c r="HJ173" s="106"/>
      <c r="HK173" s="106"/>
      <c r="HL173" s="106"/>
      <c r="HM173" s="106"/>
      <c r="HN173" s="106"/>
      <c r="HO173" s="106"/>
      <c r="HP173" s="106"/>
      <c r="HQ173" s="106"/>
      <c r="HR173" s="106"/>
      <c r="HS173" s="106"/>
      <c r="HT173" s="106"/>
      <c r="HU173" s="106"/>
      <c r="HV173" s="106"/>
      <c r="HW173" s="106"/>
      <c r="HX173" s="106"/>
      <c r="HY173" s="106"/>
      <c r="HZ173" s="106"/>
      <c r="IA173" s="106"/>
      <c r="IB173" s="106"/>
      <c r="IC173" s="106"/>
      <c r="ID173" s="106"/>
      <c r="IE173" s="106"/>
      <c r="IF173" s="106"/>
      <c r="IG173" s="106"/>
      <c r="IH173" s="106"/>
      <c r="II173" s="106"/>
      <c r="IJ173" s="106"/>
      <c r="IK173" s="106"/>
      <c r="IL173" s="106"/>
      <c r="IM173" s="106"/>
      <c r="IN173" s="106"/>
      <c r="IO173" s="106"/>
      <c r="IP173" s="106"/>
      <c r="IQ173" s="106"/>
      <c r="IR173" s="106"/>
      <c r="IS173" s="106"/>
      <c r="IT173" s="106"/>
      <c r="IU173" s="106"/>
      <c r="IV173" s="106"/>
      <c r="IW173" s="106"/>
    </row>
    <row r="174" customFormat="false" ht="12.75" hidden="false" customHeight="false" outlineLevel="0" collapsed="false">
      <c r="A174" s="106"/>
      <c r="B174" s="75" t="s">
        <v>142</v>
      </c>
      <c r="C174" s="107" t="s">
        <v>37</v>
      </c>
      <c r="D174" s="107" t="s">
        <v>184</v>
      </c>
      <c r="E174" s="108" t="n">
        <v>36526</v>
      </c>
      <c r="F174" s="108" t="n">
        <v>36556</v>
      </c>
      <c r="G174" s="75" t="s">
        <v>368</v>
      </c>
      <c r="H174" s="75"/>
      <c r="I174" s="107" t="s">
        <v>369</v>
      </c>
      <c r="J174" s="109" t="n">
        <v>0.0079</v>
      </c>
      <c r="K174" s="110" t="n">
        <v>0</v>
      </c>
      <c r="L174" s="110" t="n">
        <v>0.0022</v>
      </c>
      <c r="M174" s="110" t="n">
        <v>0</v>
      </c>
      <c r="N174" s="110" t="n">
        <v>0</v>
      </c>
      <c r="O174" s="111" t="n">
        <v>0</v>
      </c>
      <c r="P174" s="110" t="n">
        <f aca="false">SUM(J174:N174)</f>
        <v>0.0101</v>
      </c>
      <c r="Q174" s="112" t="s">
        <v>370</v>
      </c>
      <c r="R174" s="107" t="n">
        <v>397258</v>
      </c>
      <c r="S174" s="75" t="s">
        <v>371</v>
      </c>
      <c r="T174" s="172" t="n">
        <f aca="false">+R174*J174</f>
        <v>3138.3382</v>
      </c>
      <c r="U174" s="96"/>
      <c r="V174" s="113" t="s">
        <v>372</v>
      </c>
      <c r="W174" s="75"/>
      <c r="X174" s="114"/>
      <c r="Y174" s="114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106"/>
      <c r="BO174" s="106"/>
      <c r="BP174" s="106"/>
      <c r="BQ174" s="106"/>
      <c r="BR174" s="106"/>
      <c r="BS174" s="106"/>
      <c r="BT174" s="106"/>
      <c r="BU174" s="106"/>
      <c r="BV174" s="106"/>
      <c r="BW174" s="106"/>
      <c r="BX174" s="106"/>
      <c r="BY174" s="106"/>
      <c r="BZ174" s="106"/>
      <c r="CA174" s="106"/>
      <c r="CB174" s="106"/>
      <c r="CC174" s="106"/>
      <c r="CD174" s="106"/>
      <c r="CE174" s="106"/>
      <c r="CF174" s="106"/>
      <c r="CG174" s="106"/>
      <c r="CH174" s="106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 s="106"/>
      <c r="DL174" s="106"/>
      <c r="DM174" s="106"/>
      <c r="DN174" s="106"/>
      <c r="DO174" s="106"/>
      <c r="DP174" s="106"/>
      <c r="DQ174" s="106"/>
      <c r="DR174" s="106"/>
      <c r="DS174" s="106"/>
      <c r="DT174" s="106"/>
      <c r="DU174" s="106"/>
      <c r="DV174" s="106"/>
      <c r="DW174" s="106"/>
      <c r="DX174" s="106"/>
      <c r="DY174" s="106"/>
      <c r="DZ174" s="106"/>
      <c r="EA174" s="106"/>
      <c r="EB174" s="106"/>
      <c r="EC174" s="106"/>
      <c r="ED174" s="106"/>
      <c r="EE174" s="106"/>
      <c r="EF174" s="106"/>
      <c r="EG174" s="106"/>
      <c r="EH174" s="106"/>
      <c r="EI174" s="106"/>
      <c r="EJ174" s="106"/>
      <c r="EK174" s="106"/>
      <c r="EL174" s="106"/>
      <c r="EM174" s="106"/>
      <c r="EN174" s="106"/>
      <c r="EO174" s="106"/>
      <c r="EP174" s="106"/>
      <c r="EQ174" s="106"/>
      <c r="ER174" s="106"/>
      <c r="ES174" s="106"/>
      <c r="ET174" s="106"/>
      <c r="EU174" s="106"/>
      <c r="EV174" s="106"/>
      <c r="EW174" s="106"/>
      <c r="EX174" s="106"/>
      <c r="EY174" s="106"/>
      <c r="EZ174" s="106"/>
      <c r="FA174" s="106"/>
      <c r="FB174" s="106"/>
      <c r="FC174" s="106"/>
      <c r="FD174" s="106"/>
      <c r="FE174" s="106"/>
      <c r="FF174" s="106"/>
      <c r="FG174" s="106"/>
      <c r="FH174" s="106"/>
      <c r="FI174" s="106"/>
      <c r="FJ174" s="106"/>
      <c r="FK174" s="106"/>
      <c r="FL174" s="106"/>
      <c r="FM174" s="106"/>
      <c r="FN174" s="106"/>
      <c r="FO174" s="106"/>
      <c r="FP174" s="106"/>
      <c r="FQ174" s="106"/>
      <c r="FR174" s="106"/>
      <c r="FS174" s="106"/>
      <c r="FT174" s="106"/>
      <c r="FU174" s="106"/>
      <c r="FV174" s="106"/>
      <c r="FW174" s="106"/>
      <c r="FX174" s="106"/>
      <c r="FY174" s="106"/>
      <c r="FZ174" s="106"/>
      <c r="GA174" s="106"/>
      <c r="GB174" s="106"/>
      <c r="GC174" s="106"/>
      <c r="GD174" s="106"/>
      <c r="GE174" s="106"/>
      <c r="GF174" s="106"/>
      <c r="GG174" s="106"/>
      <c r="GH174" s="106"/>
      <c r="GI174" s="106"/>
      <c r="GJ174" s="106"/>
      <c r="GK174" s="106"/>
      <c r="GL174" s="106"/>
      <c r="GM174" s="106"/>
      <c r="GN174" s="106"/>
      <c r="GO174" s="106"/>
      <c r="GP174" s="106"/>
      <c r="GQ174" s="106"/>
      <c r="GR174" s="106"/>
      <c r="GS174" s="106"/>
      <c r="GT174" s="106"/>
      <c r="GU174" s="106"/>
      <c r="GV174" s="106"/>
      <c r="GW174" s="106"/>
      <c r="GX174" s="106"/>
      <c r="GY174" s="106"/>
      <c r="GZ174" s="106"/>
      <c r="HA174" s="106"/>
      <c r="HB174" s="106"/>
      <c r="HC174" s="106"/>
      <c r="HD174" s="106"/>
      <c r="HE174" s="106"/>
      <c r="HF174" s="106"/>
      <c r="HG174" s="106"/>
      <c r="HH174" s="106"/>
      <c r="HI174" s="106"/>
      <c r="HJ174" s="106"/>
      <c r="HK174" s="106"/>
      <c r="HL174" s="106"/>
      <c r="HM174" s="106"/>
      <c r="HN174" s="106"/>
      <c r="HO174" s="106"/>
      <c r="HP174" s="106"/>
      <c r="HQ174" s="106"/>
      <c r="HR174" s="106"/>
      <c r="HS174" s="106"/>
      <c r="HT174" s="106"/>
      <c r="HU174" s="106"/>
      <c r="HV174" s="106"/>
      <c r="HW174" s="106"/>
      <c r="HX174" s="106"/>
      <c r="HY174" s="106"/>
      <c r="HZ174" s="106"/>
      <c r="IA174" s="106"/>
      <c r="IB174" s="106"/>
      <c r="IC174" s="106"/>
      <c r="ID174" s="106"/>
      <c r="IE174" s="106"/>
      <c r="IF174" s="106"/>
      <c r="IG174" s="106"/>
      <c r="IH174" s="106"/>
      <c r="II174" s="106"/>
      <c r="IJ174" s="106"/>
      <c r="IK174" s="106"/>
      <c r="IL174" s="106"/>
      <c r="IM174" s="106"/>
      <c r="IN174" s="106"/>
      <c r="IO174" s="106"/>
      <c r="IP174" s="106"/>
      <c r="IQ174" s="106"/>
      <c r="IR174" s="106"/>
      <c r="IS174" s="106"/>
      <c r="IT174" s="106"/>
      <c r="IU174" s="106"/>
      <c r="IV174" s="106"/>
      <c r="IW174" s="106"/>
    </row>
    <row r="175" customFormat="false" ht="12.75" hidden="false" customHeight="false" outlineLevel="0" collapsed="false">
      <c r="A175" s="106"/>
      <c r="B175" s="75" t="s">
        <v>142</v>
      </c>
      <c r="C175" s="107" t="s">
        <v>37</v>
      </c>
      <c r="D175" s="107" t="s">
        <v>184</v>
      </c>
      <c r="E175" s="108" t="n">
        <v>36526</v>
      </c>
      <c r="F175" s="108" t="n">
        <v>36556</v>
      </c>
      <c r="G175" s="75" t="s">
        <v>373</v>
      </c>
      <c r="H175" s="75"/>
      <c r="I175" s="107" t="s">
        <v>369</v>
      </c>
      <c r="J175" s="109" t="n">
        <v>0.6673</v>
      </c>
      <c r="K175" s="110" t="n">
        <v>0</v>
      </c>
      <c r="L175" s="110" t="n">
        <v>0.0022</v>
      </c>
      <c r="M175" s="110" t="n">
        <v>0</v>
      </c>
      <c r="N175" s="110" t="n">
        <v>0</v>
      </c>
      <c r="O175" s="111" t="n">
        <v>0</v>
      </c>
      <c r="P175" s="110" t="n">
        <f aca="false">SUM(J175:N175)</f>
        <v>0.6695</v>
      </c>
      <c r="Q175" s="112" t="s">
        <v>370</v>
      </c>
      <c r="R175" s="107" t="n">
        <v>4674</v>
      </c>
      <c r="S175" s="75" t="s">
        <v>371</v>
      </c>
      <c r="T175" s="172" t="n">
        <f aca="false">+R175*J175</f>
        <v>3118.9602</v>
      </c>
      <c r="U175" s="96"/>
      <c r="V175" s="113" t="s">
        <v>372</v>
      </c>
      <c r="W175" s="75"/>
      <c r="X175" s="114"/>
      <c r="Y175" s="114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6"/>
      <c r="BP175" s="106"/>
      <c r="BQ175" s="106"/>
      <c r="BR175" s="106"/>
      <c r="BS175" s="106"/>
      <c r="BT175" s="106"/>
      <c r="BU175" s="106"/>
      <c r="BV175" s="106"/>
      <c r="BW175" s="106"/>
      <c r="BX175" s="106"/>
      <c r="BY175" s="106"/>
      <c r="BZ175" s="106"/>
      <c r="CA175" s="106"/>
      <c r="CB175" s="106"/>
      <c r="CC175" s="106"/>
      <c r="CD175" s="106"/>
      <c r="CE175" s="106"/>
      <c r="CF175" s="106"/>
      <c r="CG175" s="106"/>
      <c r="CH175" s="106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 s="106"/>
      <c r="DZ175" s="106"/>
      <c r="EA175" s="106"/>
      <c r="EB175" s="106"/>
      <c r="EC175" s="106"/>
      <c r="ED175" s="106"/>
      <c r="EE175" s="106"/>
      <c r="EF175" s="106"/>
      <c r="EG175" s="106"/>
      <c r="EH175" s="106"/>
      <c r="EI175" s="106"/>
      <c r="EJ175" s="106"/>
      <c r="EK175" s="106"/>
      <c r="EL175" s="106"/>
      <c r="EM175" s="106"/>
      <c r="EN175" s="106"/>
      <c r="EO175" s="106"/>
      <c r="EP175" s="106"/>
      <c r="EQ175" s="106"/>
      <c r="ER175" s="106"/>
      <c r="ES175" s="106"/>
      <c r="ET175" s="106"/>
      <c r="EU175" s="106"/>
      <c r="EV175" s="106"/>
      <c r="EW175" s="106"/>
      <c r="EX175" s="106"/>
      <c r="EY175" s="106"/>
      <c r="EZ175" s="106"/>
      <c r="FA175" s="106"/>
      <c r="FB175" s="106"/>
      <c r="FC175" s="106"/>
      <c r="FD175" s="106"/>
      <c r="FE175" s="106"/>
      <c r="FF175" s="106"/>
      <c r="FG175" s="106"/>
      <c r="FH175" s="106"/>
      <c r="FI175" s="106"/>
      <c r="FJ175" s="106"/>
      <c r="FK175" s="106"/>
      <c r="FL175" s="106"/>
      <c r="FM175" s="106"/>
      <c r="FN175" s="106"/>
      <c r="FO175" s="106"/>
      <c r="FP175" s="106"/>
      <c r="FQ175" s="106"/>
      <c r="FR175" s="106"/>
      <c r="FS175" s="106"/>
      <c r="FT175" s="106"/>
      <c r="FU175" s="106"/>
      <c r="FV175" s="106"/>
      <c r="FW175" s="106"/>
      <c r="FX175" s="106"/>
      <c r="FY175" s="106"/>
      <c r="FZ175" s="106"/>
      <c r="GA175" s="106"/>
      <c r="GB175" s="106"/>
      <c r="GC175" s="106"/>
      <c r="GD175" s="106"/>
      <c r="GE175" s="106"/>
      <c r="GF175" s="106"/>
      <c r="GG175" s="106"/>
      <c r="GH175" s="106"/>
      <c r="GI175" s="106"/>
      <c r="GJ175" s="106"/>
      <c r="GK175" s="106"/>
      <c r="GL175" s="106"/>
      <c r="GM175" s="106"/>
      <c r="GN175" s="106"/>
      <c r="GO175" s="106"/>
      <c r="GP175" s="106"/>
      <c r="GQ175" s="106"/>
      <c r="GR175" s="106"/>
      <c r="GS175" s="106"/>
      <c r="GT175" s="106"/>
      <c r="GU175" s="106"/>
      <c r="GV175" s="106"/>
      <c r="GW175" s="106"/>
      <c r="GX175" s="106"/>
      <c r="GY175" s="106"/>
      <c r="GZ175" s="106"/>
      <c r="HA175" s="106"/>
      <c r="HB175" s="106"/>
      <c r="HC175" s="106"/>
      <c r="HD175" s="106"/>
      <c r="HE175" s="106"/>
      <c r="HF175" s="106"/>
      <c r="HG175" s="106"/>
      <c r="HH175" s="106"/>
      <c r="HI175" s="106"/>
      <c r="HJ175" s="106"/>
      <c r="HK175" s="106"/>
      <c r="HL175" s="106"/>
      <c r="HM175" s="106"/>
      <c r="HN175" s="106"/>
      <c r="HO175" s="106"/>
      <c r="HP175" s="106"/>
      <c r="HQ175" s="106"/>
      <c r="HR175" s="106"/>
      <c r="HS175" s="106"/>
      <c r="HT175" s="106"/>
      <c r="HU175" s="106"/>
      <c r="HV175" s="106"/>
      <c r="HW175" s="106"/>
      <c r="HX175" s="106"/>
      <c r="HY175" s="106"/>
      <c r="HZ175" s="106"/>
      <c r="IA175" s="106"/>
      <c r="IB175" s="106"/>
      <c r="IC175" s="106"/>
      <c r="ID175" s="106"/>
      <c r="IE175" s="106"/>
      <c r="IF175" s="106"/>
      <c r="IG175" s="106"/>
      <c r="IH175" s="106"/>
      <c r="II175" s="106"/>
      <c r="IJ175" s="106"/>
      <c r="IK175" s="106"/>
      <c r="IL175" s="106"/>
      <c r="IM175" s="106"/>
      <c r="IN175" s="106"/>
      <c r="IO175" s="106"/>
      <c r="IP175" s="106"/>
      <c r="IQ175" s="106"/>
      <c r="IR175" s="106"/>
      <c r="IS175" s="106"/>
      <c r="IT175" s="106"/>
      <c r="IU175" s="106"/>
      <c r="IV175" s="106"/>
      <c r="IW175" s="106"/>
    </row>
    <row r="176" customFormat="false" ht="12.75" hidden="false" customHeight="false" outlineLevel="0" collapsed="false">
      <c r="A176" s="106"/>
      <c r="B176" s="75" t="s">
        <v>142</v>
      </c>
      <c r="C176" s="107" t="s">
        <v>37</v>
      </c>
      <c r="D176" s="107" t="s">
        <v>184</v>
      </c>
      <c r="E176" s="108" t="n">
        <v>36526</v>
      </c>
      <c r="F176" s="108" t="n">
        <v>36556</v>
      </c>
      <c r="G176" s="75" t="s">
        <v>374</v>
      </c>
      <c r="H176" s="75"/>
      <c r="I176" s="107" t="s">
        <v>375</v>
      </c>
      <c r="J176" s="109" t="n">
        <v>0.0481</v>
      </c>
      <c r="K176" s="110" t="n">
        <v>0</v>
      </c>
      <c r="L176" s="110" t="n">
        <v>0.0022</v>
      </c>
      <c r="M176" s="110" t="n">
        <v>0</v>
      </c>
      <c r="N176" s="110" t="n">
        <v>0</v>
      </c>
      <c r="O176" s="111" t="n">
        <v>0</v>
      </c>
      <c r="P176" s="110" t="n">
        <f aca="false">SUM(J176:N176)</f>
        <v>0.0503</v>
      </c>
      <c r="Q176" s="112" t="s">
        <v>376</v>
      </c>
      <c r="R176" s="107" t="n">
        <v>7503</v>
      </c>
      <c r="S176" s="75" t="s">
        <v>377</v>
      </c>
      <c r="T176" s="172" t="n">
        <f aca="false">+R176*J176</f>
        <v>360.8943</v>
      </c>
      <c r="U176" s="96"/>
      <c r="V176" s="113" t="s">
        <v>378</v>
      </c>
      <c r="W176" s="75"/>
      <c r="X176" s="114"/>
      <c r="Y176" s="114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  <c r="BL176" s="106"/>
      <c r="BM176" s="106"/>
      <c r="BN176" s="106"/>
      <c r="BO176" s="106"/>
      <c r="BP176" s="106"/>
      <c r="BQ176" s="106"/>
      <c r="BR176" s="106"/>
      <c r="BS176" s="106"/>
      <c r="BT176" s="106"/>
      <c r="BU176" s="106"/>
      <c r="BV176" s="106"/>
      <c r="BW176" s="106"/>
      <c r="BX176" s="106"/>
      <c r="BY176" s="106"/>
      <c r="BZ176" s="106"/>
      <c r="CA176" s="106"/>
      <c r="CB176" s="106"/>
      <c r="CC176" s="106"/>
      <c r="CD176" s="106"/>
      <c r="CE176" s="106"/>
      <c r="CF176" s="106"/>
      <c r="CG176" s="106"/>
      <c r="CH176" s="106"/>
      <c r="CI176" s="106"/>
      <c r="CJ176" s="106"/>
      <c r="CK176" s="106"/>
      <c r="CL176" s="106"/>
      <c r="CM176" s="106"/>
      <c r="CN176" s="106"/>
      <c r="CO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 s="106"/>
      <c r="DL176" s="106"/>
      <c r="DM176" s="106"/>
      <c r="DN176" s="106"/>
      <c r="DO176" s="106"/>
      <c r="DP176" s="106"/>
      <c r="DQ176" s="106"/>
      <c r="DR176" s="106"/>
      <c r="DS176" s="106"/>
      <c r="DT176" s="106"/>
      <c r="DU176" s="106"/>
      <c r="DV176" s="106"/>
      <c r="DW176" s="106"/>
      <c r="DX176" s="106"/>
      <c r="DY176" s="106"/>
      <c r="DZ176" s="106"/>
      <c r="EA176" s="106"/>
      <c r="EB176" s="106"/>
      <c r="EC176" s="106"/>
      <c r="ED176" s="106"/>
      <c r="EE176" s="106"/>
      <c r="EF176" s="106"/>
      <c r="EG176" s="106"/>
      <c r="EH176" s="106"/>
      <c r="EI176" s="106"/>
      <c r="EJ176" s="106"/>
      <c r="EK176" s="106"/>
      <c r="EL176" s="106"/>
      <c r="EM176" s="106"/>
      <c r="EN176" s="106"/>
      <c r="EO176" s="106"/>
      <c r="EP176" s="106"/>
      <c r="EQ176" s="106"/>
      <c r="ER176" s="106"/>
      <c r="ES176" s="106"/>
      <c r="ET176" s="106"/>
      <c r="EU176" s="106"/>
      <c r="EV176" s="106"/>
      <c r="EW176" s="106"/>
      <c r="EX176" s="106"/>
      <c r="EY176" s="106"/>
      <c r="EZ176" s="106"/>
      <c r="FA176" s="106"/>
      <c r="FB176" s="106"/>
      <c r="FC176" s="106"/>
      <c r="FD176" s="106"/>
      <c r="FE176" s="106"/>
      <c r="FF176" s="106"/>
      <c r="FG176" s="106"/>
      <c r="FH176" s="106"/>
      <c r="FI176" s="106"/>
      <c r="FJ176" s="106"/>
      <c r="FK176" s="106"/>
      <c r="FL176" s="106"/>
      <c r="FM176" s="106"/>
      <c r="FN176" s="106"/>
      <c r="FO176" s="106"/>
      <c r="FP176" s="106"/>
      <c r="FQ176" s="106"/>
      <c r="FR176" s="106"/>
      <c r="FS176" s="106"/>
      <c r="FT176" s="106"/>
      <c r="FU176" s="106"/>
      <c r="FV176" s="106"/>
      <c r="FW176" s="106"/>
      <c r="FX176" s="106"/>
      <c r="FY176" s="106"/>
      <c r="FZ176" s="106"/>
      <c r="GA176" s="106"/>
      <c r="GB176" s="106"/>
      <c r="GC176" s="106"/>
      <c r="GD176" s="106"/>
      <c r="GE176" s="106"/>
      <c r="GF176" s="106"/>
      <c r="GG176" s="106"/>
      <c r="GH176" s="106"/>
      <c r="GI176" s="106"/>
      <c r="GJ176" s="106"/>
      <c r="GK176" s="106"/>
      <c r="GL176" s="106"/>
      <c r="GM176" s="106"/>
      <c r="GN176" s="106"/>
      <c r="GO176" s="106"/>
      <c r="GP176" s="106"/>
      <c r="GQ176" s="106"/>
      <c r="GR176" s="106"/>
      <c r="GS176" s="106"/>
      <c r="GT176" s="106"/>
      <c r="GU176" s="106"/>
      <c r="GV176" s="106"/>
      <c r="GW176" s="106"/>
      <c r="GX176" s="106"/>
      <c r="GY176" s="106"/>
      <c r="GZ176" s="106"/>
      <c r="HA176" s="106"/>
      <c r="HB176" s="106"/>
      <c r="HC176" s="106"/>
      <c r="HD176" s="106"/>
      <c r="HE176" s="106"/>
      <c r="HF176" s="106"/>
      <c r="HG176" s="106"/>
      <c r="HH176" s="106"/>
      <c r="HI176" s="106"/>
      <c r="HJ176" s="106"/>
      <c r="HK176" s="106"/>
      <c r="HL176" s="106"/>
      <c r="HM176" s="106"/>
      <c r="HN176" s="106"/>
      <c r="HO176" s="106"/>
      <c r="HP176" s="106"/>
      <c r="HQ176" s="106"/>
      <c r="HR176" s="106"/>
      <c r="HS176" s="106"/>
      <c r="HT176" s="106"/>
      <c r="HU176" s="106"/>
      <c r="HV176" s="106"/>
      <c r="HW176" s="106"/>
      <c r="HX176" s="106"/>
      <c r="HY176" s="106"/>
      <c r="HZ176" s="106"/>
      <c r="IA176" s="106"/>
      <c r="IB176" s="106"/>
      <c r="IC176" s="106"/>
      <c r="ID176" s="106"/>
      <c r="IE176" s="106"/>
      <c r="IF176" s="106"/>
      <c r="IG176" s="106"/>
      <c r="IH176" s="106"/>
      <c r="II176" s="106"/>
      <c r="IJ176" s="106"/>
      <c r="IK176" s="106"/>
      <c r="IL176" s="106"/>
      <c r="IM176" s="106"/>
      <c r="IN176" s="106"/>
      <c r="IO176" s="106"/>
      <c r="IP176" s="106"/>
      <c r="IQ176" s="106"/>
      <c r="IR176" s="106"/>
      <c r="IS176" s="106"/>
      <c r="IT176" s="106"/>
      <c r="IU176" s="106"/>
      <c r="IV176" s="106"/>
      <c r="IW176" s="106"/>
    </row>
    <row r="177" customFormat="false" ht="12.75" hidden="false" customHeight="false" outlineLevel="0" collapsed="false">
      <c r="A177" s="106"/>
      <c r="B177" s="75" t="s">
        <v>142</v>
      </c>
      <c r="C177" s="107" t="s">
        <v>37</v>
      </c>
      <c r="D177" s="107" t="s">
        <v>184</v>
      </c>
      <c r="E177" s="108" t="n">
        <v>36526</v>
      </c>
      <c r="F177" s="108" t="n">
        <v>36556</v>
      </c>
      <c r="G177" s="75" t="s">
        <v>379</v>
      </c>
      <c r="H177" s="75"/>
      <c r="I177" s="107" t="s">
        <v>375</v>
      </c>
      <c r="J177" s="109" t="n">
        <v>0.484</v>
      </c>
      <c r="K177" s="110" t="n">
        <v>0</v>
      </c>
      <c r="L177" s="110" t="n">
        <v>0.0022</v>
      </c>
      <c r="M177" s="110" t="n">
        <v>0</v>
      </c>
      <c r="N177" s="110" t="n">
        <v>0</v>
      </c>
      <c r="O177" s="111" t="n">
        <v>0</v>
      </c>
      <c r="P177" s="110" t="n">
        <f aca="false">SUM(J177:N177)</f>
        <v>0.4862</v>
      </c>
      <c r="Q177" s="112" t="s">
        <v>376</v>
      </c>
      <c r="R177" s="107" t="n">
        <v>746</v>
      </c>
      <c r="S177" s="75" t="s">
        <v>377</v>
      </c>
      <c r="T177" s="172" t="n">
        <f aca="false">+R177*J177</f>
        <v>361.064</v>
      </c>
      <c r="U177" s="96"/>
      <c r="V177" s="113" t="s">
        <v>378</v>
      </c>
      <c r="W177" s="75"/>
      <c r="X177" s="114"/>
      <c r="Y177" s="114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  <c r="BL177" s="106"/>
      <c r="BM177" s="106"/>
      <c r="BN177" s="106"/>
      <c r="BO177" s="106"/>
      <c r="BP177" s="106"/>
      <c r="BQ177" s="106"/>
      <c r="BR177" s="106"/>
      <c r="BS177" s="106"/>
      <c r="BT177" s="106"/>
      <c r="BU177" s="106"/>
      <c r="BV177" s="106"/>
      <c r="BW177" s="106"/>
      <c r="BX177" s="106"/>
      <c r="BY177" s="106"/>
      <c r="BZ177" s="106"/>
      <c r="CA177" s="106"/>
      <c r="CB177" s="106"/>
      <c r="CC177" s="106"/>
      <c r="CD177" s="106"/>
      <c r="CE177" s="106"/>
      <c r="CF177" s="106"/>
      <c r="CG177" s="106"/>
      <c r="CH177" s="106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 s="106"/>
      <c r="DL177" s="106"/>
      <c r="DM177" s="106"/>
      <c r="DN177" s="106"/>
      <c r="DO177" s="106"/>
      <c r="DP177" s="106"/>
      <c r="DQ177" s="106"/>
      <c r="DR177" s="106"/>
      <c r="DS177" s="106"/>
      <c r="DT177" s="106"/>
      <c r="DU177" s="106"/>
      <c r="DV177" s="106"/>
      <c r="DW177" s="106"/>
      <c r="DX177" s="106"/>
      <c r="DY177" s="106"/>
      <c r="DZ177" s="106"/>
      <c r="EA177" s="106"/>
      <c r="EB177" s="106"/>
      <c r="EC177" s="106"/>
      <c r="ED177" s="106"/>
      <c r="EE177" s="106"/>
      <c r="EF177" s="106"/>
      <c r="EG177" s="106"/>
      <c r="EH177" s="106"/>
      <c r="EI177" s="106"/>
      <c r="EJ177" s="106"/>
      <c r="EK177" s="106"/>
      <c r="EL177" s="106"/>
      <c r="EM177" s="106"/>
      <c r="EN177" s="106"/>
      <c r="EO177" s="106"/>
      <c r="EP177" s="106"/>
      <c r="EQ177" s="106"/>
      <c r="ER177" s="106"/>
      <c r="ES177" s="106"/>
      <c r="ET177" s="106"/>
      <c r="EU177" s="106"/>
      <c r="EV177" s="106"/>
      <c r="EW177" s="106"/>
      <c r="EX177" s="106"/>
      <c r="EY177" s="106"/>
      <c r="EZ177" s="106"/>
      <c r="FA177" s="106"/>
      <c r="FB177" s="106"/>
      <c r="FC177" s="106"/>
      <c r="FD177" s="106"/>
      <c r="FE177" s="106"/>
      <c r="FF177" s="106"/>
      <c r="FG177" s="106"/>
      <c r="FH177" s="106"/>
      <c r="FI177" s="106"/>
      <c r="FJ177" s="106"/>
      <c r="FK177" s="106"/>
      <c r="FL177" s="106"/>
      <c r="FM177" s="106"/>
      <c r="FN177" s="106"/>
      <c r="FO177" s="106"/>
      <c r="FP177" s="106"/>
      <c r="FQ177" s="106"/>
      <c r="FR177" s="106"/>
      <c r="FS177" s="106"/>
      <c r="FT177" s="106"/>
      <c r="FU177" s="106"/>
      <c r="FV177" s="106"/>
      <c r="FW177" s="106"/>
      <c r="FX177" s="106"/>
      <c r="FY177" s="106"/>
      <c r="FZ177" s="106"/>
      <c r="GA177" s="106"/>
      <c r="GB177" s="106"/>
      <c r="GC177" s="106"/>
      <c r="GD177" s="106"/>
      <c r="GE177" s="106"/>
      <c r="GF177" s="106"/>
      <c r="GG177" s="106"/>
      <c r="GH177" s="106"/>
      <c r="GI177" s="106"/>
      <c r="GJ177" s="106"/>
      <c r="GK177" s="106"/>
      <c r="GL177" s="106"/>
      <c r="GM177" s="106"/>
      <c r="GN177" s="106"/>
      <c r="GO177" s="106"/>
      <c r="GP177" s="106"/>
      <c r="GQ177" s="106"/>
      <c r="GR177" s="106"/>
      <c r="GS177" s="106"/>
      <c r="GT177" s="106"/>
      <c r="GU177" s="106"/>
      <c r="GV177" s="106"/>
      <c r="GW177" s="106"/>
      <c r="GX177" s="106"/>
      <c r="GY177" s="106"/>
      <c r="GZ177" s="106"/>
      <c r="HA177" s="106"/>
      <c r="HB177" s="106"/>
      <c r="HC177" s="106"/>
      <c r="HD177" s="106"/>
      <c r="HE177" s="106"/>
      <c r="HF177" s="106"/>
      <c r="HG177" s="106"/>
      <c r="HH177" s="106"/>
      <c r="HI177" s="106"/>
      <c r="HJ177" s="106"/>
      <c r="HK177" s="106"/>
      <c r="HL177" s="106"/>
      <c r="HM177" s="106"/>
      <c r="HN177" s="106"/>
      <c r="HO177" s="106"/>
      <c r="HP177" s="106"/>
      <c r="HQ177" s="106"/>
      <c r="HR177" s="106"/>
      <c r="HS177" s="106"/>
      <c r="HT177" s="106"/>
      <c r="HU177" s="106"/>
      <c r="HV177" s="106"/>
      <c r="HW177" s="106"/>
      <c r="HX177" s="106"/>
      <c r="HY177" s="106"/>
      <c r="HZ177" s="106"/>
      <c r="IA177" s="106"/>
      <c r="IB177" s="106"/>
      <c r="IC177" s="106"/>
      <c r="ID177" s="106"/>
      <c r="IE177" s="106"/>
      <c r="IF177" s="106"/>
      <c r="IG177" s="106"/>
      <c r="IH177" s="106"/>
      <c r="II177" s="106"/>
      <c r="IJ177" s="106"/>
      <c r="IK177" s="106"/>
      <c r="IL177" s="106"/>
      <c r="IM177" s="106"/>
      <c r="IN177" s="106"/>
      <c r="IO177" s="106"/>
      <c r="IP177" s="106"/>
      <c r="IQ177" s="106"/>
      <c r="IR177" s="106"/>
      <c r="IS177" s="106"/>
      <c r="IT177" s="106"/>
      <c r="IU177" s="106"/>
      <c r="IV177" s="106"/>
      <c r="IW177" s="106"/>
    </row>
    <row r="178" customFormat="false" ht="12.75" hidden="false" customHeight="false" outlineLevel="0" collapsed="false">
      <c r="A178" s="106"/>
      <c r="B178" s="75" t="s">
        <v>142</v>
      </c>
      <c r="C178" s="107" t="s">
        <v>37</v>
      </c>
      <c r="D178" s="107" t="s">
        <v>314</v>
      </c>
      <c r="E178" s="108" t="n">
        <v>35977</v>
      </c>
      <c r="F178" s="108" t="n">
        <v>39599</v>
      </c>
      <c r="G178" s="75" t="s">
        <v>380</v>
      </c>
      <c r="H178" s="75" t="s">
        <v>381</v>
      </c>
      <c r="I178" s="107" t="s">
        <v>382</v>
      </c>
      <c r="J178" s="109" t="n">
        <f aca="false">4.7713/J$1</f>
        <v>0.153912903225806</v>
      </c>
      <c r="K178" s="110" t="n">
        <v>0</v>
      </c>
      <c r="L178" s="110" t="n">
        <v>0.0022</v>
      </c>
      <c r="M178" s="110" t="n">
        <v>0</v>
      </c>
      <c r="N178" s="110" t="n">
        <v>0</v>
      </c>
      <c r="O178" s="111" t="n">
        <v>0</v>
      </c>
      <c r="P178" s="110" t="n">
        <f aca="false">SUM(J178:N178)</f>
        <v>0.156112903225806</v>
      </c>
      <c r="Q178" s="112" t="s">
        <v>383</v>
      </c>
      <c r="R178" s="107" t="n">
        <v>15</v>
      </c>
      <c r="S178" s="75" t="s">
        <v>384</v>
      </c>
      <c r="T178" s="171" t="n">
        <f aca="false">J178*J$1*R178</f>
        <v>71.5695</v>
      </c>
      <c r="U178" s="96"/>
      <c r="V178" s="113" t="s">
        <v>385</v>
      </c>
      <c r="W178" s="75"/>
      <c r="X178" s="114"/>
      <c r="Y178" s="114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  <c r="BK178" s="106"/>
      <c r="BL178" s="106"/>
      <c r="BM178" s="106"/>
      <c r="BN178" s="106"/>
      <c r="BO178" s="106"/>
      <c r="BP178" s="106"/>
      <c r="BQ178" s="106"/>
      <c r="BR178" s="106"/>
      <c r="BS178" s="106"/>
      <c r="BT178" s="106"/>
      <c r="BU178" s="106"/>
      <c r="BV178" s="106"/>
      <c r="BW178" s="106"/>
      <c r="BX178" s="106"/>
      <c r="BY178" s="106"/>
      <c r="BZ178" s="106"/>
      <c r="CA178" s="106"/>
      <c r="CB178" s="106"/>
      <c r="CC178" s="106"/>
      <c r="CD178" s="106"/>
      <c r="CE178" s="106"/>
      <c r="CF178" s="106"/>
      <c r="CG178" s="106"/>
      <c r="CH178" s="106"/>
      <c r="CI178" s="106"/>
      <c r="CJ178" s="106"/>
      <c r="CK178" s="106"/>
      <c r="CL178" s="106"/>
      <c r="CM178" s="106"/>
      <c r="CN178" s="106"/>
      <c r="CO178" s="106"/>
      <c r="CP178" s="106"/>
      <c r="CQ178" s="106"/>
      <c r="CR178" s="106"/>
      <c r="CS178" s="106"/>
      <c r="CT178" s="106"/>
      <c r="CU178" s="106"/>
      <c r="CV178" s="106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 s="106"/>
      <c r="DL178" s="106"/>
      <c r="DM178" s="106"/>
      <c r="DN178" s="106"/>
      <c r="DO178" s="106"/>
      <c r="DP178" s="106"/>
      <c r="DQ178" s="106"/>
      <c r="DR178" s="106"/>
      <c r="DS178" s="106"/>
      <c r="DT178" s="106"/>
      <c r="DU178" s="106"/>
      <c r="DV178" s="106"/>
      <c r="DW178" s="106"/>
      <c r="DX178" s="106"/>
      <c r="DY178" s="106"/>
      <c r="DZ178" s="106"/>
      <c r="EA178" s="106"/>
      <c r="EB178" s="106"/>
      <c r="EC178" s="106"/>
      <c r="ED178" s="106"/>
      <c r="EE178" s="106"/>
      <c r="EF178" s="106"/>
      <c r="EG178" s="106"/>
      <c r="EH178" s="106"/>
      <c r="EI178" s="106"/>
      <c r="EJ178" s="106"/>
      <c r="EK178" s="106"/>
      <c r="EL178" s="106"/>
      <c r="EM178" s="106"/>
      <c r="EN178" s="106"/>
      <c r="EO178" s="106"/>
      <c r="EP178" s="106"/>
      <c r="EQ178" s="106"/>
      <c r="ER178" s="106"/>
      <c r="ES178" s="106"/>
      <c r="ET178" s="106"/>
      <c r="EU178" s="106"/>
      <c r="EV178" s="106"/>
      <c r="EW178" s="106"/>
      <c r="EX178" s="106"/>
      <c r="EY178" s="106"/>
      <c r="EZ178" s="106"/>
      <c r="FA178" s="106"/>
      <c r="FB178" s="106"/>
      <c r="FC178" s="106"/>
      <c r="FD178" s="106"/>
      <c r="FE178" s="106"/>
      <c r="FF178" s="106"/>
      <c r="FG178" s="106"/>
      <c r="FH178" s="106"/>
      <c r="FI178" s="106"/>
      <c r="FJ178" s="106"/>
      <c r="FK178" s="106"/>
      <c r="FL178" s="106"/>
      <c r="FM178" s="106"/>
      <c r="FN178" s="106"/>
      <c r="FO178" s="106"/>
      <c r="FP178" s="106"/>
      <c r="FQ178" s="106"/>
      <c r="FR178" s="106"/>
      <c r="FS178" s="106"/>
      <c r="FT178" s="106"/>
      <c r="FU178" s="106"/>
      <c r="FV178" s="106"/>
      <c r="FW178" s="106"/>
      <c r="FX178" s="106"/>
      <c r="FY178" s="106"/>
      <c r="FZ178" s="106"/>
      <c r="GA178" s="106"/>
      <c r="GB178" s="106"/>
      <c r="GC178" s="106"/>
      <c r="GD178" s="106"/>
      <c r="GE178" s="106"/>
      <c r="GF178" s="106"/>
      <c r="GG178" s="106"/>
      <c r="GH178" s="106"/>
      <c r="GI178" s="106"/>
      <c r="GJ178" s="106"/>
      <c r="GK178" s="106"/>
      <c r="GL178" s="106"/>
      <c r="GM178" s="106"/>
      <c r="GN178" s="106"/>
      <c r="GO178" s="106"/>
      <c r="GP178" s="106"/>
      <c r="GQ178" s="106"/>
      <c r="GR178" s="106"/>
      <c r="GS178" s="106"/>
      <c r="GT178" s="106"/>
      <c r="GU178" s="106"/>
      <c r="GV178" s="106"/>
      <c r="GW178" s="106"/>
      <c r="GX178" s="106"/>
      <c r="GY178" s="106"/>
      <c r="GZ178" s="106"/>
      <c r="HA178" s="106"/>
      <c r="HB178" s="106"/>
      <c r="HC178" s="106"/>
      <c r="HD178" s="106"/>
      <c r="HE178" s="106"/>
      <c r="HF178" s="106"/>
      <c r="HG178" s="106"/>
      <c r="HH178" s="106"/>
      <c r="HI178" s="106"/>
      <c r="HJ178" s="106"/>
      <c r="HK178" s="106"/>
      <c r="HL178" s="106"/>
      <c r="HM178" s="106"/>
      <c r="HN178" s="106"/>
      <c r="HO178" s="106"/>
      <c r="HP178" s="106"/>
      <c r="HQ178" s="106"/>
      <c r="HR178" s="106"/>
      <c r="HS178" s="106"/>
      <c r="HT178" s="106"/>
      <c r="HU178" s="106"/>
      <c r="HV178" s="106"/>
      <c r="HW178" s="106"/>
      <c r="HX178" s="106"/>
      <c r="HY178" s="106"/>
      <c r="HZ178" s="106"/>
      <c r="IA178" s="106"/>
      <c r="IB178" s="106"/>
      <c r="IC178" s="106"/>
      <c r="ID178" s="106"/>
      <c r="IE178" s="106"/>
      <c r="IF178" s="106"/>
      <c r="IG178" s="106"/>
      <c r="IH178" s="106"/>
      <c r="II178" s="106"/>
      <c r="IJ178" s="106"/>
      <c r="IK178" s="106"/>
      <c r="IL178" s="106"/>
      <c r="IM178" s="106"/>
      <c r="IN178" s="106"/>
      <c r="IO178" s="106"/>
      <c r="IP178" s="106"/>
      <c r="IQ178" s="106"/>
      <c r="IR178" s="106"/>
      <c r="IS178" s="106"/>
      <c r="IT178" s="106"/>
      <c r="IU178" s="106"/>
      <c r="IV178" s="106"/>
      <c r="IW178" s="106"/>
    </row>
    <row r="179" customFormat="false" ht="12.75" hidden="false" customHeight="false" outlineLevel="0" collapsed="false">
      <c r="A179" s="106"/>
      <c r="B179" s="75" t="s">
        <v>142</v>
      </c>
      <c r="C179" s="107" t="s">
        <v>37</v>
      </c>
      <c r="D179" s="107" t="s">
        <v>314</v>
      </c>
      <c r="E179" s="108" t="n">
        <v>36130</v>
      </c>
      <c r="F179" s="108" t="n">
        <v>39599</v>
      </c>
      <c r="G179" s="75" t="s">
        <v>380</v>
      </c>
      <c r="H179" s="75" t="s">
        <v>381</v>
      </c>
      <c r="I179" s="107" t="s">
        <v>382</v>
      </c>
      <c r="J179" s="109" t="n">
        <f aca="false">4.7713/J$1</f>
        <v>0.153912903225806</v>
      </c>
      <c r="K179" s="110" t="n">
        <v>0</v>
      </c>
      <c r="L179" s="110" t="n">
        <v>0.0022</v>
      </c>
      <c r="M179" s="110" t="n">
        <v>0</v>
      </c>
      <c r="N179" s="110" t="n">
        <v>0</v>
      </c>
      <c r="O179" s="111" t="n">
        <v>0</v>
      </c>
      <c r="P179" s="110" t="n">
        <f aca="false">SUM(J179:N179)</f>
        <v>0.156112903225806</v>
      </c>
      <c r="Q179" s="112" t="s">
        <v>386</v>
      </c>
      <c r="R179" s="107" t="n">
        <v>2</v>
      </c>
      <c r="S179" s="75" t="s">
        <v>387</v>
      </c>
      <c r="T179" s="171" t="n">
        <f aca="false">J179*J$1*R179</f>
        <v>9.5426</v>
      </c>
      <c r="U179" s="96"/>
      <c r="V179" s="113" t="s">
        <v>388</v>
      </c>
      <c r="W179" s="75"/>
      <c r="X179" s="114"/>
      <c r="Y179" s="114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  <c r="BK179" s="106"/>
      <c r="BL179" s="106"/>
      <c r="BM179" s="106"/>
      <c r="BN179" s="106"/>
      <c r="BO179" s="106"/>
      <c r="BP179" s="106"/>
      <c r="BQ179" s="106"/>
      <c r="BR179" s="106"/>
      <c r="BS179" s="106"/>
      <c r="BT179" s="106"/>
      <c r="BU179" s="106"/>
      <c r="BV179" s="106"/>
      <c r="BW179" s="106"/>
      <c r="BX179" s="106"/>
      <c r="BY179" s="106"/>
      <c r="BZ179" s="106"/>
      <c r="CA179" s="106"/>
      <c r="CB179" s="106"/>
      <c r="CC179" s="106"/>
      <c r="CD179" s="106"/>
      <c r="CE179" s="106"/>
      <c r="CF179" s="106"/>
      <c r="CG179" s="106"/>
      <c r="CH179" s="106"/>
      <c r="CI179" s="106"/>
      <c r="CJ179" s="106"/>
      <c r="CK179" s="106"/>
      <c r="CL179" s="106"/>
      <c r="CM179" s="106"/>
      <c r="CN179" s="106"/>
      <c r="CO179" s="106"/>
      <c r="CP179" s="106"/>
      <c r="CQ179" s="106"/>
      <c r="CR179" s="106"/>
      <c r="CS179" s="106"/>
      <c r="CT179" s="106"/>
      <c r="CU179" s="106"/>
      <c r="CV179" s="106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 s="106"/>
      <c r="DL179" s="106"/>
      <c r="DM179" s="106"/>
      <c r="DN179" s="106"/>
      <c r="DO179" s="106"/>
      <c r="DP179" s="106"/>
      <c r="DQ179" s="106"/>
      <c r="DR179" s="106"/>
      <c r="DS179" s="106"/>
      <c r="DT179" s="106"/>
      <c r="DU179" s="106"/>
      <c r="DV179" s="106"/>
      <c r="DW179" s="106"/>
      <c r="DX179" s="106"/>
      <c r="DY179" s="106"/>
      <c r="DZ179" s="106"/>
      <c r="EA179" s="106"/>
      <c r="EB179" s="106"/>
      <c r="EC179" s="106"/>
      <c r="ED179" s="106"/>
      <c r="EE179" s="106"/>
      <c r="EF179" s="106"/>
      <c r="EG179" s="106"/>
      <c r="EH179" s="106"/>
      <c r="EI179" s="106"/>
      <c r="EJ179" s="106"/>
      <c r="EK179" s="106"/>
      <c r="EL179" s="106"/>
      <c r="EM179" s="106"/>
      <c r="EN179" s="106"/>
      <c r="EO179" s="106"/>
      <c r="EP179" s="106"/>
      <c r="EQ179" s="106"/>
      <c r="ER179" s="106"/>
      <c r="ES179" s="106"/>
      <c r="ET179" s="106"/>
      <c r="EU179" s="106"/>
      <c r="EV179" s="106"/>
      <c r="EW179" s="106"/>
      <c r="EX179" s="106"/>
      <c r="EY179" s="106"/>
      <c r="EZ179" s="106"/>
      <c r="FA179" s="106"/>
      <c r="FB179" s="106"/>
      <c r="FC179" s="106"/>
      <c r="FD179" s="106"/>
      <c r="FE179" s="106"/>
      <c r="FF179" s="106"/>
      <c r="FG179" s="106"/>
      <c r="FH179" s="106"/>
      <c r="FI179" s="106"/>
      <c r="FJ179" s="106"/>
      <c r="FK179" s="106"/>
      <c r="FL179" s="106"/>
      <c r="FM179" s="106"/>
      <c r="FN179" s="106"/>
      <c r="FO179" s="106"/>
      <c r="FP179" s="106"/>
      <c r="FQ179" s="106"/>
      <c r="FR179" s="106"/>
      <c r="FS179" s="106"/>
      <c r="FT179" s="106"/>
      <c r="FU179" s="106"/>
      <c r="FV179" s="106"/>
      <c r="FW179" s="106"/>
      <c r="FX179" s="106"/>
      <c r="FY179" s="106"/>
      <c r="FZ179" s="106"/>
      <c r="GA179" s="106"/>
      <c r="GB179" s="106"/>
      <c r="GC179" s="106"/>
      <c r="GD179" s="106"/>
      <c r="GE179" s="106"/>
      <c r="GF179" s="106"/>
      <c r="GG179" s="106"/>
      <c r="GH179" s="106"/>
      <c r="GI179" s="106"/>
      <c r="GJ179" s="106"/>
      <c r="GK179" s="106"/>
      <c r="GL179" s="106"/>
      <c r="GM179" s="106"/>
      <c r="GN179" s="106"/>
      <c r="GO179" s="106"/>
      <c r="GP179" s="106"/>
      <c r="GQ179" s="106"/>
      <c r="GR179" s="106"/>
      <c r="GS179" s="106"/>
      <c r="GT179" s="106"/>
      <c r="GU179" s="106"/>
      <c r="GV179" s="106"/>
      <c r="GW179" s="106"/>
      <c r="GX179" s="106"/>
      <c r="GY179" s="106"/>
      <c r="GZ179" s="106"/>
      <c r="HA179" s="106"/>
      <c r="HB179" s="106"/>
      <c r="HC179" s="106"/>
      <c r="HD179" s="106"/>
      <c r="HE179" s="106"/>
      <c r="HF179" s="106"/>
      <c r="HG179" s="106"/>
      <c r="HH179" s="106"/>
      <c r="HI179" s="106"/>
      <c r="HJ179" s="106"/>
      <c r="HK179" s="106"/>
      <c r="HL179" s="106"/>
      <c r="HM179" s="106"/>
      <c r="HN179" s="106"/>
      <c r="HO179" s="106"/>
      <c r="HP179" s="106"/>
      <c r="HQ179" s="106"/>
      <c r="HR179" s="106"/>
      <c r="HS179" s="106"/>
      <c r="HT179" s="106"/>
      <c r="HU179" s="106"/>
      <c r="HV179" s="106"/>
      <c r="HW179" s="106"/>
      <c r="HX179" s="106"/>
      <c r="HY179" s="106"/>
      <c r="HZ179" s="106"/>
      <c r="IA179" s="106"/>
      <c r="IB179" s="106"/>
      <c r="IC179" s="106"/>
      <c r="ID179" s="106"/>
      <c r="IE179" s="106"/>
      <c r="IF179" s="106"/>
      <c r="IG179" s="106"/>
      <c r="IH179" s="106"/>
      <c r="II179" s="106"/>
      <c r="IJ179" s="106"/>
      <c r="IK179" s="106"/>
      <c r="IL179" s="106"/>
      <c r="IM179" s="106"/>
      <c r="IN179" s="106"/>
      <c r="IO179" s="106"/>
      <c r="IP179" s="106"/>
      <c r="IQ179" s="106"/>
      <c r="IR179" s="106"/>
      <c r="IS179" s="106"/>
      <c r="IT179" s="106"/>
      <c r="IU179" s="106"/>
      <c r="IV179" s="106"/>
      <c r="IW179" s="106"/>
    </row>
    <row r="180" customFormat="false" ht="12.75" hidden="false" customHeight="false" outlineLevel="0" collapsed="false">
      <c r="A180" s="106"/>
      <c r="B180" s="75" t="s">
        <v>142</v>
      </c>
      <c r="C180" s="107" t="s">
        <v>37</v>
      </c>
      <c r="D180" s="107" t="s">
        <v>314</v>
      </c>
      <c r="E180" s="108" t="n">
        <v>36220</v>
      </c>
      <c r="F180" s="108" t="n">
        <v>39599</v>
      </c>
      <c r="G180" s="75" t="s">
        <v>380</v>
      </c>
      <c r="H180" s="75" t="s">
        <v>381</v>
      </c>
      <c r="I180" s="107" t="s">
        <v>382</v>
      </c>
      <c r="J180" s="109" t="n">
        <f aca="false">4.7713/J$1</f>
        <v>0.153912903225806</v>
      </c>
      <c r="K180" s="110" t="n">
        <v>0</v>
      </c>
      <c r="L180" s="110" t="n">
        <v>0.0022</v>
      </c>
      <c r="M180" s="110" t="n">
        <v>0</v>
      </c>
      <c r="N180" s="110" t="n">
        <v>0</v>
      </c>
      <c r="O180" s="111" t="n">
        <v>0</v>
      </c>
      <c r="P180" s="110" t="n">
        <f aca="false">SUM(J180:N180)</f>
        <v>0.156112903225806</v>
      </c>
      <c r="Q180" s="112" t="s">
        <v>389</v>
      </c>
      <c r="R180" s="107" t="n">
        <v>5</v>
      </c>
      <c r="S180" s="75" t="s">
        <v>390</v>
      </c>
      <c r="T180" s="171" t="n">
        <f aca="false">J180*J$1*R180</f>
        <v>23.8565</v>
      </c>
      <c r="U180" s="96"/>
      <c r="V180" s="113" t="s">
        <v>391</v>
      </c>
      <c r="W180" s="75"/>
      <c r="X180" s="114"/>
      <c r="Y180" s="114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  <c r="BL180" s="106"/>
      <c r="BM180" s="106"/>
      <c r="BN180" s="106"/>
      <c r="BO180" s="106"/>
      <c r="BP180" s="106"/>
      <c r="BQ180" s="106"/>
      <c r="BR180" s="106"/>
      <c r="BS180" s="106"/>
      <c r="BT180" s="106"/>
      <c r="BU180" s="106"/>
      <c r="BV180" s="106"/>
      <c r="BW180" s="106"/>
      <c r="BX180" s="106"/>
      <c r="BY180" s="106"/>
      <c r="BZ180" s="106"/>
      <c r="CA180" s="106"/>
      <c r="CB180" s="106"/>
      <c r="CC180" s="106"/>
      <c r="CD180" s="106"/>
      <c r="CE180" s="106"/>
      <c r="CF180" s="106"/>
      <c r="CG180" s="106"/>
      <c r="CH180" s="106"/>
      <c r="CI180" s="106"/>
      <c r="CJ180" s="106"/>
      <c r="CK180" s="106"/>
      <c r="CL180" s="106"/>
      <c r="CM180" s="106"/>
      <c r="CN180" s="106"/>
      <c r="CO180" s="106"/>
      <c r="CP180" s="106"/>
      <c r="CQ180" s="106"/>
      <c r="CR180" s="106"/>
      <c r="CS180" s="106"/>
      <c r="CT180" s="106"/>
      <c r="CU180" s="106"/>
      <c r="CV180" s="106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 s="106"/>
      <c r="DL180" s="106"/>
      <c r="DM180" s="106"/>
      <c r="DN180" s="106"/>
      <c r="DO180" s="106"/>
      <c r="DP180" s="106"/>
      <c r="DQ180" s="106"/>
      <c r="DR180" s="106"/>
      <c r="DS180" s="106"/>
      <c r="DT180" s="106"/>
      <c r="DU180" s="106"/>
      <c r="DV180" s="106"/>
      <c r="DW180" s="106"/>
      <c r="DX180" s="106"/>
      <c r="DY180" s="106"/>
      <c r="DZ180" s="106"/>
      <c r="EA180" s="106"/>
      <c r="EB180" s="106"/>
      <c r="EC180" s="106"/>
      <c r="ED180" s="106"/>
      <c r="EE180" s="106"/>
      <c r="EF180" s="106"/>
      <c r="EG180" s="106"/>
      <c r="EH180" s="106"/>
      <c r="EI180" s="106"/>
      <c r="EJ180" s="106"/>
      <c r="EK180" s="106"/>
      <c r="EL180" s="106"/>
      <c r="EM180" s="106"/>
      <c r="EN180" s="106"/>
      <c r="EO180" s="106"/>
      <c r="EP180" s="106"/>
      <c r="EQ180" s="106"/>
      <c r="ER180" s="106"/>
      <c r="ES180" s="106"/>
      <c r="ET180" s="106"/>
      <c r="EU180" s="106"/>
      <c r="EV180" s="106"/>
      <c r="EW180" s="106"/>
      <c r="EX180" s="106"/>
      <c r="EY180" s="106"/>
      <c r="EZ180" s="106"/>
      <c r="FA180" s="106"/>
      <c r="FB180" s="106"/>
      <c r="FC180" s="106"/>
      <c r="FD180" s="106"/>
      <c r="FE180" s="106"/>
      <c r="FF180" s="106"/>
      <c r="FG180" s="106"/>
      <c r="FH180" s="106"/>
      <c r="FI180" s="106"/>
      <c r="FJ180" s="106"/>
      <c r="FK180" s="106"/>
      <c r="FL180" s="106"/>
      <c r="FM180" s="106"/>
      <c r="FN180" s="106"/>
      <c r="FO180" s="106"/>
      <c r="FP180" s="106"/>
      <c r="FQ180" s="106"/>
      <c r="FR180" s="106"/>
      <c r="FS180" s="106"/>
      <c r="FT180" s="106"/>
      <c r="FU180" s="106"/>
      <c r="FV180" s="106"/>
      <c r="FW180" s="106"/>
      <c r="FX180" s="106"/>
      <c r="FY180" s="106"/>
      <c r="FZ180" s="106"/>
      <c r="GA180" s="106"/>
      <c r="GB180" s="106"/>
      <c r="GC180" s="106"/>
      <c r="GD180" s="106"/>
      <c r="GE180" s="106"/>
      <c r="GF180" s="106"/>
      <c r="GG180" s="106"/>
      <c r="GH180" s="106"/>
      <c r="GI180" s="106"/>
      <c r="GJ180" s="106"/>
      <c r="GK180" s="106"/>
      <c r="GL180" s="106"/>
      <c r="GM180" s="106"/>
      <c r="GN180" s="106"/>
      <c r="GO180" s="106"/>
      <c r="GP180" s="106"/>
      <c r="GQ180" s="106"/>
      <c r="GR180" s="106"/>
      <c r="GS180" s="106"/>
      <c r="GT180" s="106"/>
      <c r="GU180" s="106"/>
      <c r="GV180" s="106"/>
      <c r="GW180" s="106"/>
      <c r="GX180" s="106"/>
      <c r="GY180" s="106"/>
      <c r="GZ180" s="106"/>
      <c r="HA180" s="106"/>
      <c r="HB180" s="106"/>
      <c r="HC180" s="106"/>
      <c r="HD180" s="106"/>
      <c r="HE180" s="106"/>
      <c r="HF180" s="106"/>
      <c r="HG180" s="106"/>
      <c r="HH180" s="106"/>
      <c r="HI180" s="106"/>
      <c r="HJ180" s="106"/>
      <c r="HK180" s="106"/>
      <c r="HL180" s="106"/>
      <c r="HM180" s="106"/>
      <c r="HN180" s="106"/>
      <c r="HO180" s="106"/>
      <c r="HP180" s="106"/>
      <c r="HQ180" s="106"/>
      <c r="HR180" s="106"/>
      <c r="HS180" s="106"/>
      <c r="HT180" s="106"/>
      <c r="HU180" s="106"/>
      <c r="HV180" s="106"/>
      <c r="HW180" s="106"/>
      <c r="HX180" s="106"/>
      <c r="HY180" s="106"/>
      <c r="HZ180" s="106"/>
      <c r="IA180" s="106"/>
      <c r="IB180" s="106"/>
      <c r="IC180" s="106"/>
      <c r="ID180" s="106"/>
      <c r="IE180" s="106"/>
      <c r="IF180" s="106"/>
      <c r="IG180" s="106"/>
      <c r="IH180" s="106"/>
      <c r="II180" s="106"/>
      <c r="IJ180" s="106"/>
      <c r="IK180" s="106"/>
      <c r="IL180" s="106"/>
      <c r="IM180" s="106"/>
      <c r="IN180" s="106"/>
      <c r="IO180" s="106"/>
      <c r="IP180" s="106"/>
      <c r="IQ180" s="106"/>
      <c r="IR180" s="106"/>
      <c r="IS180" s="106"/>
      <c r="IT180" s="106"/>
      <c r="IU180" s="106"/>
      <c r="IV180" s="106"/>
      <c r="IW180" s="106"/>
    </row>
    <row r="181" customFormat="false" ht="12.75" hidden="false" customHeight="false" outlineLevel="0" collapsed="false">
      <c r="A181" s="106"/>
      <c r="B181" s="75" t="s">
        <v>177</v>
      </c>
      <c r="C181" s="107" t="s">
        <v>37</v>
      </c>
      <c r="D181" s="107" t="s">
        <v>392</v>
      </c>
      <c r="E181" s="108" t="n">
        <v>36526</v>
      </c>
      <c r="F181" s="108" t="n">
        <v>36556</v>
      </c>
      <c r="G181" s="75" t="s">
        <v>359</v>
      </c>
      <c r="H181" s="75" t="s">
        <v>393</v>
      </c>
      <c r="I181" s="107" t="s">
        <v>394</v>
      </c>
      <c r="J181" s="109" t="n">
        <v>0.35</v>
      </c>
      <c r="K181" s="110" t="n">
        <v>0</v>
      </c>
      <c r="L181" s="110" t="n">
        <v>0.0022</v>
      </c>
      <c r="M181" s="110" t="n">
        <v>0</v>
      </c>
      <c r="N181" s="110" t="n">
        <v>0</v>
      </c>
      <c r="O181" s="111" t="n">
        <v>0</v>
      </c>
      <c r="P181" s="110" t="n">
        <f aca="false">SUM(J181:N181)</f>
        <v>0.3522</v>
      </c>
      <c r="Q181" s="112" t="s">
        <v>395</v>
      </c>
      <c r="R181" s="107" t="n">
        <v>190</v>
      </c>
      <c r="S181" s="75" t="s">
        <v>396</v>
      </c>
      <c r="T181" s="96" t="n">
        <f aca="false">J181*J$1*R181</f>
        <v>2061.5</v>
      </c>
      <c r="U181" s="96"/>
      <c r="V181" s="114" t="n">
        <v>144552</v>
      </c>
      <c r="W181" s="75"/>
      <c r="X181" s="114"/>
      <c r="Y181" s="114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106"/>
      <c r="BO181" s="106"/>
      <c r="BP181" s="106"/>
      <c r="BQ181" s="106"/>
      <c r="BR181" s="106"/>
      <c r="BS181" s="106"/>
      <c r="BT181" s="106"/>
      <c r="BU181" s="106"/>
      <c r="BV181" s="106"/>
      <c r="BW181" s="106"/>
      <c r="BX181" s="106"/>
      <c r="BY181" s="106"/>
      <c r="BZ181" s="106"/>
      <c r="CA181" s="106"/>
      <c r="CB181" s="106"/>
      <c r="CC181" s="106"/>
      <c r="CD181" s="106"/>
      <c r="CE181" s="106"/>
      <c r="CF181" s="106"/>
      <c r="CG181" s="106"/>
      <c r="CH181" s="106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 s="106"/>
      <c r="DL181" s="106"/>
      <c r="DM181" s="106"/>
      <c r="DN181" s="106"/>
      <c r="DO181" s="106"/>
      <c r="DP181" s="106"/>
      <c r="DQ181" s="106"/>
      <c r="DR181" s="106"/>
      <c r="DS181" s="106"/>
      <c r="DT181" s="106"/>
      <c r="DU181" s="106"/>
      <c r="DV181" s="106"/>
      <c r="DW181" s="106"/>
      <c r="DX181" s="106"/>
      <c r="DY181" s="106"/>
      <c r="DZ181" s="106"/>
      <c r="EA181" s="106"/>
      <c r="EB181" s="106"/>
      <c r="EC181" s="106"/>
      <c r="ED181" s="106"/>
      <c r="EE181" s="106"/>
      <c r="EF181" s="106"/>
      <c r="EG181" s="106"/>
      <c r="EH181" s="106"/>
      <c r="EI181" s="106"/>
      <c r="EJ181" s="106"/>
      <c r="EK181" s="106"/>
      <c r="EL181" s="106"/>
      <c r="EM181" s="106"/>
      <c r="EN181" s="106"/>
      <c r="EO181" s="106"/>
      <c r="EP181" s="106"/>
      <c r="EQ181" s="106"/>
      <c r="ER181" s="106"/>
      <c r="ES181" s="106"/>
      <c r="ET181" s="106"/>
      <c r="EU181" s="106"/>
      <c r="EV181" s="106"/>
      <c r="EW181" s="106"/>
      <c r="EX181" s="106"/>
      <c r="EY181" s="106"/>
      <c r="EZ181" s="106"/>
      <c r="FA181" s="106"/>
      <c r="FB181" s="106"/>
      <c r="FC181" s="106"/>
      <c r="FD181" s="106"/>
      <c r="FE181" s="106"/>
      <c r="FF181" s="106"/>
      <c r="FG181" s="106"/>
      <c r="FH181" s="106"/>
      <c r="FI181" s="106"/>
      <c r="FJ181" s="106"/>
      <c r="FK181" s="106"/>
      <c r="FL181" s="106"/>
      <c r="FM181" s="106"/>
      <c r="FN181" s="106"/>
      <c r="FO181" s="106"/>
      <c r="FP181" s="106"/>
      <c r="FQ181" s="106"/>
      <c r="FR181" s="106"/>
      <c r="FS181" s="106"/>
      <c r="FT181" s="106"/>
      <c r="FU181" s="106"/>
      <c r="FV181" s="106"/>
      <c r="FW181" s="106"/>
      <c r="FX181" s="106"/>
      <c r="FY181" s="106"/>
      <c r="FZ181" s="106"/>
      <c r="GA181" s="106"/>
      <c r="GB181" s="106"/>
      <c r="GC181" s="106"/>
      <c r="GD181" s="106"/>
      <c r="GE181" s="106"/>
      <c r="GF181" s="106"/>
      <c r="GG181" s="106"/>
      <c r="GH181" s="106"/>
      <c r="GI181" s="106"/>
      <c r="GJ181" s="106"/>
      <c r="GK181" s="106"/>
      <c r="GL181" s="106"/>
      <c r="GM181" s="106"/>
      <c r="GN181" s="106"/>
      <c r="GO181" s="106"/>
      <c r="GP181" s="106"/>
      <c r="GQ181" s="106"/>
      <c r="GR181" s="106"/>
      <c r="GS181" s="106"/>
      <c r="GT181" s="106"/>
      <c r="GU181" s="106"/>
      <c r="GV181" s="106"/>
      <c r="GW181" s="106"/>
      <c r="GX181" s="106"/>
      <c r="GY181" s="106"/>
      <c r="GZ181" s="106"/>
      <c r="HA181" s="106"/>
      <c r="HB181" s="106"/>
      <c r="HC181" s="106"/>
      <c r="HD181" s="106"/>
      <c r="HE181" s="106"/>
      <c r="HF181" s="106"/>
      <c r="HG181" s="106"/>
      <c r="HH181" s="106"/>
      <c r="HI181" s="106"/>
      <c r="HJ181" s="106"/>
      <c r="HK181" s="106"/>
      <c r="HL181" s="106"/>
      <c r="HM181" s="106"/>
      <c r="HN181" s="106"/>
      <c r="HO181" s="106"/>
      <c r="HP181" s="106"/>
      <c r="HQ181" s="106"/>
      <c r="HR181" s="106"/>
      <c r="HS181" s="106"/>
      <c r="HT181" s="106"/>
      <c r="HU181" s="106"/>
      <c r="HV181" s="106"/>
      <c r="HW181" s="106"/>
      <c r="HX181" s="106"/>
      <c r="HY181" s="106"/>
      <c r="HZ181" s="106"/>
      <c r="IA181" s="106"/>
      <c r="IB181" s="106"/>
      <c r="IC181" s="106"/>
      <c r="ID181" s="106"/>
      <c r="IE181" s="106"/>
      <c r="IF181" s="106"/>
      <c r="IG181" s="106"/>
      <c r="IH181" s="106"/>
      <c r="II181" s="106"/>
      <c r="IJ181" s="106"/>
      <c r="IK181" s="106"/>
      <c r="IL181" s="106"/>
      <c r="IM181" s="106"/>
      <c r="IN181" s="106"/>
      <c r="IO181" s="106"/>
      <c r="IP181" s="106"/>
      <c r="IQ181" s="106"/>
      <c r="IR181" s="106"/>
      <c r="IS181" s="106"/>
      <c r="IT181" s="106"/>
      <c r="IU181" s="106"/>
      <c r="IV181" s="106"/>
      <c r="IW181" s="106"/>
    </row>
    <row r="182" customFormat="false" ht="12.75" hidden="false" customHeight="false" outlineLevel="0" collapsed="false">
      <c r="A182" s="106"/>
      <c r="B182" s="75" t="s">
        <v>142</v>
      </c>
      <c r="C182" s="107" t="s">
        <v>37</v>
      </c>
      <c r="D182" s="107" t="s">
        <v>397</v>
      </c>
      <c r="E182" s="108" t="n">
        <v>36526</v>
      </c>
      <c r="F182" s="108" t="n">
        <v>38564</v>
      </c>
      <c r="G182" s="75" t="s">
        <v>398</v>
      </c>
      <c r="H182" s="75" t="s">
        <v>399</v>
      </c>
      <c r="I182" s="107" t="s">
        <v>340</v>
      </c>
      <c r="J182" s="109" t="n">
        <f aca="false">4.2584/J$1</f>
        <v>0.137367741935484</v>
      </c>
      <c r="K182" s="110" t="n">
        <v>0</v>
      </c>
      <c r="L182" s="110" t="n">
        <v>0.0022</v>
      </c>
      <c r="M182" s="110" t="n">
        <v>0</v>
      </c>
      <c r="N182" s="110" t="n">
        <v>0</v>
      </c>
      <c r="O182" s="111" t="n">
        <v>0</v>
      </c>
      <c r="P182" s="110" t="n">
        <f aca="false">SUM(J182:N182)</f>
        <v>0.139567741935484</v>
      </c>
      <c r="Q182" s="114" t="n">
        <v>2.6598</v>
      </c>
      <c r="R182" s="107" t="n">
        <v>14800</v>
      </c>
      <c r="S182" s="75" t="s">
        <v>400</v>
      </c>
      <c r="T182" s="96" t="n">
        <f aca="false">J182*J$1*R182</f>
        <v>63024.32</v>
      </c>
      <c r="U182" s="96"/>
      <c r="V182" s="114" t="n">
        <v>165423</v>
      </c>
      <c r="W182" s="75"/>
      <c r="X182" s="114"/>
      <c r="Y182" s="114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  <c r="BL182" s="106"/>
      <c r="BM182" s="106"/>
      <c r="BN182" s="106"/>
      <c r="BO182" s="106"/>
      <c r="BP182" s="106"/>
      <c r="BQ182" s="106"/>
      <c r="BR182" s="106"/>
      <c r="BS182" s="106"/>
      <c r="BT182" s="106"/>
      <c r="BU182" s="106"/>
      <c r="BV182" s="106"/>
      <c r="BW182" s="106"/>
      <c r="BX182" s="106"/>
      <c r="BY182" s="106"/>
      <c r="BZ182" s="106"/>
      <c r="CA182" s="106"/>
      <c r="CB182" s="106"/>
      <c r="CC182" s="106"/>
      <c r="CD182" s="106"/>
      <c r="CE182" s="106"/>
      <c r="CF182" s="106"/>
      <c r="CG182" s="106"/>
      <c r="CH182" s="106"/>
      <c r="CI182" s="106"/>
      <c r="CJ182" s="106"/>
      <c r="CK182" s="106"/>
      <c r="CL182" s="106"/>
      <c r="CM182" s="106"/>
      <c r="CN182" s="106"/>
      <c r="CO182" s="106"/>
      <c r="CP182" s="106"/>
      <c r="CQ182" s="106"/>
      <c r="CR182" s="106"/>
      <c r="CS182" s="106"/>
      <c r="CT182" s="106"/>
      <c r="CU182" s="106"/>
      <c r="CV182" s="106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 s="106"/>
      <c r="DL182" s="106"/>
      <c r="DM182" s="106"/>
      <c r="DN182" s="106"/>
      <c r="DO182" s="106"/>
      <c r="DP182" s="106"/>
      <c r="DQ182" s="106"/>
      <c r="DR182" s="106"/>
      <c r="DS182" s="106"/>
      <c r="DT182" s="106"/>
      <c r="DU182" s="106"/>
      <c r="DV182" s="106"/>
      <c r="DW182" s="106"/>
      <c r="DX182" s="106"/>
      <c r="DY182" s="106"/>
      <c r="DZ182" s="106"/>
      <c r="EA182" s="106"/>
      <c r="EB182" s="106"/>
      <c r="EC182" s="106"/>
      <c r="ED182" s="106"/>
      <c r="EE182" s="106"/>
      <c r="EF182" s="106"/>
      <c r="EG182" s="106"/>
      <c r="EH182" s="106"/>
      <c r="EI182" s="106"/>
      <c r="EJ182" s="106"/>
      <c r="EK182" s="106"/>
      <c r="EL182" s="106"/>
      <c r="EM182" s="106"/>
      <c r="EN182" s="106"/>
      <c r="EO182" s="106"/>
      <c r="EP182" s="106"/>
      <c r="EQ182" s="106"/>
      <c r="ER182" s="106"/>
      <c r="ES182" s="106"/>
      <c r="ET182" s="106"/>
      <c r="EU182" s="106"/>
      <c r="EV182" s="106"/>
      <c r="EW182" s="106"/>
      <c r="EX182" s="106"/>
      <c r="EY182" s="106"/>
      <c r="EZ182" s="106"/>
      <c r="FA182" s="106"/>
      <c r="FB182" s="106"/>
      <c r="FC182" s="106"/>
      <c r="FD182" s="106"/>
      <c r="FE182" s="106"/>
      <c r="FF182" s="106"/>
      <c r="FG182" s="106"/>
      <c r="FH182" s="106"/>
      <c r="FI182" s="106"/>
      <c r="FJ182" s="106"/>
      <c r="FK182" s="106"/>
      <c r="FL182" s="106"/>
      <c r="FM182" s="106"/>
      <c r="FN182" s="106"/>
      <c r="FO182" s="106"/>
      <c r="FP182" s="106"/>
      <c r="FQ182" s="106"/>
      <c r="FR182" s="106"/>
      <c r="FS182" s="106"/>
      <c r="FT182" s="106"/>
      <c r="FU182" s="106"/>
      <c r="FV182" s="106"/>
      <c r="FW182" s="106"/>
      <c r="FX182" s="106"/>
      <c r="FY182" s="106"/>
      <c r="FZ182" s="106"/>
      <c r="GA182" s="106"/>
      <c r="GB182" s="106"/>
      <c r="GC182" s="106"/>
      <c r="GD182" s="106"/>
      <c r="GE182" s="106"/>
      <c r="GF182" s="106"/>
      <c r="GG182" s="106"/>
      <c r="GH182" s="106"/>
      <c r="GI182" s="106"/>
      <c r="GJ182" s="106"/>
      <c r="GK182" s="106"/>
      <c r="GL182" s="106"/>
      <c r="GM182" s="106"/>
      <c r="GN182" s="106"/>
      <c r="GO182" s="106"/>
      <c r="GP182" s="106"/>
      <c r="GQ182" s="106"/>
      <c r="GR182" s="106"/>
      <c r="GS182" s="106"/>
      <c r="GT182" s="106"/>
      <c r="GU182" s="106"/>
      <c r="GV182" s="106"/>
      <c r="GW182" s="106"/>
      <c r="GX182" s="106"/>
      <c r="GY182" s="106"/>
      <c r="GZ182" s="106"/>
      <c r="HA182" s="106"/>
      <c r="HB182" s="106"/>
      <c r="HC182" s="106"/>
      <c r="HD182" s="106"/>
      <c r="HE182" s="106"/>
      <c r="HF182" s="106"/>
      <c r="HG182" s="106"/>
      <c r="HH182" s="106"/>
      <c r="HI182" s="106"/>
      <c r="HJ182" s="106"/>
      <c r="HK182" s="106"/>
      <c r="HL182" s="106"/>
      <c r="HM182" s="106"/>
      <c r="HN182" s="106"/>
      <c r="HO182" s="106"/>
      <c r="HP182" s="106"/>
      <c r="HQ182" s="106"/>
      <c r="HR182" s="106"/>
      <c r="HS182" s="106"/>
      <c r="HT182" s="106"/>
      <c r="HU182" s="106"/>
      <c r="HV182" s="106"/>
      <c r="HW182" s="106"/>
      <c r="HX182" s="106"/>
      <c r="HY182" s="106"/>
      <c r="HZ182" s="106"/>
      <c r="IA182" s="106"/>
      <c r="IB182" s="106"/>
      <c r="IC182" s="106"/>
      <c r="ID182" s="106"/>
      <c r="IE182" s="106"/>
      <c r="IF182" s="106"/>
      <c r="IG182" s="106"/>
      <c r="IH182" s="106"/>
      <c r="II182" s="106"/>
      <c r="IJ182" s="106"/>
      <c r="IK182" s="106"/>
      <c r="IL182" s="106"/>
      <c r="IM182" s="106"/>
      <c r="IN182" s="106"/>
      <c r="IO182" s="106"/>
      <c r="IP182" s="106"/>
      <c r="IQ182" s="106"/>
      <c r="IR182" s="106"/>
      <c r="IS182" s="106"/>
      <c r="IT182" s="106"/>
      <c r="IU182" s="106"/>
      <c r="IV182" s="106"/>
      <c r="IW182" s="106"/>
    </row>
    <row r="183" customFormat="false" ht="12.75" hidden="false" customHeight="false" outlineLevel="0" collapsed="false">
      <c r="A183" s="106"/>
      <c r="B183" s="75" t="s">
        <v>142</v>
      </c>
      <c r="C183" s="107" t="s">
        <v>37</v>
      </c>
      <c r="D183" s="107" t="s">
        <v>397</v>
      </c>
      <c r="E183" s="108" t="n">
        <v>36526</v>
      </c>
      <c r="F183" s="108" t="n">
        <v>38564</v>
      </c>
      <c r="G183" s="75" t="s">
        <v>398</v>
      </c>
      <c r="H183" s="75" t="s">
        <v>399</v>
      </c>
      <c r="I183" s="107" t="s">
        <v>340</v>
      </c>
      <c r="J183" s="109" t="n">
        <f aca="false">4.2584/J$1</f>
        <v>0.137367741935484</v>
      </c>
      <c r="K183" s="110" t="n">
        <v>0</v>
      </c>
      <c r="L183" s="110" t="n">
        <v>0.0022</v>
      </c>
      <c r="M183" s="110" t="n">
        <v>0</v>
      </c>
      <c r="N183" s="110" t="n">
        <v>0</v>
      </c>
      <c r="O183" s="111" t="n">
        <v>0</v>
      </c>
      <c r="P183" s="110" t="n">
        <f aca="false">SUM(J183:N183)</f>
        <v>0.139567741935484</v>
      </c>
      <c r="Q183" s="114" t="n">
        <v>2.6592</v>
      </c>
      <c r="R183" s="107" t="n">
        <v>755</v>
      </c>
      <c r="S183" s="75" t="s">
        <v>400</v>
      </c>
      <c r="T183" s="96" t="n">
        <f aca="false">J183*J$1*R183</f>
        <v>3215.092</v>
      </c>
      <c r="U183" s="96"/>
      <c r="V183" s="114" t="n">
        <v>165415</v>
      </c>
      <c r="W183" s="75"/>
      <c r="X183" s="114"/>
      <c r="Y183" s="114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  <c r="BL183" s="106"/>
      <c r="BM183" s="106"/>
      <c r="BN183" s="106"/>
      <c r="BO183" s="106"/>
      <c r="BP183" s="106"/>
      <c r="BQ183" s="106"/>
      <c r="BR183" s="106"/>
      <c r="BS183" s="106"/>
      <c r="BT183" s="106"/>
      <c r="BU183" s="106"/>
      <c r="BV183" s="106"/>
      <c r="BW183" s="106"/>
      <c r="BX183" s="106"/>
      <c r="BY183" s="106"/>
      <c r="BZ183" s="106"/>
      <c r="CA183" s="106"/>
      <c r="CB183" s="106"/>
      <c r="CC183" s="106"/>
      <c r="CD183" s="106"/>
      <c r="CE183" s="106"/>
      <c r="CF183" s="106"/>
      <c r="CG183" s="106"/>
      <c r="CH183" s="106"/>
      <c r="CI183" s="106"/>
      <c r="CJ183" s="106"/>
      <c r="CK183" s="106"/>
      <c r="CL183" s="106"/>
      <c r="CM183" s="106"/>
      <c r="CN183" s="106"/>
      <c r="CO183" s="106"/>
      <c r="CP183" s="106"/>
      <c r="CQ183" s="106"/>
      <c r="CR183" s="106"/>
      <c r="CS183" s="106"/>
      <c r="CT183" s="106"/>
      <c r="CU183" s="106"/>
      <c r="CV183" s="106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 s="106"/>
      <c r="DL183" s="106"/>
      <c r="DM183" s="106"/>
      <c r="DN183" s="106"/>
      <c r="DO183" s="106"/>
      <c r="DP183" s="106"/>
      <c r="DQ183" s="106"/>
      <c r="DR183" s="106"/>
      <c r="DS183" s="106"/>
      <c r="DT183" s="106"/>
      <c r="DU183" s="106"/>
      <c r="DV183" s="106"/>
      <c r="DW183" s="106"/>
      <c r="DX183" s="106"/>
      <c r="DY183" s="106"/>
      <c r="DZ183" s="106"/>
      <c r="EA183" s="106"/>
      <c r="EB183" s="106"/>
      <c r="EC183" s="106"/>
      <c r="ED183" s="106"/>
      <c r="EE183" s="106"/>
      <c r="EF183" s="106"/>
      <c r="EG183" s="106"/>
      <c r="EH183" s="106"/>
      <c r="EI183" s="106"/>
      <c r="EJ183" s="106"/>
      <c r="EK183" s="106"/>
      <c r="EL183" s="106"/>
      <c r="EM183" s="106"/>
      <c r="EN183" s="106"/>
      <c r="EO183" s="106"/>
      <c r="EP183" s="106"/>
      <c r="EQ183" s="106"/>
      <c r="ER183" s="106"/>
      <c r="ES183" s="106"/>
      <c r="ET183" s="106"/>
      <c r="EU183" s="106"/>
      <c r="EV183" s="106"/>
      <c r="EW183" s="106"/>
      <c r="EX183" s="106"/>
      <c r="EY183" s="106"/>
      <c r="EZ183" s="106"/>
      <c r="FA183" s="106"/>
      <c r="FB183" s="106"/>
      <c r="FC183" s="106"/>
      <c r="FD183" s="106"/>
      <c r="FE183" s="106"/>
      <c r="FF183" s="106"/>
      <c r="FG183" s="106"/>
      <c r="FH183" s="106"/>
      <c r="FI183" s="106"/>
      <c r="FJ183" s="106"/>
      <c r="FK183" s="106"/>
      <c r="FL183" s="106"/>
      <c r="FM183" s="106"/>
      <c r="FN183" s="106"/>
      <c r="FO183" s="106"/>
      <c r="FP183" s="106"/>
      <c r="FQ183" s="106"/>
      <c r="FR183" s="106"/>
      <c r="FS183" s="106"/>
      <c r="FT183" s="106"/>
      <c r="FU183" s="106"/>
      <c r="FV183" s="106"/>
      <c r="FW183" s="106"/>
      <c r="FX183" s="106"/>
      <c r="FY183" s="106"/>
      <c r="FZ183" s="106"/>
      <c r="GA183" s="106"/>
      <c r="GB183" s="106"/>
      <c r="GC183" s="106"/>
      <c r="GD183" s="106"/>
      <c r="GE183" s="106"/>
      <c r="GF183" s="106"/>
      <c r="GG183" s="106"/>
      <c r="GH183" s="106"/>
      <c r="GI183" s="106"/>
      <c r="GJ183" s="106"/>
      <c r="GK183" s="106"/>
      <c r="GL183" s="106"/>
      <c r="GM183" s="106"/>
      <c r="GN183" s="106"/>
      <c r="GO183" s="106"/>
      <c r="GP183" s="106"/>
      <c r="GQ183" s="106"/>
      <c r="GR183" s="106"/>
      <c r="GS183" s="106"/>
      <c r="GT183" s="106"/>
      <c r="GU183" s="106"/>
      <c r="GV183" s="106"/>
      <c r="GW183" s="106"/>
      <c r="GX183" s="106"/>
      <c r="GY183" s="106"/>
      <c r="GZ183" s="106"/>
      <c r="HA183" s="106"/>
      <c r="HB183" s="106"/>
      <c r="HC183" s="106"/>
      <c r="HD183" s="106"/>
      <c r="HE183" s="106"/>
      <c r="HF183" s="106"/>
      <c r="HG183" s="106"/>
      <c r="HH183" s="106"/>
      <c r="HI183" s="106"/>
      <c r="HJ183" s="106"/>
      <c r="HK183" s="106"/>
      <c r="HL183" s="106"/>
      <c r="HM183" s="106"/>
      <c r="HN183" s="106"/>
      <c r="HO183" s="106"/>
      <c r="HP183" s="106"/>
      <c r="HQ183" s="106"/>
      <c r="HR183" s="106"/>
      <c r="HS183" s="106"/>
      <c r="HT183" s="106"/>
      <c r="HU183" s="106"/>
      <c r="HV183" s="106"/>
      <c r="HW183" s="106"/>
      <c r="HX183" s="106"/>
      <c r="HY183" s="106"/>
      <c r="HZ183" s="106"/>
      <c r="IA183" s="106"/>
      <c r="IB183" s="106"/>
      <c r="IC183" s="106"/>
      <c r="ID183" s="106"/>
      <c r="IE183" s="106"/>
      <c r="IF183" s="106"/>
      <c r="IG183" s="106"/>
      <c r="IH183" s="106"/>
      <c r="II183" s="106"/>
      <c r="IJ183" s="106"/>
      <c r="IK183" s="106"/>
      <c r="IL183" s="106"/>
      <c r="IM183" s="106"/>
      <c r="IN183" s="106"/>
      <c r="IO183" s="106"/>
      <c r="IP183" s="106"/>
      <c r="IQ183" s="106"/>
      <c r="IR183" s="106"/>
      <c r="IS183" s="106"/>
      <c r="IT183" s="106"/>
      <c r="IU183" s="106"/>
      <c r="IV183" s="106"/>
      <c r="IW183" s="106"/>
    </row>
    <row r="184" customFormat="false" ht="12.75" hidden="false" customHeight="false" outlineLevel="0" collapsed="false">
      <c r="B184" s="58"/>
      <c r="C184" s="62"/>
      <c r="D184" s="62"/>
      <c r="E184" s="63"/>
      <c r="F184" s="63"/>
      <c r="G184" s="64"/>
      <c r="H184" s="64"/>
      <c r="I184" s="62"/>
      <c r="J184" s="78"/>
      <c r="K184" s="67"/>
      <c r="L184" s="67"/>
      <c r="M184" s="67"/>
      <c r="N184" s="67"/>
      <c r="O184" s="68"/>
      <c r="P184" s="67"/>
      <c r="Q184" s="168"/>
      <c r="R184" s="169"/>
      <c r="S184" s="170"/>
      <c r="T184" s="71" t="n">
        <f aca="false">SUM(T160:T183)</f>
        <v>227229.6417</v>
      </c>
      <c r="U184" s="71"/>
      <c r="V184" s="72"/>
      <c r="W184" s="73"/>
      <c r="X184" s="74"/>
      <c r="Y184" s="74"/>
    </row>
    <row r="185" customFormat="false" ht="12.75" hidden="false" customHeight="false" outlineLevel="0" collapsed="false">
      <c r="B185" s="58"/>
      <c r="C185" s="62"/>
      <c r="D185" s="62"/>
      <c r="E185" s="63"/>
      <c r="F185" s="63"/>
      <c r="G185" s="64"/>
      <c r="H185" s="64"/>
      <c r="I185" s="62"/>
      <c r="J185" s="67"/>
      <c r="K185" s="67"/>
      <c r="L185" s="67"/>
      <c r="M185" s="67"/>
      <c r="N185" s="67"/>
      <c r="O185" s="68"/>
      <c r="P185" s="67"/>
      <c r="Q185" s="168"/>
      <c r="R185" s="169"/>
      <c r="S185" s="71"/>
      <c r="T185" s="71"/>
      <c r="U185" s="71"/>
      <c r="V185" s="72"/>
      <c r="W185" s="73"/>
      <c r="X185" s="74"/>
      <c r="Y185" s="74"/>
    </row>
    <row r="186" customFormat="false" ht="13.5" hidden="false" customHeight="false" outlineLevel="0" collapsed="false">
      <c r="B186" s="58"/>
      <c r="C186" s="62"/>
      <c r="D186" s="62"/>
      <c r="E186" s="63"/>
      <c r="F186" s="63"/>
      <c r="G186" s="64"/>
      <c r="H186" s="64"/>
      <c r="I186" s="62"/>
      <c r="J186" s="78"/>
      <c r="K186" s="67"/>
      <c r="L186" s="67"/>
      <c r="M186" s="67"/>
      <c r="N186" s="67"/>
      <c r="O186" s="68"/>
      <c r="P186" s="67"/>
      <c r="Q186" s="168"/>
      <c r="R186" s="169"/>
      <c r="S186" s="173" t="s">
        <v>401</v>
      </c>
      <c r="T186" s="174" t="n">
        <f aca="false">SUM(T184,T158,T149,T133,T111,T90,T43,T29,T13)</f>
        <v>2148138.21770232</v>
      </c>
      <c r="U186" s="71" t="s">
        <v>402</v>
      </c>
      <c r="V186" s="72"/>
      <c r="W186" s="73"/>
      <c r="X186" s="74"/>
      <c r="Y186" s="74"/>
    </row>
    <row r="187" customFormat="false" ht="13.5" hidden="false" customHeight="false" outlineLevel="0" collapsed="false">
      <c r="B187" s="58"/>
      <c r="C187" s="62"/>
      <c r="D187" s="62"/>
      <c r="E187" s="63"/>
      <c r="F187" s="63"/>
      <c r="G187" s="64"/>
      <c r="H187" s="64"/>
      <c r="I187" s="62"/>
      <c r="J187" s="67"/>
      <c r="K187" s="67"/>
      <c r="L187" s="67"/>
      <c r="M187" s="67"/>
      <c r="N187" s="67"/>
      <c r="O187" s="68"/>
      <c r="P187" s="67"/>
      <c r="Q187" s="168"/>
      <c r="R187" s="169"/>
      <c r="S187" s="71"/>
      <c r="T187" s="71"/>
      <c r="U187" s="71"/>
      <c r="V187" s="72"/>
      <c r="W187" s="73"/>
      <c r="X187" s="74"/>
      <c r="Y187" s="74"/>
    </row>
    <row r="188" customFormat="false" ht="12.75" hidden="false" customHeight="false" outlineLevel="0" collapsed="false">
      <c r="B188" s="58"/>
      <c r="C188" s="62"/>
      <c r="D188" s="62"/>
      <c r="E188" s="63"/>
      <c r="F188" s="63"/>
      <c r="G188" s="64"/>
      <c r="H188" s="64"/>
      <c r="I188" s="62"/>
      <c r="J188" s="78"/>
      <c r="K188" s="67"/>
      <c r="L188" s="67"/>
      <c r="M188" s="67"/>
      <c r="N188" s="67"/>
      <c r="O188" s="68"/>
      <c r="P188" s="67"/>
      <c r="Q188" s="168"/>
      <c r="R188" s="169"/>
      <c r="S188" s="71"/>
      <c r="T188" s="71"/>
      <c r="U188" s="71"/>
      <c r="V188" s="72"/>
      <c r="W188" s="73"/>
      <c r="X188" s="74"/>
      <c r="Y188" s="74"/>
    </row>
    <row r="189" customFormat="false" ht="12.75" hidden="false" customHeight="false" outlineLevel="0" collapsed="false">
      <c r="B189" s="58"/>
      <c r="C189" s="62"/>
      <c r="D189" s="62"/>
      <c r="E189" s="63"/>
      <c r="F189" s="63"/>
      <c r="G189" s="64"/>
      <c r="H189" s="64"/>
      <c r="I189" s="62"/>
      <c r="J189" s="67"/>
      <c r="K189" s="67"/>
      <c r="L189" s="67"/>
      <c r="M189" s="67"/>
      <c r="N189" s="67"/>
      <c r="O189" s="68"/>
      <c r="P189" s="67"/>
      <c r="Q189" s="168"/>
      <c r="R189" s="169"/>
      <c r="S189" s="71"/>
      <c r="T189" s="71"/>
      <c r="U189" s="71"/>
      <c r="V189" s="72"/>
      <c r="W189" s="73"/>
      <c r="X189" s="74"/>
      <c r="Y189" s="74"/>
    </row>
    <row r="190" customFormat="false" ht="12.75" hidden="false" customHeight="false" outlineLevel="0" collapsed="false">
      <c r="B190" s="58"/>
      <c r="C190" s="62"/>
      <c r="D190" s="62"/>
      <c r="E190" s="63"/>
      <c r="F190" s="63"/>
      <c r="G190" s="64"/>
      <c r="H190" s="64"/>
      <c r="I190" s="62"/>
      <c r="J190" s="67"/>
      <c r="K190" s="67"/>
      <c r="L190" s="67"/>
      <c r="M190" s="67"/>
      <c r="N190" s="67"/>
      <c r="O190" s="68"/>
      <c r="P190" s="67"/>
      <c r="Q190" s="168"/>
      <c r="R190" s="169"/>
      <c r="S190" s="71"/>
      <c r="T190" s="71"/>
      <c r="U190" s="71"/>
      <c r="V190" s="72"/>
      <c r="W190" s="73"/>
      <c r="X190" s="170"/>
      <c r="Y190" s="74"/>
    </row>
    <row r="191" customFormat="false" ht="12.75" hidden="false" customHeight="false" outlineLevel="0" collapsed="false">
      <c r="B191" s="58"/>
      <c r="C191" s="62"/>
      <c r="D191" s="62"/>
      <c r="E191" s="63"/>
      <c r="F191" s="63"/>
      <c r="G191" s="64"/>
      <c r="H191" s="64"/>
      <c r="I191" s="62"/>
      <c r="J191" s="67"/>
      <c r="K191" s="67"/>
      <c r="L191" s="67"/>
      <c r="M191" s="67"/>
      <c r="N191" s="67"/>
      <c r="O191" s="68"/>
      <c r="P191" s="67"/>
      <c r="Q191" s="168"/>
      <c r="R191" s="169"/>
      <c r="S191" s="71"/>
      <c r="T191" s="71"/>
      <c r="U191" s="71"/>
      <c r="V191" s="72"/>
      <c r="W191" s="73"/>
      <c r="X191" s="74"/>
      <c r="Y191" s="74"/>
    </row>
    <row r="192" customFormat="false" ht="12.75" hidden="false" customHeight="false" outlineLevel="0" collapsed="false">
      <c r="B192" s="58"/>
      <c r="C192" s="62"/>
      <c r="D192" s="62"/>
      <c r="E192" s="63"/>
      <c r="F192" s="63"/>
      <c r="G192" s="64"/>
      <c r="H192" s="64"/>
      <c r="I192" s="62"/>
      <c r="J192" s="67"/>
      <c r="K192" s="67"/>
      <c r="L192" s="67"/>
      <c r="M192" s="67"/>
      <c r="N192" s="67"/>
      <c r="O192" s="68"/>
      <c r="P192" s="67"/>
      <c r="Q192" s="168"/>
      <c r="R192" s="169"/>
      <c r="S192" s="71"/>
      <c r="T192" s="71"/>
      <c r="U192" s="71"/>
      <c r="V192" s="72"/>
      <c r="W192" s="73"/>
      <c r="X192" s="74"/>
      <c r="Y192" s="74"/>
    </row>
    <row r="193" customFormat="false" ht="12.75" hidden="false" customHeight="false" outlineLevel="0" collapsed="false">
      <c r="B193" s="58"/>
      <c r="C193" s="62"/>
      <c r="D193" s="62"/>
      <c r="E193" s="63"/>
      <c r="F193" s="63"/>
      <c r="G193" s="64"/>
      <c r="H193" s="64"/>
      <c r="I193" s="62"/>
      <c r="J193" s="78"/>
      <c r="K193" s="67"/>
      <c r="L193" s="67"/>
      <c r="M193" s="67"/>
      <c r="N193" s="67"/>
      <c r="O193" s="68"/>
      <c r="P193" s="67"/>
      <c r="Q193" s="168"/>
      <c r="R193" s="169"/>
      <c r="S193" s="170"/>
      <c r="T193" s="71"/>
      <c r="U193" s="71"/>
      <c r="V193" s="72"/>
      <c r="W193" s="73"/>
      <c r="X193" s="74"/>
      <c r="Y193" s="74"/>
    </row>
    <row r="194" customFormat="false" ht="12.75" hidden="false" customHeight="false" outlineLevel="0" collapsed="false">
      <c r="B194" s="58"/>
      <c r="C194" s="62"/>
      <c r="D194" s="62"/>
      <c r="E194" s="63"/>
      <c r="F194" s="63"/>
      <c r="G194" s="64"/>
      <c r="H194" s="64"/>
      <c r="I194" s="62"/>
      <c r="J194" s="78"/>
      <c r="K194" s="67"/>
      <c r="L194" s="67"/>
      <c r="M194" s="67"/>
      <c r="N194" s="67"/>
      <c r="O194" s="68"/>
      <c r="P194" s="67"/>
      <c r="Q194" s="168"/>
      <c r="R194" s="169"/>
      <c r="S194" s="170"/>
      <c r="T194" s="71"/>
      <c r="U194" s="71"/>
      <c r="V194" s="72"/>
      <c r="W194" s="73"/>
      <c r="X194" s="74"/>
      <c r="Y194" s="74"/>
    </row>
    <row r="195" customFormat="false" ht="12.75" hidden="false" customHeight="false" outlineLevel="0" collapsed="false">
      <c r="Q195" s="8"/>
      <c r="R195" s="8"/>
      <c r="S195" s="8"/>
      <c r="T195" s="8"/>
      <c r="U195" s="8"/>
      <c r="V195" s="175"/>
      <c r="W195" s="176"/>
      <c r="X195" s="175"/>
    </row>
    <row r="196" customFormat="false" ht="12.75" hidden="false" customHeight="false" outlineLevel="0" collapsed="false">
      <c r="Q196" s="8"/>
      <c r="R196" s="8"/>
      <c r="S196" s="8"/>
      <c r="T196" s="8"/>
      <c r="U196" s="8"/>
      <c r="V196" s="175"/>
      <c r="W196" s="176"/>
      <c r="X196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2000-02-19T12:30:57Z</cp:lastPrinted>
  <cp:revision>0</cp:revision>
  <dc:subject/>
  <dc:title/>
</cp:coreProperties>
</file>