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November" sheetId="2" state="visible" r:id="rId4"/>
    <sheet name="December" sheetId="3" state="visible" r:id="rId5"/>
    <sheet name="January" sheetId="4" state="visible" r:id="rId6"/>
    <sheet name="February" sheetId="5" state="visible" r:id="rId7"/>
    <sheet name="March" sheetId="6" state="visible" r:id="rId8"/>
  </sheets>
  <definedNames>
    <definedName function="false" hidden="false" localSheetId="0" name="_xlnm.Print_Area" vbProcedure="false">Summary!$A$1:$J$84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ami chokshi:
</t>
        </r>
        <r>
          <rPr>
            <sz val="8"/>
            <color rgb="FF000000"/>
            <rFont val="Tahoma"/>
            <family val="0"/>
          </rPr>
          <t xml:space="preserve">FOM was 150
1/31 - 186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124</xdr:colOff>
                <xdr:row>8</xdr:row>
                <xdr:rowOff>15</xdr:rowOff>
              </xdr:from>
              <xdr:to>
                <xdr:col>2</xdr:col>
                <xdr:colOff>24</xdr:colOff>
                <xdr:row>12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<sst xmlns="http://schemas.openxmlformats.org/spreadsheetml/2006/main" count="614" uniqueCount="152">
  <si>
    <t xml:space="preserve">NOVEMBER</t>
  </si>
  <si>
    <t xml:space="preserve">5-YR AVG</t>
  </si>
  <si>
    <t xml:space="preserve">Estimate</t>
  </si>
  <si>
    <t xml:space="preserve">HDD</t>
  </si>
  <si>
    <t xml:space="preserve">Est = 1390</t>
  </si>
  <si>
    <t xml:space="preserve">CDD</t>
  </si>
  <si>
    <t xml:space="preserve">Average Max. Temp</t>
  </si>
  <si>
    <t xml:space="preserve">Norm = 1358</t>
  </si>
  <si>
    <t xml:space="preserve">Average Min. Temp</t>
  </si>
  <si>
    <t xml:space="preserve">HDD above normal</t>
  </si>
  <si>
    <t xml:space="preserve">Average Temp</t>
  </si>
  <si>
    <t xml:space="preserve">Booked</t>
  </si>
  <si>
    <t xml:space="preserve">Residential</t>
  </si>
  <si>
    <t xml:space="preserve">H/W/C</t>
  </si>
  <si>
    <t xml:space="preserve">Total Residential</t>
  </si>
  <si>
    <t xml:space="preserve">Industrial</t>
  </si>
  <si>
    <t xml:space="preserve">TOTAL ENTEX</t>
  </si>
  <si>
    <t xml:space="preserve">TOTAL MIDCON</t>
  </si>
  <si>
    <t xml:space="preserve">DECEMBER</t>
  </si>
  <si>
    <t xml:space="preserve">JANUARY</t>
  </si>
  <si>
    <t xml:space="preserve">5-YR AVG*</t>
  </si>
  <si>
    <t xml:space="preserve">FEBRUARY</t>
  </si>
  <si>
    <t xml:space="preserve">MARCH</t>
  </si>
  <si>
    <t xml:space="preserve">`</t>
  </si>
  <si>
    <t xml:space="preserve">November</t>
  </si>
  <si>
    <t xml:space="preserve">Booked Volume</t>
  </si>
  <si>
    <t xml:space="preserve">Actual</t>
  </si>
  <si>
    <t xml:space="preserve">Norm</t>
  </si>
  <si>
    <t xml:space="preserve">Number of Days =</t>
  </si>
  <si>
    <t xml:space="preserve"> Entex Desc.</t>
  </si>
  <si>
    <t xml:space="preserve">Sitara</t>
  </si>
  <si>
    <t xml:space="preserve">Daily</t>
  </si>
  <si>
    <t xml:space="preserve">Monthly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</si>
  <si>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</si>
  <si>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</si>
  <si>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</si>
  <si>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</si>
  <si>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3,5,7</t>
  </si>
  <si>
    <t xml:space="preserve">ECT Trans # 1</t>
  </si>
  <si>
    <t xml:space="preserve">016-41991-313</t>
  </si>
  <si>
    <t xml:space="preserve">Existing (expired)</t>
  </si>
  <si>
    <t xml:space="preserve">NGMS 308</t>
  </si>
  <si>
    <t xml:space="preserve">016-41991-306</t>
  </si>
  <si>
    <t xml:space="preserve">Silsbee</t>
  </si>
  <si>
    <t xml:space="preserve">K 306, Trans 3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</si>
  <si>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</si>
  <si>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</si>
  <si>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</si>
  <si>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</si>
  <si>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NOVEMBER ENTEX</t>
  </si>
  <si>
    <t xml:space="preserve">Weather Info (IAH)</t>
  </si>
  <si>
    <t xml:space="preserve">9% Industrial</t>
  </si>
  <si>
    <t xml:space="preserve">Average</t>
  </si>
  <si>
    <t xml:space="preserve">016-41991-311</t>
  </si>
  <si>
    <t xml:space="preserve">CNG</t>
  </si>
  <si>
    <t xml:space="preserve">Historical Information</t>
  </si>
  <si>
    <t xml:space="preserve">Trans 6 - Entex (Tier 1)</t>
  </si>
  <si>
    <t xml:space="preserve">Tier 1</t>
  </si>
  <si>
    <t xml:space="preserve">016-91000-303</t>
  </si>
  <si>
    <t xml:space="preserve">Trans 5 - Unit (Tier 1)</t>
  </si>
  <si>
    <t xml:space="preserve">Tier 2</t>
  </si>
  <si>
    <t xml:space="preserve">Avg. Max Temp</t>
  </si>
  <si>
    <t xml:space="preserve">VA Hospital (expired)</t>
  </si>
  <si>
    <t xml:space="preserve">VA Hosp</t>
  </si>
  <si>
    <t xml:space="preserve">Avg. Min Temp</t>
  </si>
  <si>
    <t xml:space="preserve">Avg Temp</t>
  </si>
  <si>
    <t xml:space="preserve">Total Industrial at meter 2000</t>
  </si>
  <si>
    <t xml:space="preserve">Max Temp (Day)</t>
  </si>
  <si>
    <t xml:space="preserve">86 (2)</t>
  </si>
  <si>
    <t xml:space="preserve">85 (6)</t>
  </si>
  <si>
    <t xml:space="preserve">80 (1)</t>
  </si>
  <si>
    <t xml:space="preserve">83 (9)</t>
  </si>
  <si>
    <t xml:space="preserve">Min Temp (Day)</t>
  </si>
  <si>
    <t xml:space="preserve">40 (30)</t>
  </si>
  <si>
    <t xml:space="preserve">34 (12)</t>
  </si>
  <si>
    <t xml:space="preserve">35 (26)</t>
  </si>
  <si>
    <t xml:space="preserve">31 (17)</t>
  </si>
  <si>
    <t xml:space="preserve">44 (6)</t>
  </si>
  <si>
    <t xml:space="preserve">016-91000-301</t>
  </si>
  <si>
    <t xml:space="preserve">North Star Steel</t>
  </si>
  <si>
    <t xml:space="preserve">Vidor</t>
  </si>
  <si>
    <t xml:space="preserve">Angelina Cty. (trans #7)</t>
  </si>
  <si>
    <t xml:space="preserve">Volumes</t>
  </si>
  <si>
    <t xml:space="preserve">016-41991-312</t>
  </si>
  <si>
    <t xml:space="preserve">Angelina Cty.</t>
  </si>
  <si>
    <t xml:space="preserve">Temple Inland</t>
  </si>
  <si>
    <t xml:space="preserve">Total H/W/C</t>
  </si>
  <si>
    <t xml:space="preserve">Total Industrial not at meter 2000</t>
  </si>
  <si>
    <t xml:space="preserve">Less: Midcon</t>
  </si>
  <si>
    <t xml:space="preserve">NET</t>
  </si>
  <si>
    <t xml:space="preserve">Total Industrial</t>
  </si>
  <si>
    <t xml:space="preserve">Huntsville</t>
  </si>
  <si>
    <t xml:space="preserve">Transaction 6</t>
  </si>
  <si>
    <t xml:space="preserve">TOTAL</t>
  </si>
  <si>
    <t xml:space="preserve">Woodlands</t>
  </si>
  <si>
    <t xml:space="preserve">Transaction 9</t>
  </si>
  <si>
    <t xml:space="preserve">Conroe</t>
  </si>
  <si>
    <t xml:space="preserve">Transaction 8</t>
  </si>
  <si>
    <t xml:space="preserve">Total</t>
  </si>
  <si>
    <t xml:space="preserve">T1-T10</t>
  </si>
  <si>
    <t xml:space="preserve">December</t>
  </si>
  <si>
    <t xml:space="preserve">DECEMBER ENTEX</t>
  </si>
  <si>
    <t xml:space="preserve">83 (7)</t>
  </si>
  <si>
    <t xml:space="preserve">85 (3)</t>
  </si>
  <si>
    <t xml:space="preserve">80 (11)</t>
  </si>
  <si>
    <t xml:space="preserve">77 (9)</t>
  </si>
  <si>
    <t xml:space="preserve">84 (7)</t>
  </si>
  <si>
    <t xml:space="preserve">34 (25)</t>
  </si>
  <si>
    <t xml:space="preserve">27 (10)</t>
  </si>
  <si>
    <t xml:space="preserve">21 (20)</t>
  </si>
  <si>
    <t xml:space="preserve">28 (13)</t>
  </si>
  <si>
    <t xml:space="preserve">27 (26)</t>
  </si>
  <si>
    <t xml:space="preserve">January</t>
  </si>
  <si>
    <t xml:space="preserve">JANUARY ENTEX</t>
  </si>
  <si>
    <t xml:space="preserve">82 (30)</t>
  </si>
  <si>
    <t xml:space="preserve">80 (3)</t>
  </si>
  <si>
    <t xml:space="preserve">77 (5)</t>
  </si>
  <si>
    <t xml:space="preserve">80 (20)</t>
  </si>
  <si>
    <t xml:space="preserve">19 (8)</t>
  </si>
  <si>
    <t xml:space="preserve">26 (18)</t>
  </si>
  <si>
    <t xml:space="preserve">33 (9)</t>
  </si>
  <si>
    <t xml:space="preserve">25 (5)</t>
  </si>
  <si>
    <t xml:space="preserve">Midcon</t>
  </si>
  <si>
    <t xml:space="preserve">February</t>
  </si>
  <si>
    <t xml:space="preserve">FEBRUARY ENTEX</t>
  </si>
  <si>
    <t xml:space="preserve">82 (21)</t>
  </si>
  <si>
    <t xml:space="preserve">81 (8)</t>
  </si>
  <si>
    <t xml:space="preserve">80 (2)</t>
  </si>
  <si>
    <t xml:space="preserve">90 (22)</t>
  </si>
  <si>
    <t xml:space="preserve">81 (28)</t>
  </si>
  <si>
    <t xml:space="preserve">36 (16)</t>
  </si>
  <si>
    <t xml:space="preserve">27 (2)</t>
  </si>
  <si>
    <t xml:space="preserve">32 (8)</t>
  </si>
  <si>
    <t xml:space="preserve">22 (4)</t>
  </si>
  <si>
    <t xml:space="preserve">31 (11)</t>
  </si>
  <si>
    <t xml:space="preserve">35 (7)</t>
  </si>
  <si>
    <t xml:space="preserve">31 (13)</t>
  </si>
  <si>
    <t xml:space="preserve">March</t>
  </si>
  <si>
    <t xml:space="preserve">MARCH ENTEX</t>
  </si>
  <si>
    <t xml:space="preserve">84 (25)</t>
  </si>
  <si>
    <t xml:space="preserve">83 (23)</t>
  </si>
  <si>
    <t xml:space="preserve">88 (22)</t>
  </si>
  <si>
    <t xml:space="preserve">87 (30)</t>
  </si>
  <si>
    <t xml:space="preserve">86 (28)</t>
  </si>
  <si>
    <t xml:space="preserve">84 (29)</t>
  </si>
  <si>
    <t xml:space="preserve">29 (14)</t>
  </si>
  <si>
    <t xml:space="preserve">32 (10)</t>
  </si>
  <si>
    <t xml:space="preserve">28 (10)</t>
  </si>
  <si>
    <t xml:space="preserve">40 (3)</t>
  </si>
  <si>
    <t xml:space="preserve">30 (11)</t>
  </si>
  <si>
    <t xml:space="preserve">32 (15)</t>
  </si>
  <si>
    <t xml:space="preserve">Midcon Volumes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</si>
</sst>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#,##0"/>
    <numFmt numFmtId="167" formatCode="[$-409]mmm\-yy"/>
    <numFmt numFmtId="168" formatCode="mmmm\-yy"/>
    <numFmt numFmtId="169" formatCode="yyyy"/>
    <numFmt numFmtId="170" formatCode="0.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800000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42"/>
    <col collapsed="false" customWidth="true" hidden="false" outlineLevel="0" max="2" min="2" style="1" width="1.28"/>
    <col collapsed="false" customWidth="false" hidden="false" outlineLevel="0" max="7" min="3" style="1" width="9.14"/>
    <col collapsed="false" customWidth="true" hidden="false" outlineLevel="0" max="8" min="8" style="1" width="1.41"/>
    <col collapsed="false" customWidth="true" hidden="false" outlineLevel="0" max="9" min="9" style="1" width="9.56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2"/>
      <c r="B1" s="3"/>
      <c r="C1" s="4" t="s">
        <v>0</v>
      </c>
      <c r="D1" s="4"/>
      <c r="E1" s="4"/>
      <c r="F1" s="4"/>
      <c r="G1" s="4"/>
      <c r="H1" s="3"/>
      <c r="I1" s="5"/>
      <c r="J1" s="5"/>
    </row>
    <row r="2" customFormat="false" ht="12.75" hidden="false" customHeight="false" outlineLevel="0" collapsed="false">
      <c r="A2" s="6"/>
      <c r="B2" s="7"/>
      <c r="C2" s="8" t="n">
        <v>1995</v>
      </c>
      <c r="D2" s="8" t="n">
        <v>1996</v>
      </c>
      <c r="E2" s="8" t="n">
        <v>1997</v>
      </c>
      <c r="F2" s="8" t="n">
        <v>1998</v>
      </c>
      <c r="G2" s="9" t="n">
        <v>1999</v>
      </c>
      <c r="H2" s="7"/>
      <c r="I2" s="8" t="s">
        <v>1</v>
      </c>
      <c r="J2" s="10" t="n">
        <v>2000</v>
      </c>
    </row>
    <row r="3" customFormat="false" ht="12.75" hidden="false" customHeight="false" outlineLevel="0" collapsed="false">
      <c r="A3" s="6"/>
      <c r="B3" s="7"/>
      <c r="C3" s="11"/>
      <c r="D3" s="11"/>
      <c r="E3" s="11"/>
      <c r="F3" s="11"/>
      <c r="G3" s="11"/>
      <c r="H3" s="7"/>
      <c r="I3" s="12"/>
      <c r="J3" s="10" t="s">
        <v>2</v>
      </c>
    </row>
    <row r="4" customFormat="false" ht="12.75" hidden="false" customHeight="false" outlineLevel="0" collapsed="false">
      <c r="A4" s="13" t="s">
        <v>3</v>
      </c>
      <c r="B4" s="14"/>
      <c r="C4" s="15" t="n">
        <f aca="false">+November!D22</f>
        <v>150</v>
      </c>
      <c r="D4" s="15" t="n">
        <f aca="false">+November!E22</f>
        <v>163</v>
      </c>
      <c r="E4" s="15" t="n">
        <f aca="false">+November!F22</f>
        <v>288.5</v>
      </c>
      <c r="F4" s="15" t="n">
        <f aca="false">+November!G22</f>
        <v>94.5</v>
      </c>
      <c r="G4" s="15" t="n">
        <f aca="false">+November!D4</f>
        <v>120</v>
      </c>
      <c r="H4" s="16"/>
      <c r="I4" s="15" t="n">
        <f aca="false">AVERAGE(C4:G4)</f>
        <v>163.2</v>
      </c>
      <c r="J4" s="17" t="n">
        <v>172</v>
      </c>
      <c r="K4" s="1" t="n">
        <v>130.5</v>
      </c>
      <c r="M4" s="1" t="s">
        <v>4</v>
      </c>
    </row>
    <row r="5" customFormat="false" ht="12.75" hidden="true" customHeight="false" outlineLevel="0" collapsed="false">
      <c r="A5" s="13" t="s">
        <v>5</v>
      </c>
      <c r="B5" s="14"/>
      <c r="C5" s="15" t="n">
        <f aca="false">+November!D23</f>
        <v>40.5</v>
      </c>
      <c r="D5" s="15" t="n">
        <f aca="false">+November!E23</f>
        <v>73.5</v>
      </c>
      <c r="E5" s="15" t="n">
        <f aca="false">+November!F23</f>
        <v>8.5</v>
      </c>
      <c r="F5" s="15" t="n">
        <f aca="false">+November!G23</f>
        <v>71</v>
      </c>
      <c r="G5" s="15" t="n">
        <f aca="false">+November!D5</f>
        <v>77</v>
      </c>
      <c r="H5" s="16"/>
      <c r="I5" s="15" t="n">
        <f aca="false">AVERAGE(C5:G5)</f>
        <v>54.1</v>
      </c>
      <c r="J5" s="17"/>
    </row>
    <row r="6" customFormat="false" ht="12.75" hidden="false" customHeight="false" outlineLevel="0" collapsed="false">
      <c r="A6" s="13" t="s">
        <v>6</v>
      </c>
      <c r="B6" s="14"/>
      <c r="C6" s="15" t="n">
        <f aca="false">+November!D24</f>
        <v>72.2</v>
      </c>
      <c r="D6" s="15" t="n">
        <f aca="false">+November!E24</f>
        <v>72.3</v>
      </c>
      <c r="E6" s="15" t="n">
        <f aca="false">+November!F24</f>
        <v>65.3</v>
      </c>
      <c r="F6" s="15" t="n">
        <f aca="false">+November!G24</f>
        <v>72.9</v>
      </c>
      <c r="G6" s="15" t="n">
        <f aca="false">+November!D5</f>
        <v>77</v>
      </c>
      <c r="H6" s="16"/>
      <c r="I6" s="15" t="n">
        <f aca="false">AVERAGE(C6:G6)</f>
        <v>71.94</v>
      </c>
      <c r="J6" s="17" t="n">
        <v>72</v>
      </c>
      <c r="M6" s="1" t="s">
        <v>7</v>
      </c>
    </row>
    <row r="7" customFormat="false" ht="12.75" hidden="false" customHeight="false" outlineLevel="0" collapsed="false">
      <c r="A7" s="13" t="s">
        <v>8</v>
      </c>
      <c r="B7" s="14"/>
      <c r="C7" s="15" t="n">
        <f aca="false">+November!D25</f>
        <v>50.5</v>
      </c>
      <c r="D7" s="15" t="n">
        <f aca="false">+November!E25</f>
        <v>51.7</v>
      </c>
      <c r="E7" s="15" t="n">
        <f aca="false">+November!F25</f>
        <v>46</v>
      </c>
      <c r="F7" s="15" t="n">
        <f aca="false">+November!G25</f>
        <v>55.6</v>
      </c>
      <c r="G7" s="15" t="n">
        <f aca="false">+November!D6</f>
        <v>47</v>
      </c>
      <c r="H7" s="16"/>
      <c r="I7" s="15" t="n">
        <f aca="false">AVERAGE(C7:G7)</f>
        <v>50.16</v>
      </c>
      <c r="J7" s="17" t="n">
        <v>49</v>
      </c>
      <c r="M7" s="1" t="n">
        <f aca="false">1390-1358</f>
        <v>32</v>
      </c>
      <c r="N7" s="1" t="s">
        <v>9</v>
      </c>
    </row>
    <row r="8" customFormat="false" ht="12.75" hidden="false" customHeight="false" outlineLevel="0" collapsed="false">
      <c r="A8" s="13" t="s">
        <v>10</v>
      </c>
      <c r="B8" s="14"/>
      <c r="C8" s="15" t="n">
        <f aca="false">+November!D26</f>
        <v>61.4</v>
      </c>
      <c r="D8" s="15" t="n">
        <f aca="false">+November!E26</f>
        <v>62</v>
      </c>
      <c r="E8" s="15" t="n">
        <f aca="false">+November!F26</f>
        <v>55.7</v>
      </c>
      <c r="F8" s="15" t="n">
        <f aca="false">+November!G26</f>
        <v>64.2</v>
      </c>
      <c r="G8" s="15" t="n">
        <f aca="false">+November!D7</f>
        <v>62</v>
      </c>
      <c r="H8" s="16"/>
      <c r="I8" s="15" t="n">
        <f aca="false">AVERAGE(C8:G8)</f>
        <v>61.06</v>
      </c>
      <c r="J8" s="17" t="n">
        <v>61</v>
      </c>
    </row>
    <row r="9" customFormat="false" ht="12.75" hidden="false" customHeight="false" outlineLevel="0" collapsed="false">
      <c r="A9" s="13"/>
      <c r="B9" s="14"/>
      <c r="C9" s="15"/>
      <c r="D9" s="15"/>
      <c r="E9" s="15"/>
      <c r="F9" s="15"/>
      <c r="G9" s="15"/>
      <c r="H9" s="16"/>
      <c r="I9" s="15"/>
      <c r="J9" s="17"/>
    </row>
    <row r="10" customFormat="false" ht="12.75" hidden="false" customHeight="false" outlineLevel="0" collapsed="false">
      <c r="A10" s="18"/>
      <c r="B10" s="7"/>
      <c r="C10" s="12"/>
      <c r="D10" s="12"/>
      <c r="E10" s="12"/>
      <c r="F10" s="12"/>
      <c r="G10" s="12"/>
      <c r="H10" s="19"/>
      <c r="I10" s="12"/>
      <c r="J10" s="10" t="s">
        <v>11</v>
      </c>
    </row>
    <row r="11" customFormat="false" ht="12.75" hidden="false" customHeight="false" outlineLevel="0" collapsed="false">
      <c r="A11" s="18" t="s">
        <v>12</v>
      </c>
      <c r="B11" s="7"/>
      <c r="C11" s="20" t="n">
        <f aca="false">+November!D31</f>
        <v>117</v>
      </c>
      <c r="D11" s="20" t="n">
        <f aca="false">+November!E31</f>
        <v>169</v>
      </c>
      <c r="E11" s="20" t="n">
        <f aca="false">+November!F31</f>
        <v>204</v>
      </c>
      <c r="F11" s="20" t="n">
        <f aca="false">+November!G31</f>
        <v>88</v>
      </c>
      <c r="G11" s="20" t="n">
        <f aca="false">+November!D10</f>
        <v>64.5</v>
      </c>
      <c r="H11" s="19"/>
      <c r="I11" s="20" t="n">
        <f aca="false">AVERAGE(C11:G11)</f>
        <v>128.5</v>
      </c>
      <c r="J11" s="21" t="n">
        <f aca="false">+November!P16/1000</f>
        <v>136.538766666667</v>
      </c>
    </row>
    <row r="12" customFormat="false" ht="12.75" hidden="false" customHeight="false" outlineLevel="0" collapsed="false">
      <c r="A12" s="18" t="s">
        <v>13</v>
      </c>
      <c r="B12" s="7"/>
      <c r="C12" s="20" t="n">
        <f aca="false">+November!D32</f>
        <v>7</v>
      </c>
      <c r="D12" s="20" t="n">
        <f aca="false">+November!E32</f>
        <v>6</v>
      </c>
      <c r="E12" s="20" t="n">
        <f aca="false">+November!F32</f>
        <v>10</v>
      </c>
      <c r="F12" s="20" t="n">
        <f aca="false">+November!G32</f>
        <v>7</v>
      </c>
      <c r="G12" s="20" t="n">
        <f aca="false">+November!D11</f>
        <v>5.767</v>
      </c>
      <c r="H12" s="19"/>
      <c r="I12" s="20" t="n">
        <f aca="false">AVERAGE(C12:G12)</f>
        <v>7.1534</v>
      </c>
      <c r="J12" s="21" t="n">
        <f aca="false">+November!P41/1000</f>
        <v>7.543</v>
      </c>
    </row>
    <row r="13" customFormat="false" ht="12.75" hidden="false" customHeight="false" outlineLevel="0" collapsed="false">
      <c r="A13" s="22" t="s">
        <v>14</v>
      </c>
      <c r="B13" s="23"/>
      <c r="C13" s="24" t="n">
        <f aca="false">+C12+C11</f>
        <v>124</v>
      </c>
      <c r="D13" s="24" t="n">
        <f aca="false">+D12+D11</f>
        <v>175</v>
      </c>
      <c r="E13" s="24" t="n">
        <f aca="false">+E12+E11</f>
        <v>214</v>
      </c>
      <c r="F13" s="24" t="n">
        <f aca="false">+F12+F11</f>
        <v>95</v>
      </c>
      <c r="G13" s="24" t="n">
        <f aca="false">+November!D12</f>
        <v>70.267</v>
      </c>
      <c r="H13" s="25"/>
      <c r="I13" s="24" t="n">
        <f aca="false">AVERAGE(C13:G13)</f>
        <v>135.6534</v>
      </c>
      <c r="J13" s="26" t="n">
        <f aca="false">+J12+J11</f>
        <v>144.081766666667</v>
      </c>
    </row>
    <row r="14" customFormat="false" ht="12.75" hidden="false" customHeight="false" outlineLevel="0" collapsed="false">
      <c r="A14" s="18" t="s">
        <v>15</v>
      </c>
      <c r="B14" s="7"/>
      <c r="C14" s="20" t="n">
        <f aca="false">+November!D36</f>
        <v>53</v>
      </c>
      <c r="D14" s="20" t="n">
        <f aca="false">+November!E36</f>
        <v>55</v>
      </c>
      <c r="E14" s="20" t="n">
        <f aca="false">+November!F36</f>
        <v>59</v>
      </c>
      <c r="F14" s="20" t="n">
        <f aca="false">+November!G36</f>
        <v>57</v>
      </c>
      <c r="G14" s="20" t="n">
        <f aca="false">+November!D13</f>
        <v>53.497</v>
      </c>
      <c r="H14" s="19"/>
      <c r="I14" s="20" t="n">
        <f aca="false">AVERAGE(C14:G14)</f>
        <v>55.4994</v>
      </c>
      <c r="J14" s="21" t="n">
        <f aca="false">+November!P34/1000</f>
        <v>45.05</v>
      </c>
    </row>
    <row r="15" customFormat="false" ht="12.75" hidden="false" customHeight="false" outlineLevel="0" collapsed="false">
      <c r="A15" s="22" t="s">
        <v>16</v>
      </c>
      <c r="B15" s="23"/>
      <c r="C15" s="24" t="n">
        <f aca="false">+C14+C13</f>
        <v>177</v>
      </c>
      <c r="D15" s="24" t="n">
        <f aca="false">+D14+D13</f>
        <v>230</v>
      </c>
      <c r="E15" s="24" t="n">
        <f aca="false">+E14+E13</f>
        <v>273</v>
      </c>
      <c r="F15" s="24" t="n">
        <f aca="false">+F14+F13</f>
        <v>152</v>
      </c>
      <c r="G15" s="24" t="n">
        <f aca="false">+November!D14</f>
        <v>123.764</v>
      </c>
      <c r="H15" s="25"/>
      <c r="I15" s="24" t="n">
        <f aca="false">AVERAGE(C15:G15)</f>
        <v>191.1528</v>
      </c>
      <c r="J15" s="26" t="n">
        <f aca="false">+J14+J13</f>
        <v>189.131766666667</v>
      </c>
    </row>
    <row r="16" customFormat="false" ht="13.5" hidden="false" customHeight="false" outlineLevel="0" collapsed="false">
      <c r="A16" s="27" t="s">
        <v>17</v>
      </c>
      <c r="B16" s="28"/>
      <c r="C16" s="29" t="n">
        <f aca="false">+November!D33</f>
        <v>20</v>
      </c>
      <c r="D16" s="29" t="n">
        <f aca="false">+November!E33</f>
        <v>44</v>
      </c>
      <c r="E16" s="29" t="n">
        <f aca="false">+November!F33</f>
        <v>44</v>
      </c>
      <c r="F16" s="29" t="n">
        <f aca="false">+November!G33</f>
        <v>5</v>
      </c>
      <c r="G16" s="29" t="n">
        <v>15.3</v>
      </c>
      <c r="H16" s="30"/>
      <c r="I16" s="29" t="n">
        <f aca="false">AVERAGE(C16:G16)</f>
        <v>25.66</v>
      </c>
      <c r="J16" s="31"/>
    </row>
    <row r="17" customFormat="false" ht="13.5" hidden="false" customHeight="false" outlineLevel="0" collapsed="false"/>
    <row r="18" customFormat="false" ht="12.75" hidden="false" customHeight="false" outlineLevel="0" collapsed="false">
      <c r="A18" s="2"/>
      <c r="B18" s="3"/>
      <c r="C18" s="4" t="s">
        <v>18</v>
      </c>
      <c r="D18" s="4"/>
      <c r="E18" s="4"/>
      <c r="F18" s="4"/>
      <c r="G18" s="4"/>
      <c r="H18" s="3"/>
      <c r="I18" s="5"/>
      <c r="J18" s="5"/>
    </row>
    <row r="19" customFormat="false" ht="12.75" hidden="false" customHeight="false" outlineLevel="0" collapsed="false">
      <c r="A19" s="6"/>
      <c r="B19" s="7"/>
      <c r="C19" s="8" t="n">
        <v>1995</v>
      </c>
      <c r="D19" s="8" t="n">
        <v>1996</v>
      </c>
      <c r="E19" s="8" t="n">
        <v>1997</v>
      </c>
      <c r="F19" s="8" t="n">
        <v>1998</v>
      </c>
      <c r="G19" s="9" t="n">
        <v>1999</v>
      </c>
      <c r="H19" s="7" t="n">
        <v>2000</v>
      </c>
      <c r="I19" s="8" t="s">
        <v>1</v>
      </c>
      <c r="J19" s="10" t="n">
        <v>2000</v>
      </c>
    </row>
    <row r="20" customFormat="false" ht="12.75" hidden="false" customHeight="false" outlineLevel="0" collapsed="false">
      <c r="A20" s="6"/>
      <c r="B20" s="7"/>
      <c r="C20" s="11"/>
      <c r="D20" s="11"/>
      <c r="E20" s="11"/>
      <c r="F20" s="11"/>
      <c r="G20" s="11"/>
      <c r="H20" s="7"/>
      <c r="I20" s="12"/>
      <c r="J20" s="10" t="s">
        <v>2</v>
      </c>
    </row>
    <row r="21" customFormat="false" ht="12.75" hidden="false" customHeight="false" outlineLevel="0" collapsed="false">
      <c r="A21" s="13" t="s">
        <v>3</v>
      </c>
      <c r="B21" s="14"/>
      <c r="C21" s="15" t="n">
        <f aca="false">+December!E22</f>
        <v>307.5</v>
      </c>
      <c r="D21" s="15" t="n">
        <f aca="false">+December!F22</f>
        <v>283.5</v>
      </c>
      <c r="E21" s="15" t="n">
        <f aca="false">+December!G22</f>
        <v>461.5</v>
      </c>
      <c r="F21" s="15" t="n">
        <f aca="false">+December!H22</f>
        <v>354.5</v>
      </c>
      <c r="G21" s="15" t="n">
        <f aca="false">+December!C4</f>
        <v>360</v>
      </c>
      <c r="H21" s="16"/>
      <c r="I21" s="15" t="n">
        <f aca="false">AVERAGE(C21:G21)</f>
        <v>353.4</v>
      </c>
      <c r="J21" s="17" t="n">
        <v>386</v>
      </c>
      <c r="K21" s="1" t="n">
        <v>361.5</v>
      </c>
    </row>
    <row r="22" customFormat="false" ht="12.75" hidden="true" customHeight="true" outlineLevel="0" collapsed="false">
      <c r="A22" s="13" t="s">
        <v>5</v>
      </c>
      <c r="B22" s="14"/>
      <c r="C22" s="15" t="n">
        <f aca="false">+December!E23</f>
        <v>63.5</v>
      </c>
      <c r="D22" s="15" t="n">
        <f aca="false">+December!F23</f>
        <v>48.5</v>
      </c>
      <c r="E22" s="15" t="n">
        <f aca="false">+December!G23</f>
        <v>0</v>
      </c>
      <c r="F22" s="15" t="n">
        <f aca="false">+December!H23</f>
        <v>47.5</v>
      </c>
      <c r="G22" s="15" t="n">
        <f aca="false">+December!C5</f>
        <v>67</v>
      </c>
      <c r="H22" s="16"/>
      <c r="I22" s="15" t="n">
        <f aca="false">AVERAGE(C22:G22)</f>
        <v>45.3</v>
      </c>
      <c r="J22" s="17"/>
    </row>
    <row r="23" customFormat="false" ht="12.75" hidden="false" customHeight="false" outlineLevel="0" collapsed="false">
      <c r="A23" s="13" t="s">
        <v>6</v>
      </c>
      <c r="B23" s="14"/>
      <c r="C23" s="15" t="n">
        <f aca="false">+December!E24</f>
        <v>66.5</v>
      </c>
      <c r="D23" s="15" t="n">
        <f aca="false">+December!F24</f>
        <v>68</v>
      </c>
      <c r="E23" s="15" t="n">
        <f aca="false">+December!G24</f>
        <v>61.4</v>
      </c>
      <c r="F23" s="15" t="n">
        <f aca="false">+December!H24</f>
        <v>65.1</v>
      </c>
      <c r="G23" s="15" t="n">
        <f aca="false">+December!C5</f>
        <v>67</v>
      </c>
      <c r="H23" s="16"/>
      <c r="I23" s="15" t="n">
        <f aca="false">AVERAGE(C23:G23)</f>
        <v>65.6</v>
      </c>
      <c r="J23" s="17" t="n">
        <v>64.5</v>
      </c>
    </row>
    <row r="24" customFormat="false" ht="12.75" hidden="false" customHeight="false" outlineLevel="0" collapsed="false">
      <c r="A24" s="13" t="s">
        <v>8</v>
      </c>
      <c r="B24" s="14"/>
      <c r="C24" s="15" t="n">
        <f aca="false">+December!E25</f>
        <v>47.7</v>
      </c>
      <c r="D24" s="15" t="n">
        <f aca="false">+December!F25</f>
        <v>46.8</v>
      </c>
      <c r="E24" s="15" t="n">
        <f aca="false">+December!G25</f>
        <v>38.8</v>
      </c>
      <c r="F24" s="15" t="n">
        <f aca="false">+December!H25</f>
        <v>45.1</v>
      </c>
      <c r="G24" s="15" t="n">
        <f aca="false">+December!C6</f>
        <v>40</v>
      </c>
      <c r="H24" s="16"/>
      <c r="I24" s="15" t="n">
        <f aca="false">AVERAGE(C24:G24)</f>
        <v>43.68</v>
      </c>
      <c r="J24" s="17" t="n">
        <v>42.1</v>
      </c>
    </row>
    <row r="25" customFormat="false" ht="12.75" hidden="false" customHeight="false" outlineLevel="0" collapsed="false">
      <c r="A25" s="13" t="s">
        <v>10</v>
      </c>
      <c r="B25" s="14"/>
      <c r="C25" s="15" t="n">
        <f aca="false">+December!E26</f>
        <v>57.1</v>
      </c>
      <c r="D25" s="15" t="n">
        <f aca="false">+December!F26</f>
        <v>57.4</v>
      </c>
      <c r="E25" s="15" t="n">
        <f aca="false">+December!G26</f>
        <v>50.1</v>
      </c>
      <c r="F25" s="15" t="n">
        <f aca="false">+December!H26</f>
        <v>55.1</v>
      </c>
      <c r="G25" s="15" t="n">
        <f aca="false">+December!C7</f>
        <v>54</v>
      </c>
      <c r="H25" s="16"/>
      <c r="I25" s="15" t="n">
        <f aca="false">AVERAGE(C25:G25)</f>
        <v>54.74</v>
      </c>
      <c r="J25" s="17" t="n">
        <v>53.3</v>
      </c>
    </row>
    <row r="26" customFormat="false" ht="12.75" hidden="false" customHeight="false" outlineLevel="0" collapsed="false">
      <c r="A26" s="13"/>
      <c r="B26" s="14"/>
      <c r="C26" s="15"/>
      <c r="D26" s="15"/>
      <c r="E26" s="15"/>
      <c r="F26" s="15"/>
      <c r="G26" s="15"/>
      <c r="H26" s="16"/>
      <c r="I26" s="15"/>
      <c r="J26" s="17"/>
    </row>
    <row r="27" customFormat="false" ht="12.75" hidden="false" customHeight="false" outlineLevel="0" collapsed="false">
      <c r="A27" s="18"/>
      <c r="B27" s="7"/>
      <c r="C27" s="12"/>
      <c r="D27" s="12"/>
      <c r="E27" s="12"/>
      <c r="F27" s="12"/>
      <c r="G27" s="12"/>
      <c r="H27" s="19"/>
      <c r="I27" s="12"/>
      <c r="J27" s="10" t="s">
        <v>11</v>
      </c>
    </row>
    <row r="28" customFormat="false" ht="12.75" hidden="false" customHeight="false" outlineLevel="0" collapsed="false">
      <c r="A28" s="18" t="s">
        <v>12</v>
      </c>
      <c r="B28" s="7"/>
      <c r="C28" s="20" t="n">
        <f aca="false">+December!E31</f>
        <v>186.506240967742</v>
      </c>
      <c r="D28" s="20" t="n">
        <f aca="false">+December!F31</f>
        <v>276.974695806452</v>
      </c>
      <c r="E28" s="20" t="n">
        <f aca="false">+December!G31</f>
        <v>309.269627096774</v>
      </c>
      <c r="F28" s="20" t="n">
        <f aca="false">+December!H31</f>
        <v>193.773571612903</v>
      </c>
      <c r="G28" s="20" t="n">
        <f aca="false">+December!C10</f>
        <v>184.178</v>
      </c>
      <c r="H28" s="19"/>
      <c r="I28" s="20" t="n">
        <f aca="false">AVERAGE(C28:G28)</f>
        <v>230.140427096774</v>
      </c>
      <c r="J28" s="21" t="n">
        <f aca="false">+December!P16/1000</f>
        <v>227.469161290323</v>
      </c>
    </row>
    <row r="29" customFormat="false" ht="12.75" hidden="false" customHeight="false" outlineLevel="0" collapsed="false">
      <c r="A29" s="18" t="s">
        <v>13</v>
      </c>
      <c r="B29" s="7"/>
      <c r="C29" s="20" t="n">
        <f aca="false">+December!E32</f>
        <v>9.52</v>
      </c>
      <c r="D29" s="20" t="n">
        <f aca="false">+December!F32</f>
        <v>12.52</v>
      </c>
      <c r="E29" s="20" t="n">
        <f aca="false">+December!G32</f>
        <v>13.906</v>
      </c>
      <c r="F29" s="20" t="n">
        <f aca="false">+December!H32</f>
        <v>13.2</v>
      </c>
      <c r="G29" s="20" t="n">
        <f aca="false">+December!C11</f>
        <v>15.323</v>
      </c>
      <c r="H29" s="19"/>
      <c r="I29" s="20" t="n">
        <f aca="false">AVERAGE(C29:G29)</f>
        <v>12.8938</v>
      </c>
      <c r="J29" s="21" t="n">
        <f aca="false">+December!P41/1000</f>
        <v>10.143</v>
      </c>
    </row>
    <row r="30" customFormat="false" ht="12.75" hidden="false" customHeight="false" outlineLevel="0" collapsed="false">
      <c r="A30" s="22" t="s">
        <v>14</v>
      </c>
      <c r="B30" s="23"/>
      <c r="C30" s="24" t="n">
        <f aca="false">+C28+C29</f>
        <v>196.026240967742</v>
      </c>
      <c r="D30" s="24" t="n">
        <f aca="false">+D28+D29</f>
        <v>289.494695806452</v>
      </c>
      <c r="E30" s="24" t="n">
        <f aca="false">+E28+E29</f>
        <v>323.175627096774</v>
      </c>
      <c r="F30" s="24" t="n">
        <f aca="false">+F28+F29</f>
        <v>206.973571612903</v>
      </c>
      <c r="G30" s="24" t="n">
        <f aca="false">+December!C12</f>
        <v>199.501</v>
      </c>
      <c r="H30" s="25"/>
      <c r="I30" s="24" t="n">
        <f aca="false">AVERAGE(C30:G30)</f>
        <v>243.034227096774</v>
      </c>
      <c r="J30" s="26" t="n">
        <f aca="false">+J29+J28</f>
        <v>237.612161290323</v>
      </c>
    </row>
    <row r="31" customFormat="false" ht="12.75" hidden="false" customHeight="false" outlineLevel="0" collapsed="false">
      <c r="A31" s="18" t="s">
        <v>15</v>
      </c>
      <c r="B31" s="7"/>
      <c r="C31" s="20" t="n">
        <f aca="false">+December!E36</f>
        <v>52.452</v>
      </c>
      <c r="D31" s="20" t="n">
        <f aca="false">+December!F36</f>
        <v>54.742</v>
      </c>
      <c r="E31" s="20" t="n">
        <f aca="false">+December!G36</f>
        <v>58.685</v>
      </c>
      <c r="F31" s="20" t="n">
        <f aca="false">+December!H36</f>
        <v>57.205</v>
      </c>
      <c r="G31" s="20" t="n">
        <f aca="false">+December!C13</f>
        <v>54.379</v>
      </c>
      <c r="H31" s="19"/>
      <c r="I31" s="20" t="n">
        <f aca="false">AVERAGE(C31:G31)</f>
        <v>55.4926</v>
      </c>
      <c r="J31" s="21" t="n">
        <f aca="false">+December!P34/1000</f>
        <v>45.05</v>
      </c>
    </row>
    <row r="32" customFormat="false" ht="12.75" hidden="false" customHeight="false" outlineLevel="0" collapsed="false">
      <c r="A32" s="22" t="s">
        <v>16</v>
      </c>
      <c r="B32" s="23"/>
      <c r="C32" s="24" t="n">
        <f aca="false">+C31+C30</f>
        <v>248.478240967742</v>
      </c>
      <c r="D32" s="24" t="n">
        <f aca="false">+D31+D30</f>
        <v>344.236695806452</v>
      </c>
      <c r="E32" s="24" t="n">
        <f aca="false">+E31+E30</f>
        <v>381.860627096774</v>
      </c>
      <c r="F32" s="24" t="n">
        <f aca="false">+F31+F30</f>
        <v>264.178571612903</v>
      </c>
      <c r="G32" s="24" t="n">
        <f aca="false">+December!C14</f>
        <v>253.88</v>
      </c>
      <c r="H32" s="25"/>
      <c r="I32" s="24" t="n">
        <f aca="false">AVERAGE(C32:G32)</f>
        <v>298.526827096774</v>
      </c>
      <c r="J32" s="26" t="n">
        <f aca="false">+J31+J30</f>
        <v>282.662161290323</v>
      </c>
    </row>
    <row r="33" customFormat="false" ht="13.5" hidden="false" customHeight="false" outlineLevel="0" collapsed="false">
      <c r="A33" s="27" t="s">
        <v>17</v>
      </c>
      <c r="B33" s="28"/>
      <c r="C33" s="29" t="n">
        <f aca="false">+December!E33</f>
        <v>29.2812580645161</v>
      </c>
      <c r="D33" s="29" t="n">
        <f aca="false">+December!F33</f>
        <v>67.494935483871</v>
      </c>
      <c r="E33" s="29" t="n">
        <f aca="false">+December!G33</f>
        <v>40.075064516129</v>
      </c>
      <c r="F33" s="29" t="n">
        <f aca="false">+December!H33</f>
        <v>6.31406451612903</v>
      </c>
      <c r="G33" s="29" t="n">
        <v>25.86</v>
      </c>
      <c r="H33" s="30"/>
      <c r="I33" s="29" t="n">
        <f aca="false">AVERAGE(C33:G33)</f>
        <v>33.805064516129</v>
      </c>
      <c r="J33" s="31"/>
    </row>
    <row r="34" customFormat="false" ht="13.5" hidden="false" customHeight="false" outlineLevel="0" collapsed="false"/>
    <row r="35" customFormat="false" ht="12.75" hidden="false" customHeight="false" outlineLevel="0" collapsed="false">
      <c r="A35" s="2"/>
      <c r="B35" s="3"/>
      <c r="C35" s="4" t="s">
        <v>19</v>
      </c>
      <c r="D35" s="4"/>
      <c r="E35" s="4"/>
      <c r="F35" s="4"/>
      <c r="G35" s="4"/>
      <c r="H35" s="3"/>
      <c r="I35" s="5"/>
      <c r="J35" s="5"/>
      <c r="K35" s="32"/>
    </row>
    <row r="36" customFormat="false" ht="12.75" hidden="false" customHeight="false" outlineLevel="0" collapsed="false">
      <c r="A36" s="6"/>
      <c r="B36" s="7"/>
      <c r="C36" s="8" t="n">
        <v>1996</v>
      </c>
      <c r="D36" s="8" t="n">
        <v>1997</v>
      </c>
      <c r="E36" s="8" t="n">
        <v>1998</v>
      </c>
      <c r="F36" s="8" t="n">
        <v>1999</v>
      </c>
      <c r="G36" s="9" t="n">
        <v>2000</v>
      </c>
      <c r="H36" s="7"/>
      <c r="I36" s="8" t="s">
        <v>20</v>
      </c>
      <c r="J36" s="10" t="n">
        <v>2001</v>
      </c>
    </row>
    <row r="37" customFormat="false" ht="12.75" hidden="false" customHeight="false" outlineLevel="0" collapsed="false">
      <c r="A37" s="6"/>
      <c r="B37" s="7"/>
      <c r="C37" s="11"/>
      <c r="D37" s="11"/>
      <c r="E37" s="11"/>
      <c r="F37" s="11"/>
      <c r="G37" s="11"/>
      <c r="H37" s="7"/>
      <c r="I37" s="12"/>
      <c r="J37" s="10" t="s">
        <v>2</v>
      </c>
    </row>
    <row r="38" customFormat="false" ht="12.75" hidden="false" customHeight="false" outlineLevel="0" collapsed="false">
      <c r="A38" s="13" t="s">
        <v>3</v>
      </c>
      <c r="B38" s="14"/>
      <c r="C38" s="15" t="n">
        <f aca="false">+January!D22</f>
        <v>415.5</v>
      </c>
      <c r="D38" s="15" t="n">
        <f aca="false">+January!E22</f>
        <v>462.5</v>
      </c>
      <c r="E38" s="15" t="n">
        <f aca="false">+January!F22</f>
        <v>260</v>
      </c>
      <c r="F38" s="15" t="n">
        <f aca="false">+January!G22</f>
        <v>282</v>
      </c>
      <c r="G38" s="15" t="n">
        <f aca="false">+January!C4</f>
        <v>308</v>
      </c>
      <c r="H38" s="16"/>
      <c r="I38" s="15" t="n">
        <f aca="false">AVERAGE(C38:G38)</f>
        <v>345.6</v>
      </c>
      <c r="J38" s="17" t="n">
        <v>446</v>
      </c>
      <c r="K38" s="1" t="n">
        <v>441.7</v>
      </c>
    </row>
    <row r="39" customFormat="false" ht="12.75" hidden="true" customHeight="true" outlineLevel="0" collapsed="false">
      <c r="A39" s="13" t="s">
        <v>5</v>
      </c>
      <c r="B39" s="14"/>
      <c r="C39" s="15" t="n">
        <f aca="false">+January!D23</f>
        <v>14</v>
      </c>
      <c r="D39" s="15" t="n">
        <f aca="false">+January!E23</f>
        <v>21.5</v>
      </c>
      <c r="E39" s="15" t="n">
        <f aca="false">+January!F23</f>
        <v>15</v>
      </c>
      <c r="F39" s="15" t="n">
        <f aca="false">+January!G23</f>
        <v>35.5</v>
      </c>
      <c r="G39" s="15"/>
      <c r="H39" s="16"/>
      <c r="I39" s="15" t="n">
        <v>498.3</v>
      </c>
      <c r="J39" s="17"/>
    </row>
    <row r="40" customFormat="false" ht="12.75" hidden="false" customHeight="false" outlineLevel="0" collapsed="false">
      <c r="A40" s="13" t="s">
        <v>6</v>
      </c>
      <c r="B40" s="14"/>
      <c r="C40" s="15" t="n">
        <f aca="false">+January!D24</f>
        <v>64.5</v>
      </c>
      <c r="D40" s="15" t="n">
        <f aca="false">+January!E24</f>
        <v>59.9</v>
      </c>
      <c r="E40" s="15" t="n">
        <f aca="false">+January!F24</f>
        <v>67.5</v>
      </c>
      <c r="F40" s="15" t="n">
        <f aca="false">+January!G24</f>
        <v>69</v>
      </c>
      <c r="G40" s="15" t="n">
        <f aca="false">+December!C5</f>
        <v>67</v>
      </c>
      <c r="H40" s="16"/>
      <c r="I40" s="15" t="n">
        <f aca="false">AVERAGE(C40:G40)</f>
        <v>65.58</v>
      </c>
      <c r="J40" s="17" t="n">
        <v>61.5</v>
      </c>
    </row>
    <row r="41" customFormat="false" ht="12.75" hidden="false" customHeight="false" outlineLevel="0" collapsed="false">
      <c r="A41" s="13" t="s">
        <v>8</v>
      </c>
      <c r="B41" s="14"/>
      <c r="C41" s="15" t="n">
        <f aca="false">+January!D25</f>
        <v>39.5</v>
      </c>
      <c r="D41" s="15" t="n">
        <f aca="false">+January!E25</f>
        <v>41.6</v>
      </c>
      <c r="E41" s="15" t="n">
        <f aca="false">+January!F25</f>
        <v>46.7</v>
      </c>
      <c r="F41" s="15" t="n">
        <f aca="false">+January!G25</f>
        <v>45.1</v>
      </c>
      <c r="G41" s="15" t="n">
        <f aca="false">+December!C6</f>
        <v>40</v>
      </c>
      <c r="H41" s="16"/>
      <c r="I41" s="15" t="n">
        <f aca="false">AVERAGE(C41:G41)</f>
        <v>42.58</v>
      </c>
      <c r="J41" s="17" t="n">
        <v>40</v>
      </c>
    </row>
    <row r="42" customFormat="false" ht="12.75" hidden="false" customHeight="false" outlineLevel="0" collapsed="false">
      <c r="A42" s="13" t="s">
        <v>10</v>
      </c>
      <c r="B42" s="14"/>
      <c r="C42" s="15" t="n">
        <f aca="false">+January!D26</f>
        <v>52</v>
      </c>
      <c r="D42" s="15" t="n">
        <f aca="false">+January!E26</f>
        <v>50.8</v>
      </c>
      <c r="E42" s="15" t="n">
        <f aca="false">+January!F26</f>
        <v>57.1</v>
      </c>
      <c r="F42" s="15" t="n">
        <f aca="false">+January!G26</f>
        <v>57</v>
      </c>
      <c r="G42" s="15" t="n">
        <f aca="false">+December!C7</f>
        <v>54</v>
      </c>
      <c r="H42" s="16"/>
      <c r="I42" s="15" t="n">
        <f aca="false">AVERAGE(C42:G42)</f>
        <v>54.18</v>
      </c>
      <c r="J42" s="17" t="n">
        <v>50.75</v>
      </c>
    </row>
    <row r="43" customFormat="false" ht="12.75" hidden="false" customHeight="false" outlineLevel="0" collapsed="false">
      <c r="A43" s="13"/>
      <c r="B43" s="14"/>
      <c r="C43" s="15"/>
      <c r="D43" s="15"/>
      <c r="E43" s="15"/>
      <c r="F43" s="15"/>
      <c r="G43" s="15"/>
      <c r="H43" s="16"/>
      <c r="I43" s="15"/>
      <c r="J43" s="17"/>
    </row>
    <row r="44" customFormat="false" ht="12.75" hidden="false" customHeight="false" outlineLevel="0" collapsed="false">
      <c r="A44" s="18"/>
      <c r="B44" s="7"/>
      <c r="C44" s="12"/>
      <c r="D44" s="12"/>
      <c r="E44" s="12"/>
      <c r="F44" s="12"/>
      <c r="G44" s="12"/>
      <c r="H44" s="19"/>
      <c r="I44" s="12"/>
      <c r="J44" s="10" t="s">
        <v>11</v>
      </c>
    </row>
    <row r="45" customFormat="false" ht="12.75" hidden="false" customHeight="false" outlineLevel="0" collapsed="false">
      <c r="A45" s="18" t="s">
        <v>12</v>
      </c>
      <c r="B45" s="7"/>
      <c r="C45" s="20" t="n">
        <f aca="false">+January!D31</f>
        <v>324</v>
      </c>
      <c r="D45" s="20" t="n">
        <f aca="false">+January!E31</f>
        <v>346</v>
      </c>
      <c r="E45" s="20" t="n">
        <f aca="false">+January!F31</f>
        <v>173</v>
      </c>
      <c r="F45" s="20" t="n">
        <f aca="false">+January!G31</f>
        <v>154</v>
      </c>
      <c r="G45" s="20" t="n">
        <f aca="false">+January!C10</f>
        <v>177</v>
      </c>
      <c r="H45" s="19"/>
      <c r="I45" s="20" t="n">
        <f aca="false">AVERAGE(C45:G45)</f>
        <v>234.8</v>
      </c>
      <c r="J45" s="21" t="n">
        <f aca="false">+January!P16/1000</f>
        <v>279.024225806452</v>
      </c>
    </row>
    <row r="46" customFormat="false" ht="12.75" hidden="false" customHeight="false" outlineLevel="0" collapsed="false">
      <c r="A46" s="18" t="s">
        <v>13</v>
      </c>
      <c r="B46" s="7"/>
      <c r="C46" s="20" t="n">
        <f aca="false">+January!D32</f>
        <v>12</v>
      </c>
      <c r="D46" s="20" t="n">
        <f aca="false">+January!E32</f>
        <v>18</v>
      </c>
      <c r="E46" s="20" t="n">
        <f aca="false">+January!F32</f>
        <v>11</v>
      </c>
      <c r="F46" s="20" t="n">
        <f aca="false">+January!G32</f>
        <v>11</v>
      </c>
      <c r="G46" s="20" t="n">
        <f aca="false">+January!C11</f>
        <v>15</v>
      </c>
      <c r="H46" s="19"/>
      <c r="I46" s="20" t="n">
        <f aca="false">AVERAGE(C46:G46)</f>
        <v>13.4</v>
      </c>
      <c r="J46" s="21" t="n">
        <f aca="false">+January!P41/1000</f>
        <v>13.377</v>
      </c>
    </row>
    <row r="47" customFormat="false" ht="12.75" hidden="false" customHeight="false" outlineLevel="0" collapsed="false">
      <c r="A47" s="22" t="s">
        <v>14</v>
      </c>
      <c r="B47" s="23"/>
      <c r="C47" s="24" t="n">
        <f aca="false">+C46+C45</f>
        <v>336</v>
      </c>
      <c r="D47" s="24" t="n">
        <f aca="false">+D46+D45</f>
        <v>364</v>
      </c>
      <c r="E47" s="24" t="n">
        <f aca="false">+E46+E45</f>
        <v>184</v>
      </c>
      <c r="F47" s="24" t="n">
        <f aca="false">+F46+F45</f>
        <v>165</v>
      </c>
      <c r="G47" s="24" t="n">
        <f aca="false">+G46+G45</f>
        <v>192</v>
      </c>
      <c r="H47" s="25"/>
      <c r="I47" s="24" t="n">
        <f aca="false">AVERAGE(C47:G47)</f>
        <v>248.2</v>
      </c>
      <c r="J47" s="26" t="n">
        <f aca="false">+J46+J45</f>
        <v>292.401225806452</v>
      </c>
    </row>
    <row r="48" customFormat="false" ht="12.75" hidden="false" customHeight="false" outlineLevel="0" collapsed="false">
      <c r="A48" s="18" t="s">
        <v>15</v>
      </c>
      <c r="B48" s="7"/>
      <c r="C48" s="20" t="n">
        <f aca="false">+January!D36</f>
        <v>56</v>
      </c>
      <c r="D48" s="20" t="n">
        <f aca="false">+January!E36</f>
        <v>56</v>
      </c>
      <c r="E48" s="20" t="n">
        <f aca="false">+January!F36</f>
        <v>59</v>
      </c>
      <c r="F48" s="20" t="n">
        <f aca="false">+January!G36</f>
        <v>59</v>
      </c>
      <c r="G48" s="20" t="n">
        <f aca="false">+January!C13</f>
        <v>53</v>
      </c>
      <c r="H48" s="19"/>
      <c r="I48" s="20" t="n">
        <f aca="false">AVERAGE(C48:G48)</f>
        <v>56.6</v>
      </c>
      <c r="J48" s="21" t="n">
        <f aca="false">+January!P34/1000</f>
        <v>45.05</v>
      </c>
    </row>
    <row r="49" customFormat="false" ht="12.75" hidden="false" customHeight="false" outlineLevel="0" collapsed="false">
      <c r="A49" s="22" t="s">
        <v>16</v>
      </c>
      <c r="B49" s="23"/>
      <c r="C49" s="24" t="n">
        <f aca="false">+C48+C47</f>
        <v>392</v>
      </c>
      <c r="D49" s="24" t="n">
        <f aca="false">+D48+D47</f>
        <v>420</v>
      </c>
      <c r="E49" s="24" t="n">
        <f aca="false">+E48+E47</f>
        <v>243</v>
      </c>
      <c r="F49" s="24" t="n">
        <f aca="false">+F48+F47</f>
        <v>224</v>
      </c>
      <c r="G49" s="24" t="n">
        <f aca="false">+G48+G47</f>
        <v>245</v>
      </c>
      <c r="H49" s="25"/>
      <c r="I49" s="24" t="n">
        <f aca="false">AVERAGE(C49:G49)</f>
        <v>304.8</v>
      </c>
      <c r="J49" s="26" t="n">
        <f aca="false">+J48+J47</f>
        <v>337.451225806452</v>
      </c>
    </row>
    <row r="50" customFormat="false" ht="13.5" hidden="false" customHeight="false" outlineLevel="0" collapsed="false">
      <c r="A50" s="27" t="s">
        <v>17</v>
      </c>
      <c r="B50" s="28"/>
      <c r="C50" s="29" t="n">
        <f aca="false">+January!D34</f>
        <v>80</v>
      </c>
      <c r="D50" s="29" t="n">
        <f aca="false">+January!E34</f>
        <v>32</v>
      </c>
      <c r="E50" s="29" t="n">
        <f aca="false">+January!F34</f>
        <v>16</v>
      </c>
      <c r="F50" s="29" t="n">
        <v>0</v>
      </c>
      <c r="G50" s="29" t="n">
        <v>14.4</v>
      </c>
      <c r="H50" s="30"/>
      <c r="I50" s="29" t="n">
        <f aca="false">AVERAGE(C50:G50)</f>
        <v>28.48</v>
      </c>
      <c r="J50" s="31"/>
    </row>
    <row r="51" customFormat="false" ht="13.5" hidden="false" customHeight="false" outlineLevel="0" collapsed="false"/>
    <row r="52" customFormat="false" ht="12.75" hidden="false" customHeight="false" outlineLevel="0" collapsed="false">
      <c r="A52" s="2"/>
      <c r="B52" s="3"/>
      <c r="C52" s="4" t="s">
        <v>21</v>
      </c>
      <c r="D52" s="4"/>
      <c r="E52" s="4"/>
      <c r="F52" s="4"/>
      <c r="G52" s="4"/>
      <c r="H52" s="3"/>
      <c r="I52" s="5"/>
      <c r="J52" s="5"/>
      <c r="K52" s="32"/>
    </row>
    <row r="53" customFormat="false" ht="12.75" hidden="false" customHeight="false" outlineLevel="0" collapsed="false">
      <c r="A53" s="6"/>
      <c r="B53" s="7"/>
      <c r="C53" s="8" t="n">
        <v>1996</v>
      </c>
      <c r="D53" s="8" t="n">
        <v>1997</v>
      </c>
      <c r="E53" s="8" t="n">
        <v>1998</v>
      </c>
      <c r="F53" s="8" t="n">
        <v>1999</v>
      </c>
      <c r="G53" s="9" t="n">
        <v>2000</v>
      </c>
      <c r="H53" s="7"/>
      <c r="I53" s="8" t="s">
        <v>20</v>
      </c>
      <c r="J53" s="10" t="n">
        <v>2001</v>
      </c>
    </row>
    <row r="54" customFormat="false" ht="12.75" hidden="false" customHeight="false" outlineLevel="0" collapsed="false">
      <c r="A54" s="6"/>
      <c r="B54" s="7"/>
      <c r="C54" s="11"/>
      <c r="D54" s="11"/>
      <c r="E54" s="11"/>
      <c r="F54" s="11"/>
      <c r="G54" s="11"/>
      <c r="H54" s="7"/>
      <c r="I54" s="12"/>
      <c r="J54" s="10" t="s">
        <v>2</v>
      </c>
    </row>
    <row r="55" customFormat="false" ht="12.75" hidden="false" customHeight="false" outlineLevel="0" collapsed="false">
      <c r="A55" s="13" t="s">
        <v>3</v>
      </c>
      <c r="B55" s="14"/>
      <c r="C55" s="15" t="n">
        <f aca="false">+February!E25</f>
        <v>269.5</v>
      </c>
      <c r="D55" s="15" t="n">
        <f aca="false">+February!F25</f>
        <v>291.5</v>
      </c>
      <c r="E55" s="15" t="n">
        <f aca="false">+February!G25</f>
        <v>283</v>
      </c>
      <c r="F55" s="15" t="n">
        <f aca="false">+February!H25</f>
        <v>157.5</v>
      </c>
      <c r="G55" s="15" t="n">
        <f aca="false">+February!C4</f>
        <v>156.5</v>
      </c>
      <c r="H55" s="16"/>
      <c r="I55" s="15" t="n">
        <f aca="false">AVERAGE(C55:G55)</f>
        <v>231.6</v>
      </c>
      <c r="J55" s="17" t="n">
        <v>267</v>
      </c>
      <c r="K55" s="1" t="n">
        <v>299</v>
      </c>
    </row>
    <row r="56" customFormat="false" ht="12.75" hidden="true" customHeight="true" outlineLevel="0" collapsed="false">
      <c r="A56" s="13" t="s">
        <v>5</v>
      </c>
      <c r="B56" s="14"/>
      <c r="C56" s="15" t="n">
        <f aca="false">+February!E26</f>
        <v>85.5</v>
      </c>
      <c r="D56" s="15" t="n">
        <f aca="false">+February!F26</f>
        <v>20</v>
      </c>
      <c r="E56" s="15" t="n">
        <f aca="false">+February!G26</f>
        <v>5.5</v>
      </c>
      <c r="F56" s="15" t="n">
        <f aca="false">+February!H26</f>
        <v>57.5</v>
      </c>
      <c r="G56" s="15"/>
      <c r="H56" s="16"/>
      <c r="I56" s="15" t="n">
        <f aca="false">AVERAGE(C56:G56)</f>
        <v>42.125</v>
      </c>
      <c r="J56" s="17"/>
    </row>
    <row r="57" customFormat="false" ht="12.75" hidden="false" customHeight="false" outlineLevel="0" collapsed="false">
      <c r="A57" s="13" t="s">
        <v>6</v>
      </c>
      <c r="B57" s="14"/>
      <c r="C57" s="15" t="n">
        <f aca="false">+February!E27</f>
        <v>69.8</v>
      </c>
      <c r="D57" s="15" t="n">
        <f aca="false">+February!F27</f>
        <v>63.6</v>
      </c>
      <c r="E57" s="15" t="n">
        <f aca="false">+February!G27</f>
        <v>65.7</v>
      </c>
      <c r="F57" s="15" t="n">
        <f aca="false">+February!H27</f>
        <v>73.5</v>
      </c>
      <c r="G57" s="15" t="n">
        <f aca="false">+February!C5</f>
        <v>73.6206896551724</v>
      </c>
      <c r="H57" s="16"/>
      <c r="I57" s="15" t="n">
        <f aca="false">AVERAGE(C57:G57)</f>
        <v>69.2441379310345</v>
      </c>
      <c r="J57" s="17" t="n">
        <v>65.32</v>
      </c>
    </row>
    <row r="58" customFormat="false" ht="12.75" hidden="false" customHeight="false" outlineLevel="0" collapsed="false">
      <c r="A58" s="13" t="s">
        <v>8</v>
      </c>
      <c r="B58" s="14"/>
      <c r="C58" s="15" t="n">
        <f aca="false">+February!E28</f>
        <v>47.5</v>
      </c>
      <c r="D58" s="15" t="n">
        <f aca="false">+February!F28</f>
        <v>47</v>
      </c>
      <c r="E58" s="15" t="n">
        <f aca="false">+February!G28</f>
        <v>44.5</v>
      </c>
      <c r="F58" s="15" t="n">
        <f aca="false">+February!H28</f>
        <v>49.4</v>
      </c>
      <c r="G58" s="15" t="n">
        <f aca="false">+February!C6</f>
        <v>50.1379310344828</v>
      </c>
      <c r="H58" s="16"/>
      <c r="I58" s="15" t="n">
        <f aca="false">AVERAGE(C58:G58)</f>
        <v>47.7075862068966</v>
      </c>
      <c r="J58" s="17" t="n">
        <v>43.32</v>
      </c>
    </row>
    <row r="59" customFormat="false" ht="12.75" hidden="false" customHeight="false" outlineLevel="0" collapsed="false">
      <c r="A59" s="13" t="s">
        <v>10</v>
      </c>
      <c r="B59" s="14"/>
      <c r="C59" s="15" t="n">
        <f aca="false">+February!E29</f>
        <v>58.7</v>
      </c>
      <c r="D59" s="15" t="n">
        <f aca="false">+February!F29</f>
        <v>55.3</v>
      </c>
      <c r="E59" s="15" t="n">
        <f aca="false">+February!G29</f>
        <v>55.1</v>
      </c>
      <c r="F59" s="15" t="n">
        <f aca="false">+February!H29</f>
        <v>61.4</v>
      </c>
      <c r="G59" s="15" t="n">
        <f aca="false">+February!C7</f>
        <v>61.8793103448276</v>
      </c>
      <c r="H59" s="16"/>
      <c r="I59" s="15" t="n">
        <f aca="false">AVERAGE(C59:G59)</f>
        <v>58.4758620689655</v>
      </c>
      <c r="J59" s="17" t="n">
        <v>54.3</v>
      </c>
    </row>
    <row r="60" customFormat="false" ht="12.75" hidden="false" customHeight="false" outlineLevel="0" collapsed="false">
      <c r="A60" s="13"/>
      <c r="B60" s="14"/>
      <c r="C60" s="15"/>
      <c r="D60" s="15"/>
      <c r="E60" s="15"/>
      <c r="F60" s="15"/>
      <c r="G60" s="15"/>
      <c r="H60" s="16"/>
      <c r="I60" s="15"/>
      <c r="J60" s="17"/>
    </row>
    <row r="61" customFormat="false" ht="12.75" hidden="false" customHeight="false" outlineLevel="0" collapsed="false">
      <c r="A61" s="18"/>
      <c r="B61" s="7"/>
      <c r="C61" s="12"/>
      <c r="D61" s="12"/>
      <c r="E61" s="12"/>
      <c r="F61" s="12"/>
      <c r="G61" s="12"/>
      <c r="H61" s="19"/>
      <c r="I61" s="12"/>
      <c r="J61" s="10" t="s">
        <v>11</v>
      </c>
    </row>
    <row r="62" customFormat="false" ht="12.75" hidden="false" customHeight="false" outlineLevel="0" collapsed="false">
      <c r="A62" s="18" t="s">
        <v>12</v>
      </c>
      <c r="B62" s="7"/>
      <c r="C62" s="20" t="n">
        <f aca="false">+February!E34</f>
        <v>300</v>
      </c>
      <c r="D62" s="20" t="n">
        <f aca="false">+February!F34</f>
        <v>227</v>
      </c>
      <c r="E62" s="20" t="n">
        <f aca="false">+February!G34</f>
        <v>158</v>
      </c>
      <c r="F62" s="20" t="n">
        <f aca="false">+February!H34</f>
        <v>75.5</v>
      </c>
      <c r="G62" s="20" t="n">
        <f aca="false">+February!C10</f>
        <v>148.832</v>
      </c>
      <c r="H62" s="19"/>
      <c r="I62" s="20" t="n">
        <f aca="false">AVERAGE(C62:G62)</f>
        <v>181.8664</v>
      </c>
      <c r="J62" s="21" t="n">
        <f aca="false">+February!P16/1000</f>
        <v>215.604392857143</v>
      </c>
    </row>
    <row r="63" customFormat="false" ht="12.75" hidden="false" customHeight="false" outlineLevel="0" collapsed="false">
      <c r="A63" s="18" t="s">
        <v>13</v>
      </c>
      <c r="B63" s="7"/>
      <c r="C63" s="20" t="n">
        <f aca="false">+February!E35</f>
        <v>10</v>
      </c>
      <c r="D63" s="20" t="n">
        <f aca="false">+February!F35</f>
        <v>9</v>
      </c>
      <c r="E63" s="20" t="n">
        <f aca="false">+February!G35</f>
        <v>11</v>
      </c>
      <c r="F63" s="20" t="n">
        <f aca="false">+February!H35</f>
        <v>8</v>
      </c>
      <c r="G63" s="20" t="n">
        <f aca="false">+February!C11</f>
        <v>8.017</v>
      </c>
      <c r="H63" s="19"/>
      <c r="I63" s="20" t="n">
        <f aca="false">AVERAGE(C63:G63)</f>
        <v>9.2034</v>
      </c>
      <c r="J63" s="21" t="n">
        <f aca="false">+February!P41/1000</f>
        <v>9.784</v>
      </c>
    </row>
    <row r="64" customFormat="false" ht="12.75" hidden="false" customHeight="false" outlineLevel="0" collapsed="false">
      <c r="A64" s="22" t="s">
        <v>14</v>
      </c>
      <c r="B64" s="23"/>
      <c r="C64" s="24" t="n">
        <f aca="false">+C63+C62</f>
        <v>310</v>
      </c>
      <c r="D64" s="24" t="n">
        <f aca="false">+D63+D62</f>
        <v>236</v>
      </c>
      <c r="E64" s="24" t="n">
        <f aca="false">+E63+E62</f>
        <v>169</v>
      </c>
      <c r="F64" s="24" t="n">
        <f aca="false">+F63+F62</f>
        <v>83.5</v>
      </c>
      <c r="G64" s="24" t="n">
        <f aca="false">+G63+G62</f>
        <v>156.849</v>
      </c>
      <c r="H64" s="25"/>
      <c r="I64" s="24" t="n">
        <f aca="false">AVERAGE(C64:G64)</f>
        <v>191.0698</v>
      </c>
      <c r="J64" s="26" t="n">
        <f aca="false">+J63+J62</f>
        <v>225.388392857143</v>
      </c>
    </row>
    <row r="65" customFormat="false" ht="12.75" hidden="false" customHeight="false" outlineLevel="0" collapsed="false">
      <c r="A65" s="18" t="s">
        <v>15</v>
      </c>
      <c r="B65" s="7"/>
      <c r="C65" s="20" t="n">
        <f aca="false">+February!E40</f>
        <v>62</v>
      </c>
      <c r="D65" s="20" t="n">
        <f aca="false">+February!F40</f>
        <v>57</v>
      </c>
      <c r="E65" s="20" t="n">
        <f aca="false">+February!G40</f>
        <v>67</v>
      </c>
      <c r="F65" s="20" t="n">
        <f aca="false">+February!H40</f>
        <v>58</v>
      </c>
      <c r="G65" s="20" t="n">
        <f aca="false">+February!C13</f>
        <v>54.255</v>
      </c>
      <c r="H65" s="19"/>
      <c r="I65" s="20" t="n">
        <f aca="false">AVERAGE(C65:G65)</f>
        <v>59.651</v>
      </c>
      <c r="J65" s="21" t="n">
        <f aca="false">+February!P34/1000</f>
        <v>45.05</v>
      </c>
    </row>
    <row r="66" customFormat="false" ht="12.75" hidden="false" customHeight="false" outlineLevel="0" collapsed="false">
      <c r="A66" s="22" t="s">
        <v>16</v>
      </c>
      <c r="B66" s="23"/>
      <c r="C66" s="24" t="n">
        <f aca="false">+C65+C64</f>
        <v>372</v>
      </c>
      <c r="D66" s="24" t="n">
        <f aca="false">+D65+D64</f>
        <v>293</v>
      </c>
      <c r="E66" s="24" t="n">
        <f aca="false">+E65+E64</f>
        <v>236</v>
      </c>
      <c r="F66" s="24" t="n">
        <f aca="false">+F65+F64</f>
        <v>141.5</v>
      </c>
      <c r="G66" s="24" t="n">
        <f aca="false">+G65+G64</f>
        <v>211.104</v>
      </c>
      <c r="H66" s="25" t="n">
        <f aca="false">+H65+H64</f>
        <v>0</v>
      </c>
      <c r="I66" s="24" t="n">
        <f aca="false">AVERAGE(C66:G66)</f>
        <v>250.7208</v>
      </c>
      <c r="J66" s="26" t="n">
        <f aca="false">+J65+J64</f>
        <v>270.438392857143</v>
      </c>
    </row>
    <row r="67" customFormat="false" ht="13.5" hidden="false" customHeight="false" outlineLevel="0" collapsed="false">
      <c r="A67" s="27" t="s">
        <v>17</v>
      </c>
      <c r="B67" s="28"/>
      <c r="C67" s="29" t="n">
        <f aca="false">+February!D38</f>
        <v>32</v>
      </c>
      <c r="D67" s="29" t="n">
        <f aca="false">+February!E38</f>
        <v>93</v>
      </c>
      <c r="E67" s="29" t="n">
        <f aca="false">+February!F38</f>
        <v>22</v>
      </c>
      <c r="F67" s="29" t="n">
        <v>0</v>
      </c>
      <c r="G67" s="29" t="n">
        <v>42.3</v>
      </c>
      <c r="H67" s="30"/>
      <c r="I67" s="29" t="n">
        <f aca="false">AVERAGE(C67:G67)</f>
        <v>37.86</v>
      </c>
      <c r="J67" s="31"/>
    </row>
    <row r="68" customFormat="false" ht="13.5" hidden="false" customHeight="false" outlineLevel="0" collapsed="false"/>
    <row r="69" customFormat="false" ht="12.75" hidden="false" customHeight="false" outlineLevel="0" collapsed="false">
      <c r="A69" s="2"/>
      <c r="B69" s="3"/>
      <c r="C69" s="4" t="s">
        <v>22</v>
      </c>
      <c r="D69" s="4"/>
      <c r="E69" s="4"/>
      <c r="F69" s="4"/>
      <c r="G69" s="4"/>
      <c r="H69" s="3"/>
      <c r="I69" s="5"/>
      <c r="J69" s="5"/>
    </row>
    <row r="70" customFormat="false" ht="12.75" hidden="false" customHeight="false" outlineLevel="0" collapsed="false">
      <c r="A70" s="6"/>
      <c r="B70" s="7"/>
      <c r="C70" s="8" t="n">
        <v>1996</v>
      </c>
      <c r="D70" s="8" t="n">
        <v>1997</v>
      </c>
      <c r="E70" s="8" t="n">
        <v>1998</v>
      </c>
      <c r="F70" s="8" t="n">
        <v>1999</v>
      </c>
      <c r="G70" s="9" t="n">
        <v>2000</v>
      </c>
      <c r="H70" s="7" t="n">
        <v>2000</v>
      </c>
      <c r="I70" s="8" t="s">
        <v>20</v>
      </c>
      <c r="J70" s="10" t="n">
        <v>2001</v>
      </c>
    </row>
    <row r="71" customFormat="false" ht="12.75" hidden="false" customHeight="false" outlineLevel="0" collapsed="false">
      <c r="A71" s="6"/>
      <c r="B71" s="7"/>
      <c r="C71" s="11"/>
      <c r="D71" s="11"/>
      <c r="E71" s="11"/>
      <c r="F71" s="11"/>
      <c r="G71" s="11"/>
      <c r="H71" s="7"/>
      <c r="I71" s="12"/>
      <c r="J71" s="10" t="s">
        <v>2</v>
      </c>
    </row>
    <row r="72" customFormat="false" ht="12.75" hidden="false" customHeight="false" outlineLevel="0" collapsed="false">
      <c r="A72" s="13" t="s">
        <v>3</v>
      </c>
      <c r="B72" s="14"/>
      <c r="C72" s="15" t="n">
        <f aca="false">+March!E22</f>
        <v>265</v>
      </c>
      <c r="D72" s="15" t="n">
        <f aca="false">+March!F22</f>
        <v>82.5</v>
      </c>
      <c r="E72" s="15" t="n">
        <f aca="false">+March!G22</f>
        <v>217</v>
      </c>
      <c r="F72" s="15" t="n">
        <f aca="false">+March!H22</f>
        <v>110</v>
      </c>
      <c r="G72" s="15" t="n">
        <f aca="false">+March!B4</f>
        <v>76.5</v>
      </c>
      <c r="H72" s="16"/>
      <c r="I72" s="15" t="n">
        <f aca="false">AVERAGE(C72:G72)</f>
        <v>150.2</v>
      </c>
      <c r="J72" s="17" t="n">
        <v>119</v>
      </c>
      <c r="K72" s="1" t="n">
        <v>125.5</v>
      </c>
    </row>
    <row r="73" customFormat="false" ht="12.75" hidden="true" customHeight="true" outlineLevel="0" collapsed="false">
      <c r="A73" s="13" t="s">
        <v>5</v>
      </c>
      <c r="B73" s="14"/>
      <c r="C73" s="15" t="n">
        <f aca="false">+March!E23</f>
        <v>50</v>
      </c>
      <c r="D73" s="15" t="n">
        <f aca="false">+March!F23</f>
        <v>90.5</v>
      </c>
      <c r="E73" s="15" t="n">
        <f aca="false">+March!G23</f>
        <v>63</v>
      </c>
      <c r="F73" s="15" t="n">
        <f aca="false">+March!H23</f>
        <v>70.5</v>
      </c>
      <c r="G73" s="15"/>
      <c r="H73" s="16"/>
      <c r="I73" s="15" t="n">
        <f aca="false">AVERAGE(C73:G73)</f>
        <v>68.5</v>
      </c>
      <c r="J73" s="17"/>
    </row>
    <row r="74" customFormat="false" ht="12.75" hidden="false" customHeight="false" outlineLevel="0" collapsed="false">
      <c r="A74" s="13" t="s">
        <v>6</v>
      </c>
      <c r="B74" s="14"/>
      <c r="C74" s="15" t="n">
        <f aca="false">+March!E24</f>
        <v>69.8</v>
      </c>
      <c r="D74" s="15" t="n">
        <f aca="false">+March!F24</f>
        <v>75</v>
      </c>
      <c r="E74" s="15" t="n">
        <f aca="false">+March!G24</f>
        <v>70.9</v>
      </c>
      <c r="F74" s="15" t="n">
        <f aca="false">+March!H24</f>
        <v>74.5</v>
      </c>
      <c r="G74" s="15" t="n">
        <f aca="false">+March!B5</f>
        <v>72</v>
      </c>
      <c r="H74" s="16"/>
      <c r="I74" s="15" t="n">
        <f aca="false">AVERAGE(C74:G74)</f>
        <v>72.44</v>
      </c>
      <c r="J74" s="17" t="n">
        <v>71.48</v>
      </c>
    </row>
    <row r="75" customFormat="false" ht="12.75" hidden="false" customHeight="false" outlineLevel="0" collapsed="false">
      <c r="A75" s="13" t="s">
        <v>8</v>
      </c>
      <c r="B75" s="14"/>
      <c r="C75" s="15" t="n">
        <f aca="false">+March!E25</f>
        <v>46.3</v>
      </c>
      <c r="D75" s="15" t="n">
        <f aca="false">+March!F25</f>
        <v>55.5</v>
      </c>
      <c r="E75" s="15" t="n">
        <f aca="false">+March!G25</f>
        <v>49.2</v>
      </c>
      <c r="F75" s="15" t="n">
        <f aca="false">+March!H25</f>
        <v>52.9</v>
      </c>
      <c r="G75" s="15" t="n">
        <f aca="false">+March!B6</f>
        <v>54</v>
      </c>
      <c r="H75" s="16"/>
      <c r="I75" s="15" t="n">
        <f aca="false">AVERAGE(C75:G75)</f>
        <v>51.58</v>
      </c>
      <c r="J75" s="17" t="n">
        <v>50.4</v>
      </c>
    </row>
    <row r="76" customFormat="false" ht="12.75" hidden="false" customHeight="false" outlineLevel="0" collapsed="false">
      <c r="A76" s="13" t="s">
        <v>10</v>
      </c>
      <c r="B76" s="14"/>
      <c r="C76" s="15" t="n">
        <f aca="false">+March!E26</f>
        <v>58.1</v>
      </c>
      <c r="D76" s="15" t="n">
        <f aca="false">+March!F26</f>
        <v>65.3</v>
      </c>
      <c r="E76" s="15" t="n">
        <f aca="false">+March!G26</f>
        <v>60</v>
      </c>
      <c r="F76" s="15" t="n">
        <f aca="false">+March!H26</f>
        <v>63.7</v>
      </c>
      <c r="G76" s="15" t="n">
        <f aca="false">+March!B7</f>
        <v>63</v>
      </c>
      <c r="H76" s="16"/>
      <c r="I76" s="15" t="n">
        <f aca="false">AVERAGE(C76:G76)</f>
        <v>62.02</v>
      </c>
      <c r="J76" s="17" t="n">
        <v>60.95</v>
      </c>
    </row>
    <row r="77" customFormat="false" ht="12.75" hidden="false" customHeight="false" outlineLevel="0" collapsed="false">
      <c r="A77" s="13"/>
      <c r="B77" s="14"/>
      <c r="C77" s="15"/>
      <c r="D77" s="15"/>
      <c r="E77" s="15"/>
      <c r="F77" s="15"/>
      <c r="G77" s="15"/>
      <c r="H77" s="16"/>
      <c r="I77" s="15"/>
      <c r="J77" s="17"/>
    </row>
    <row r="78" customFormat="false" ht="12.75" hidden="false" customHeight="false" outlineLevel="0" collapsed="false">
      <c r="A78" s="18"/>
      <c r="B78" s="7"/>
      <c r="C78" s="12"/>
      <c r="D78" s="12"/>
      <c r="E78" s="12"/>
      <c r="F78" s="12"/>
      <c r="G78" s="12"/>
      <c r="H78" s="19"/>
      <c r="I78" s="12"/>
      <c r="J78" s="10" t="s">
        <v>11</v>
      </c>
    </row>
    <row r="79" customFormat="false" ht="12.75" hidden="false" customHeight="false" outlineLevel="0" collapsed="false">
      <c r="A79" s="18" t="s">
        <v>12</v>
      </c>
      <c r="B79" s="7"/>
      <c r="C79" s="20" t="n">
        <f aca="false">+March!E31</f>
        <v>258</v>
      </c>
      <c r="D79" s="20" t="n">
        <f aca="false">+March!F31</f>
        <v>120</v>
      </c>
      <c r="E79" s="20" t="n">
        <f aca="false">+March!G31</f>
        <v>212</v>
      </c>
      <c r="F79" s="20" t="n">
        <f aca="false">+March!H31</f>
        <v>66</v>
      </c>
      <c r="G79" s="20" t="n">
        <f aca="false">+March!B10</f>
        <v>124.6</v>
      </c>
      <c r="H79" s="19"/>
      <c r="I79" s="20" t="n">
        <f aca="false">AVERAGE(C79:G79)</f>
        <v>156.12</v>
      </c>
      <c r="J79" s="21" t="n">
        <f aca="false">+March!P16/1000</f>
        <v>159.599419354839</v>
      </c>
    </row>
    <row r="80" customFormat="false" ht="12.75" hidden="false" customHeight="false" outlineLevel="0" collapsed="false">
      <c r="A80" s="18" t="s">
        <v>13</v>
      </c>
      <c r="B80" s="7"/>
      <c r="C80" s="20" t="n">
        <f aca="false">+March!E32</f>
        <v>8</v>
      </c>
      <c r="D80" s="20" t="n">
        <f aca="false">+March!F32</f>
        <v>5</v>
      </c>
      <c r="E80" s="20" t="n">
        <f aca="false">+March!G32</f>
        <v>10</v>
      </c>
      <c r="F80" s="20" t="n">
        <f aca="false">+March!H32</f>
        <v>8</v>
      </c>
      <c r="G80" s="20" t="n">
        <f aca="false">+March!B11</f>
        <v>7.2</v>
      </c>
      <c r="H80" s="19"/>
      <c r="I80" s="20" t="n">
        <f aca="false">AVERAGE(C80:G80)</f>
        <v>7.64</v>
      </c>
      <c r="J80" s="21" t="n">
        <f aca="false">+March!P41/1000</f>
        <v>7.625</v>
      </c>
    </row>
    <row r="81" customFormat="false" ht="12.75" hidden="false" customHeight="false" outlineLevel="0" collapsed="false">
      <c r="A81" s="22" t="s">
        <v>14</v>
      </c>
      <c r="B81" s="23"/>
      <c r="C81" s="24" t="n">
        <f aca="false">+C79+C80</f>
        <v>266</v>
      </c>
      <c r="D81" s="24" t="n">
        <f aca="false">+D79+D80</f>
        <v>125</v>
      </c>
      <c r="E81" s="24" t="n">
        <f aca="false">+E79+E80</f>
        <v>222</v>
      </c>
      <c r="F81" s="24" t="n">
        <f aca="false">+F79+F80</f>
        <v>74</v>
      </c>
      <c r="G81" s="24" t="n">
        <f aca="false">+G79+G80</f>
        <v>131.8</v>
      </c>
      <c r="H81" s="25"/>
      <c r="I81" s="24" t="n">
        <f aca="false">AVERAGE(C81:G81)</f>
        <v>163.76</v>
      </c>
      <c r="J81" s="26" t="n">
        <f aca="false">+J80+J79</f>
        <v>167.224419354839</v>
      </c>
    </row>
    <row r="82" customFormat="false" ht="12.75" hidden="false" customHeight="false" outlineLevel="0" collapsed="false">
      <c r="A82" s="18" t="s">
        <v>15</v>
      </c>
      <c r="B82" s="7"/>
      <c r="C82" s="20" t="n">
        <f aca="false">+March!E36</f>
        <v>59</v>
      </c>
      <c r="D82" s="20" t="n">
        <f aca="false">+March!F36</f>
        <v>54</v>
      </c>
      <c r="E82" s="20" t="n">
        <f aca="false">+March!G36</f>
        <v>64</v>
      </c>
      <c r="F82" s="20" t="n">
        <f aca="false">+March!H36</f>
        <v>57</v>
      </c>
      <c r="G82" s="20" t="n">
        <f aca="false">+March!B13</f>
        <v>53.6</v>
      </c>
      <c r="H82" s="19"/>
      <c r="I82" s="20" t="n">
        <f aca="false">AVERAGE(C82:G82)</f>
        <v>57.52</v>
      </c>
      <c r="J82" s="21" t="n">
        <f aca="false">+March!P34/1000</f>
        <v>45.05</v>
      </c>
    </row>
    <row r="83" customFormat="false" ht="12.75" hidden="false" customHeight="false" outlineLevel="0" collapsed="false">
      <c r="A83" s="22" t="s">
        <v>16</v>
      </c>
      <c r="B83" s="23"/>
      <c r="C83" s="24" t="n">
        <f aca="false">+C82+C81</f>
        <v>325</v>
      </c>
      <c r="D83" s="24" t="n">
        <f aca="false">+D82+D81</f>
        <v>179</v>
      </c>
      <c r="E83" s="24" t="n">
        <f aca="false">+E82+E81</f>
        <v>286</v>
      </c>
      <c r="F83" s="24" t="n">
        <f aca="false">+F82+F81</f>
        <v>131</v>
      </c>
      <c r="G83" s="24" t="n">
        <f aca="false">+G82+G81</f>
        <v>185.4</v>
      </c>
      <c r="H83" s="25"/>
      <c r="I83" s="24" t="n">
        <f aca="false">AVERAGE(C83:G83)</f>
        <v>221.28</v>
      </c>
      <c r="J83" s="26" t="n">
        <f aca="false">+J82+J81</f>
        <v>212.274419354839</v>
      </c>
    </row>
    <row r="84" customFormat="false" ht="13.5" hidden="false" customHeight="false" outlineLevel="0" collapsed="false">
      <c r="A84" s="27" t="s">
        <v>17</v>
      </c>
      <c r="B84" s="28"/>
      <c r="C84" s="29" t="n">
        <f aca="false">+March!E40</f>
        <v>86</v>
      </c>
      <c r="D84" s="29" t="n">
        <f aca="false">+March!F40</f>
        <v>31</v>
      </c>
      <c r="E84" s="29" t="n">
        <f aca="false">+March!G40</f>
        <v>62</v>
      </c>
      <c r="F84" s="29" t="n">
        <v>0</v>
      </c>
      <c r="G84" s="29" t="n">
        <v>73.3</v>
      </c>
      <c r="H84" s="30"/>
      <c r="I84" s="29" t="n">
        <f aca="false">AVERAGE(C84:G84)</f>
        <v>50.46</v>
      </c>
      <c r="J84" s="31"/>
    </row>
  </sheetData>
  <mergeCells count="10">
    <mergeCell ref="C1:G1"/>
    <mergeCell ref="I1:J1"/>
    <mergeCell ref="C18:G18"/>
    <mergeCell ref="I18:J18"/>
    <mergeCell ref="C35:G35"/>
    <mergeCell ref="I35:J35"/>
    <mergeCell ref="C52:G52"/>
    <mergeCell ref="I52:J52"/>
    <mergeCell ref="C69:G69"/>
    <mergeCell ref="I69:J69"/>
  </mergeCells>
  <printOptions headings="false" gridLines="false" gridLinesSet="true" horizontalCentered="true" verticalCentered="false"/>
  <pageMargins left="0.25" right="0.25" top="0.75" bottom="0.5" header="0.35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Italic"&amp;12Entex Winter Plan 2000-2001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.85"/>
    <col collapsed="false" customWidth="true" hidden="false" outlineLevel="0" max="10" min="10" style="33" width="19.41"/>
    <col collapsed="false" customWidth="true" hidden="false" outlineLevel="0" max="11" min="11" style="33" width="30.41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7" min="16" style="33" width="9.14"/>
  </cols>
  <sheetData>
    <row r="1" customFormat="false" ht="12.75" hidden="false" customHeight="false" outlineLevel="0" collapsed="false">
      <c r="A1" s="34" t="s">
        <v>23</v>
      </c>
      <c r="B1" s="35"/>
      <c r="C1" s="36" t="s">
        <v>24</v>
      </c>
      <c r="D1" s="36"/>
      <c r="E1" s="36"/>
    </row>
    <row r="2" customFormat="false" ht="12.75" hidden="false" customHeight="false" outlineLevel="0" collapsed="false">
      <c r="A2" s="37"/>
      <c r="B2" s="38"/>
      <c r="C2" s="39" t="n">
        <v>1998</v>
      </c>
      <c r="D2" s="40" t="n">
        <v>1999</v>
      </c>
      <c r="E2" s="40"/>
      <c r="J2" s="41" t="n">
        <v>36831</v>
      </c>
      <c r="K2" s="42"/>
      <c r="L2" s="42"/>
      <c r="M2" s="43"/>
      <c r="N2" s="44"/>
      <c r="O2" s="45"/>
      <c r="P2" s="46" t="s">
        <v>25</v>
      </c>
      <c r="Q2" s="46"/>
    </row>
    <row r="3" customFormat="false" ht="12.75" hidden="false" customHeight="false" outlineLevel="0" collapsed="false">
      <c r="A3" s="37"/>
      <c r="B3" s="38"/>
      <c r="C3" s="47"/>
      <c r="D3" s="48" t="s">
        <v>26</v>
      </c>
      <c r="E3" s="49" t="s">
        <v>27</v>
      </c>
      <c r="J3" s="50" t="s">
        <v>28</v>
      </c>
      <c r="K3" s="51" t="n">
        <v>30</v>
      </c>
      <c r="L3" s="52" t="s">
        <v>29</v>
      </c>
      <c r="M3" s="53"/>
      <c r="N3" s="54" t="s">
        <v>30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57"/>
      <c r="C4" s="58" t="n">
        <v>94.5</v>
      </c>
      <c r="D4" s="59" t="n">
        <v>120</v>
      </c>
      <c r="E4" s="60" t="n">
        <v>131</v>
      </c>
      <c r="J4" s="61"/>
      <c r="K4" s="62"/>
      <c r="L4" s="62"/>
      <c r="M4" s="63"/>
      <c r="N4" s="64"/>
      <c r="O4" s="65"/>
      <c r="P4" s="66" t="s">
        <v>31</v>
      </c>
      <c r="Q4" s="67" t="s">
        <v>32</v>
      </c>
    </row>
    <row r="5" customFormat="false" ht="12.75" hidden="false" customHeight="false" outlineLevel="0" collapsed="false">
      <c r="A5" s="13" t="s">
        <v>6</v>
      </c>
      <c r="B5" s="57"/>
      <c r="C5" s="58" t="n">
        <v>72.9</v>
      </c>
      <c r="D5" s="59" t="n">
        <v>77</v>
      </c>
      <c r="E5" s="60" t="n">
        <v>72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57"/>
      <c r="C6" s="58" t="n">
        <v>55.6</v>
      </c>
      <c r="D6" s="59" t="n">
        <v>47</v>
      </c>
      <c r="E6" s="60" t="n">
        <v>49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57"/>
      <c r="C7" s="58" t="n">
        <v>64.2</v>
      </c>
      <c r="D7" s="59" t="n">
        <v>62</v>
      </c>
      <c r="E7" s="60" t="n">
        <v>61</v>
      </c>
      <c r="J7" s="68" t="s">
        <v>33</v>
      </c>
      <c r="K7" s="62" t="s">
        <v>34</v>
      </c>
      <c r="L7" s="62" t="s">
        <v>35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57"/>
      <c r="C8" s="58"/>
      <c r="D8" s="59"/>
      <c r="E8" s="60"/>
      <c r="J8" s="68" t="s">
        <v>36</v>
      </c>
      <c r="K8" s="71" t="s">
        <v>37</v>
      </c>
      <c r="L8" s="71" t="s">
        <v>38</v>
      </c>
      <c r="M8" s="72"/>
      <c r="N8" s="64" t="n">
        <v>70201</v>
      </c>
      <c r="O8" s="73"/>
      <c r="P8" s="70" t="n">
        <v>10500</v>
      </c>
      <c r="Q8" s="74" t="n">
        <f aca="false">+P8*$K$3</f>
        <v>315000</v>
      </c>
    </row>
    <row r="9" customFormat="false" ht="12.75" hidden="false" customHeight="false" outlineLevel="0" collapsed="false">
      <c r="A9" s="75"/>
      <c r="B9" s="38"/>
      <c r="C9" s="47"/>
      <c r="D9" s="59"/>
      <c r="E9" s="76" t="s">
        <v>11</v>
      </c>
      <c r="J9" s="68" t="s">
        <v>39</v>
      </c>
      <c r="K9" s="62" t="s">
        <v>40</v>
      </c>
      <c r="L9" s="62" t="s">
        <v>41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38"/>
      <c r="C10" s="77" t="n">
        <v>87.6</v>
      </c>
      <c r="D10" s="78" t="n">
        <v>64.5</v>
      </c>
      <c r="E10" s="79" t="n">
        <v>117.4</v>
      </c>
      <c r="J10" s="68" t="s">
        <v>42</v>
      </c>
      <c r="K10" s="62" t="s">
        <v>43</v>
      </c>
      <c r="L10" s="62" t="s">
        <v>44</v>
      </c>
      <c r="M10" s="63"/>
      <c r="N10" s="64" t="n">
        <v>78418</v>
      </c>
      <c r="O10" s="65"/>
      <c r="P10" s="70" t="n">
        <v>250</v>
      </c>
      <c r="Q10" s="74" t="n">
        <f aca="false">+P10*$K$3</f>
        <v>7500</v>
      </c>
    </row>
    <row r="11" customFormat="false" ht="12.75" hidden="false" customHeight="false" outlineLevel="0" collapsed="false">
      <c r="A11" s="75" t="s">
        <v>13</v>
      </c>
      <c r="B11" s="38"/>
      <c r="C11" s="77" t="n">
        <v>6.7</v>
      </c>
      <c r="D11" s="78" t="n">
        <v>5.767</v>
      </c>
      <c r="E11" s="79" t="n">
        <v>7.468</v>
      </c>
      <c r="J11" s="68" t="s">
        <v>36</v>
      </c>
      <c r="K11" s="62" t="s">
        <v>45</v>
      </c>
      <c r="L11" s="62" t="s">
        <v>46</v>
      </c>
      <c r="M11" s="63"/>
      <c r="N11" s="64" t="n">
        <v>70549</v>
      </c>
      <c r="O11" s="65"/>
      <c r="P11" s="70" t="n">
        <v>5000</v>
      </c>
      <c r="Q11" s="74" t="n">
        <f aca="false">+P11*$K$3</f>
        <v>150000</v>
      </c>
    </row>
    <row r="12" customFormat="false" ht="12.75" hidden="false" customHeight="false" outlineLevel="0" collapsed="false">
      <c r="A12" s="22" t="s">
        <v>14</v>
      </c>
      <c r="B12" s="80"/>
      <c r="C12" s="24" t="n">
        <v>94.3</v>
      </c>
      <c r="D12" s="81" t="n">
        <f aca="false">+D11+D10</f>
        <v>70.267</v>
      </c>
      <c r="E12" s="82" t="n">
        <v>124.868</v>
      </c>
      <c r="J12" s="68"/>
      <c r="K12" s="62"/>
      <c r="L12" s="83" t="s">
        <v>47</v>
      </c>
      <c r="M12" s="84"/>
      <c r="N12" s="85"/>
      <c r="O12" s="86"/>
      <c r="P12" s="87" t="n">
        <v>15750</v>
      </c>
      <c r="Q12" s="87" t="n">
        <f aca="false">+P12*$K$3</f>
        <v>472500</v>
      </c>
    </row>
    <row r="13" customFormat="false" ht="12.75" hidden="false" customHeight="false" outlineLevel="0" collapsed="false">
      <c r="A13" s="18" t="s">
        <v>15</v>
      </c>
      <c r="B13" s="88"/>
      <c r="C13" s="20" t="n">
        <v>57.04</v>
      </c>
      <c r="D13" s="89" t="n">
        <v>53.497</v>
      </c>
      <c r="E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92"/>
      <c r="C14" s="29" t="n">
        <v>151.34</v>
      </c>
      <c r="D14" s="93" t="n">
        <f aca="false">+D13+D12</f>
        <v>123.764</v>
      </c>
      <c r="E14" s="94" t="n">
        <v>170.168</v>
      </c>
      <c r="J14" s="68" t="s">
        <v>36</v>
      </c>
      <c r="K14" s="62" t="s">
        <v>48</v>
      </c>
      <c r="L14" s="95" t="s">
        <v>38</v>
      </c>
      <c r="M14" s="96"/>
      <c r="N14" s="64" t="n">
        <v>292249</v>
      </c>
      <c r="O14" s="97"/>
      <c r="P14" s="70" t="n">
        <f aca="false">118190+(77963/30)</f>
        <v>120788.766666667</v>
      </c>
      <c r="Q14" s="74" t="n">
        <f aca="false">+P14*$K$3</f>
        <v>3623663</v>
      </c>
    </row>
    <row r="15" customFormat="false" ht="13.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5.75" hidden="false" customHeight="false" outlineLevel="0" collapsed="false">
      <c r="A16" s="98" t="s">
        <v>49</v>
      </c>
      <c r="B16" s="99"/>
      <c r="C16" s="99"/>
      <c r="D16" s="99"/>
      <c r="E16" s="99"/>
      <c r="F16" s="99"/>
      <c r="G16" s="99"/>
      <c r="H16" s="100"/>
      <c r="J16" s="101" t="s">
        <v>14</v>
      </c>
      <c r="K16" s="102"/>
      <c r="L16" s="103"/>
      <c r="M16" s="104"/>
      <c r="N16" s="105"/>
      <c r="O16" s="104"/>
      <c r="P16" s="106" t="n">
        <f aca="false">+P14+P12</f>
        <v>136538.766666667</v>
      </c>
      <c r="Q16" s="106" t="n">
        <f aca="false">+P16*$K$3</f>
        <v>4096163</v>
      </c>
    </row>
    <row r="17" customFormat="false" ht="15.75" hidden="false" customHeight="false" outlineLevel="0" collapsed="false">
      <c r="A17" s="107"/>
      <c r="B17" s="1"/>
      <c r="C17" s="1"/>
      <c r="D17" s="1"/>
      <c r="E17" s="1"/>
      <c r="F17" s="1"/>
      <c r="G17" s="1"/>
      <c r="H17" s="108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09"/>
      <c r="B18" s="1"/>
      <c r="C18" s="110" t="n">
        <v>1994</v>
      </c>
      <c r="D18" s="110" t="n">
        <v>1995</v>
      </c>
      <c r="E18" s="110" t="n">
        <v>1996</v>
      </c>
      <c r="F18" s="110" t="n">
        <v>1997</v>
      </c>
      <c r="G18" s="110" t="n">
        <v>1998</v>
      </c>
      <c r="H18" s="108"/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8.75" hidden="false" customHeight="false" outlineLevel="0" collapsed="false">
      <c r="A19" s="111" t="s">
        <v>50</v>
      </c>
      <c r="B19" s="110"/>
      <c r="C19" s="110"/>
      <c r="D19" s="110"/>
      <c r="E19" s="110"/>
      <c r="F19" s="110"/>
      <c r="G19" s="110"/>
      <c r="H19" s="108"/>
      <c r="J19" s="68" t="s">
        <v>33</v>
      </c>
      <c r="K19" s="62" t="s">
        <v>51</v>
      </c>
      <c r="L19" s="62" t="s">
        <v>35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12"/>
      <c r="B20" s="113"/>
      <c r="C20" s="113"/>
      <c r="D20" s="113"/>
      <c r="E20" s="113"/>
      <c r="F20" s="113"/>
      <c r="G20" s="113"/>
      <c r="H20" s="114" t="s">
        <v>52</v>
      </c>
      <c r="J20" s="68" t="s">
        <v>53</v>
      </c>
      <c r="K20" s="62"/>
      <c r="L20" s="62" t="s">
        <v>54</v>
      </c>
      <c r="M20" s="63"/>
      <c r="N20" s="64" t="n">
        <v>70114</v>
      </c>
      <c r="O20" s="65"/>
      <c r="P20" s="70" t="n">
        <v>250</v>
      </c>
      <c r="Q20" s="70" t="n">
        <f aca="false">+P20*$K$3</f>
        <v>7500</v>
      </c>
    </row>
    <row r="21" customFormat="false" ht="15.75" hidden="false" customHeight="false" outlineLevel="0" collapsed="false">
      <c r="A21" s="115"/>
      <c r="B21" s="116" t="s">
        <v>55</v>
      </c>
      <c r="C21" s="113"/>
      <c r="D21" s="113"/>
      <c r="E21" s="113"/>
      <c r="F21" s="113"/>
      <c r="G21" s="113"/>
      <c r="H21" s="117"/>
      <c r="J21" s="68" t="s">
        <v>42</v>
      </c>
      <c r="K21" s="62" t="s">
        <v>56</v>
      </c>
      <c r="L21" s="62" t="s">
        <v>57</v>
      </c>
      <c r="M21" s="63"/>
      <c r="N21" s="64" t="n">
        <v>70495</v>
      </c>
      <c r="O21" s="65"/>
      <c r="P21" s="70" t="n">
        <v>20000</v>
      </c>
      <c r="Q21" s="70" t="n">
        <f aca="false">+P21*$K$3</f>
        <v>600000</v>
      </c>
    </row>
    <row r="22" customFormat="false" ht="15.75" hidden="false" customHeight="false" outlineLevel="0" collapsed="false">
      <c r="A22" s="118" t="s">
        <v>3</v>
      </c>
      <c r="B22" s="119"/>
      <c r="C22" s="120" t="n">
        <v>79</v>
      </c>
      <c r="D22" s="120" t="n">
        <v>150</v>
      </c>
      <c r="E22" s="120" t="n">
        <v>163</v>
      </c>
      <c r="F22" s="120" t="n">
        <v>288.5</v>
      </c>
      <c r="G22" s="120" t="n">
        <v>94.5</v>
      </c>
      <c r="H22" s="121" t="n">
        <v>155</v>
      </c>
      <c r="J22" s="68" t="s">
        <v>58</v>
      </c>
      <c r="K22" s="62" t="s">
        <v>59</v>
      </c>
      <c r="L22" s="62" t="s">
        <v>57</v>
      </c>
      <c r="M22" s="63"/>
      <c r="N22" s="64" t="n">
        <v>70499</v>
      </c>
      <c r="O22" s="65"/>
      <c r="P22" s="70" t="n">
        <v>10000</v>
      </c>
      <c r="Q22" s="70" t="n">
        <f aca="false">+P22*$K$3</f>
        <v>300000</v>
      </c>
    </row>
    <row r="23" customFormat="false" ht="15.75" hidden="false" customHeight="false" outlineLevel="0" collapsed="false">
      <c r="A23" s="118" t="s">
        <v>5</v>
      </c>
      <c r="B23" s="119"/>
      <c r="C23" s="120" t="n">
        <v>98.5</v>
      </c>
      <c r="D23" s="120" t="n">
        <v>40.5</v>
      </c>
      <c r="E23" s="120" t="n">
        <v>73.5</v>
      </c>
      <c r="F23" s="120" t="n">
        <v>8.5</v>
      </c>
      <c r="G23" s="120" t="n">
        <v>71</v>
      </c>
      <c r="H23" s="121" t="n">
        <v>58.4</v>
      </c>
      <c r="J23" s="68"/>
      <c r="K23" s="62"/>
      <c r="L23" s="62" t="s">
        <v>60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8" t="s">
        <v>61</v>
      </c>
      <c r="B24" s="119"/>
      <c r="C24" s="120" t="n">
        <v>75.4</v>
      </c>
      <c r="D24" s="120" t="n">
        <v>72.2</v>
      </c>
      <c r="E24" s="120" t="n">
        <v>72.3</v>
      </c>
      <c r="F24" s="120" t="n">
        <v>65.3</v>
      </c>
      <c r="G24" s="120" t="n">
        <v>72.9</v>
      </c>
      <c r="H24" s="121" t="n">
        <v>71.62</v>
      </c>
      <c r="J24" s="68" t="s">
        <v>42</v>
      </c>
      <c r="K24" s="62" t="s">
        <v>62</v>
      </c>
      <c r="L24" s="62" t="s">
        <v>63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5.75" hidden="false" customHeight="false" outlineLevel="0" collapsed="false">
      <c r="A25" s="118" t="s">
        <v>64</v>
      </c>
      <c r="B25" s="119"/>
      <c r="C25" s="120" t="n">
        <v>55.9</v>
      </c>
      <c r="D25" s="120" t="n">
        <v>50.5</v>
      </c>
      <c r="E25" s="120" t="n">
        <v>51.7</v>
      </c>
      <c r="F25" s="120" t="n">
        <v>46</v>
      </c>
      <c r="G25" s="120" t="n">
        <v>55.6</v>
      </c>
      <c r="H25" s="121" t="n">
        <v>51.94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5.75" hidden="false" customHeight="false" outlineLevel="0" collapsed="false">
      <c r="A26" s="118" t="s">
        <v>65</v>
      </c>
      <c r="B26" s="119"/>
      <c r="C26" s="120" t="n">
        <v>65.7</v>
      </c>
      <c r="D26" s="120" t="n">
        <v>61.4</v>
      </c>
      <c r="E26" s="120" t="n">
        <v>62</v>
      </c>
      <c r="F26" s="120" t="n">
        <v>55.7</v>
      </c>
      <c r="G26" s="120" t="n">
        <v>64.2</v>
      </c>
      <c r="H26" s="121" t="n">
        <v>61.8</v>
      </c>
      <c r="J26" s="61"/>
      <c r="K26" s="69" t="s">
        <v>66</v>
      </c>
      <c r="L26" s="62"/>
      <c r="M26" s="63"/>
      <c r="N26" s="64"/>
      <c r="O26" s="65"/>
      <c r="P26" s="70" t="n">
        <v>30250</v>
      </c>
      <c r="Q26" s="70" t="n">
        <f aca="false">+P26*$K$3</f>
        <v>907500</v>
      </c>
    </row>
    <row r="27" customFormat="false" ht="15.75" hidden="false" customHeight="false" outlineLevel="0" collapsed="false">
      <c r="A27" s="118" t="s">
        <v>67</v>
      </c>
      <c r="B27" s="119"/>
      <c r="C27" s="120" t="s">
        <v>68</v>
      </c>
      <c r="D27" s="120" t="s">
        <v>68</v>
      </c>
      <c r="E27" s="120" t="s">
        <v>69</v>
      </c>
      <c r="F27" s="120" t="s">
        <v>70</v>
      </c>
      <c r="G27" s="120" t="s">
        <v>71</v>
      </c>
      <c r="H27" s="121" t="n">
        <v>82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5.75" hidden="false" customHeight="false" outlineLevel="0" collapsed="false">
      <c r="A28" s="118" t="s">
        <v>72</v>
      </c>
      <c r="B28" s="119"/>
      <c r="C28" s="120" t="s">
        <v>73</v>
      </c>
      <c r="D28" s="120" t="s">
        <v>74</v>
      </c>
      <c r="E28" s="120" t="s">
        <v>75</v>
      </c>
      <c r="F28" s="120" t="s">
        <v>76</v>
      </c>
      <c r="G28" s="120" t="s">
        <v>77</v>
      </c>
      <c r="H28" s="121" t="n">
        <v>19</v>
      </c>
      <c r="J28" s="68" t="s">
        <v>78</v>
      </c>
      <c r="K28" s="62" t="s">
        <v>79</v>
      </c>
      <c r="L28" s="62" t="s">
        <v>80</v>
      </c>
      <c r="M28" s="63"/>
      <c r="N28" s="64" t="n">
        <v>60952</v>
      </c>
      <c r="O28" s="65"/>
      <c r="P28" s="70" t="n">
        <v>4000</v>
      </c>
      <c r="Q28" s="70" t="n">
        <f aca="false">+P28*$K$3</f>
        <v>120000</v>
      </c>
    </row>
    <row r="29" customFormat="false" ht="12.75" hidden="false" customHeight="false" outlineLevel="0" collapsed="false">
      <c r="A29" s="122"/>
      <c r="B29" s="1"/>
      <c r="C29" s="1"/>
      <c r="D29" s="1"/>
      <c r="E29" s="1"/>
      <c r="F29" s="1"/>
      <c r="G29" s="1"/>
      <c r="H29" s="123"/>
      <c r="J29" s="68" t="s">
        <v>42</v>
      </c>
      <c r="K29" s="62" t="s">
        <v>81</v>
      </c>
      <c r="L29" s="62" t="s">
        <v>46</v>
      </c>
      <c r="M29" s="63"/>
      <c r="N29" s="64" t="n">
        <v>70550</v>
      </c>
      <c r="O29" s="65"/>
      <c r="P29" s="70" t="n">
        <v>8000</v>
      </c>
      <c r="Q29" s="70" t="n">
        <f aca="false">+P29*$K$3</f>
        <v>240000</v>
      </c>
    </row>
    <row r="30" customFormat="false" ht="12.75" hidden="false" customHeight="false" outlineLevel="0" collapsed="false">
      <c r="A30" s="116" t="s">
        <v>82</v>
      </c>
      <c r="B30" s="1"/>
      <c r="C30" s="1"/>
      <c r="D30" s="1"/>
      <c r="E30" s="1"/>
      <c r="F30" s="1"/>
      <c r="G30" s="1"/>
      <c r="H30" s="123"/>
      <c r="J30" s="68" t="s">
        <v>83</v>
      </c>
      <c r="K30" s="62" t="s">
        <v>84</v>
      </c>
      <c r="L30" s="62" t="s">
        <v>85</v>
      </c>
      <c r="M30" s="63"/>
      <c r="N30" s="64" t="n">
        <v>70119</v>
      </c>
      <c r="O30" s="65"/>
      <c r="P30" s="70" t="n">
        <v>2800</v>
      </c>
      <c r="Q30" s="70" t="n">
        <f aca="false">+P30*$K$3</f>
        <v>84000</v>
      </c>
    </row>
    <row r="31" customFormat="false" ht="12.75" hidden="false" customHeight="false" outlineLevel="0" collapsed="false">
      <c r="A31" s="118" t="s">
        <v>14</v>
      </c>
      <c r="B31" s="124"/>
      <c r="C31" s="125" t="n">
        <v>88</v>
      </c>
      <c r="D31" s="125" t="n">
        <v>117</v>
      </c>
      <c r="E31" s="125" t="n">
        <v>169</v>
      </c>
      <c r="F31" s="125" t="n">
        <v>204</v>
      </c>
      <c r="G31" s="125" t="n">
        <v>88</v>
      </c>
      <c r="H31" s="121" t="n">
        <v>144.5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18" t="s">
        <v>86</v>
      </c>
      <c r="B32" s="124"/>
      <c r="C32" s="125" t="n">
        <v>3</v>
      </c>
      <c r="D32" s="125" t="n">
        <v>7</v>
      </c>
      <c r="E32" s="125" t="n">
        <v>6</v>
      </c>
      <c r="F32" s="125" t="n">
        <v>10</v>
      </c>
      <c r="G32" s="125" t="n">
        <v>7</v>
      </c>
      <c r="H32" s="121" t="n">
        <v>7.5</v>
      </c>
      <c r="J32" s="61"/>
      <c r="K32" s="69" t="s">
        <v>87</v>
      </c>
      <c r="L32" s="62"/>
      <c r="M32" s="63"/>
      <c r="N32" s="64"/>
      <c r="O32" s="65"/>
      <c r="P32" s="70" t="n">
        <v>14800</v>
      </c>
      <c r="Q32" s="70" t="n">
        <f aca="false">+P32*$K$3</f>
        <v>444000</v>
      </c>
    </row>
    <row r="33" customFormat="false" ht="12.75" hidden="false" customHeight="false" outlineLevel="0" collapsed="false">
      <c r="A33" s="118" t="s">
        <v>88</v>
      </c>
      <c r="B33" s="124"/>
      <c r="C33" s="125" t="n">
        <v>22</v>
      </c>
      <c r="D33" s="125" t="n">
        <v>20</v>
      </c>
      <c r="E33" s="125" t="n">
        <v>44</v>
      </c>
      <c r="F33" s="125" t="n">
        <v>44</v>
      </c>
      <c r="G33" s="125" t="n">
        <v>5</v>
      </c>
      <c r="H33" s="121" t="n">
        <v>28.25</v>
      </c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18" t="s">
        <v>89</v>
      </c>
      <c r="B34" s="124"/>
      <c r="C34" s="125" t="n">
        <v>69</v>
      </c>
      <c r="D34" s="125" t="n">
        <v>104</v>
      </c>
      <c r="E34" s="125" t="n">
        <v>131</v>
      </c>
      <c r="F34" s="125" t="n">
        <v>170</v>
      </c>
      <c r="G34" s="125" t="n">
        <v>90</v>
      </c>
      <c r="H34" s="121" t="n">
        <v>123.75</v>
      </c>
      <c r="J34" s="101" t="s">
        <v>90</v>
      </c>
      <c r="K34" s="102"/>
      <c r="L34" s="103"/>
      <c r="M34" s="104"/>
      <c r="N34" s="105"/>
      <c r="O34" s="104"/>
      <c r="P34" s="106" t="n">
        <v>45050</v>
      </c>
      <c r="Q34" s="106" t="n">
        <f aca="false">+P34*$K$3</f>
        <v>1351500</v>
      </c>
    </row>
    <row r="35" customFormat="false" ht="12.75" hidden="false" customHeight="false" outlineLevel="0" collapsed="false">
      <c r="A35" s="118"/>
      <c r="B35" s="124"/>
      <c r="C35" s="125"/>
      <c r="D35" s="125"/>
      <c r="E35" s="125"/>
      <c r="F35" s="125"/>
      <c r="G35" s="125"/>
      <c r="H35" s="121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18" t="s">
        <v>90</v>
      </c>
      <c r="B36" s="124"/>
      <c r="C36" s="125" t="n">
        <v>47</v>
      </c>
      <c r="D36" s="125" t="n">
        <v>53</v>
      </c>
      <c r="E36" s="125" t="n">
        <v>55</v>
      </c>
      <c r="F36" s="125" t="n">
        <v>59</v>
      </c>
      <c r="G36" s="125" t="n">
        <v>57</v>
      </c>
      <c r="H36" s="121" t="n">
        <v>56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18"/>
      <c r="B37" s="124"/>
      <c r="C37" s="125"/>
      <c r="D37" s="125"/>
      <c r="E37" s="125"/>
      <c r="F37" s="125"/>
      <c r="G37" s="125"/>
      <c r="H37" s="121"/>
      <c r="J37" s="68" t="s">
        <v>36</v>
      </c>
      <c r="K37" s="62" t="s">
        <v>91</v>
      </c>
      <c r="L37" s="62" t="s">
        <v>92</v>
      </c>
      <c r="M37" s="63"/>
      <c r="N37" s="64" t="n">
        <v>70211</v>
      </c>
      <c r="O37" s="65"/>
      <c r="P37" s="70" t="n">
        <v>1855</v>
      </c>
      <c r="Q37" s="74" t="n">
        <f aca="false">+P37*$K$3</f>
        <v>55650</v>
      </c>
    </row>
    <row r="38" customFormat="false" ht="13.5" hidden="false" customHeight="false" outlineLevel="0" collapsed="false">
      <c r="A38" s="126" t="s">
        <v>93</v>
      </c>
      <c r="B38" s="127"/>
      <c r="C38" s="128" t="n">
        <v>116</v>
      </c>
      <c r="D38" s="128" t="n">
        <v>157</v>
      </c>
      <c r="E38" s="128" t="n">
        <v>186</v>
      </c>
      <c r="F38" s="128" t="n">
        <v>229</v>
      </c>
      <c r="G38" s="128" t="n">
        <v>147</v>
      </c>
      <c r="H38" s="129" t="n">
        <v>179.75</v>
      </c>
      <c r="J38" s="68" t="s">
        <v>36</v>
      </c>
      <c r="K38" s="62" t="s">
        <v>94</v>
      </c>
      <c r="L38" s="62" t="s">
        <v>95</v>
      </c>
      <c r="M38" s="63"/>
      <c r="N38" s="64" t="n">
        <v>70235</v>
      </c>
      <c r="O38" s="65"/>
      <c r="P38" s="70" t="n">
        <v>2968</v>
      </c>
      <c r="Q38" s="74" t="n">
        <f aca="false">+P38*$K$3</f>
        <v>89040</v>
      </c>
    </row>
    <row r="39" customFormat="false" ht="12.75" hidden="false" customHeight="false" outlineLevel="0" collapsed="false">
      <c r="J39" s="68" t="s">
        <v>36</v>
      </c>
      <c r="K39" s="62" t="s">
        <v>96</v>
      </c>
      <c r="L39" s="62" t="s">
        <v>97</v>
      </c>
      <c r="M39" s="63"/>
      <c r="N39" s="64" t="n">
        <v>70222</v>
      </c>
      <c r="O39" s="65"/>
      <c r="P39" s="70" t="n">
        <v>2720</v>
      </c>
      <c r="Q39" s="74" t="n">
        <f aca="false">+P39*$K$3</f>
        <v>81600</v>
      </c>
    </row>
    <row r="40" customFormat="false" ht="12.75" hidden="false" customHeight="false" outlineLevel="0" collapsed="false"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86</v>
      </c>
      <c r="K41" s="102"/>
      <c r="L41" s="102"/>
      <c r="M41" s="104"/>
      <c r="N41" s="105"/>
      <c r="O41" s="104"/>
      <c r="P41" s="106" t="n">
        <f aca="false">SUM(P37:P40)</f>
        <v>7543</v>
      </c>
      <c r="Q41" s="106" t="n">
        <f aca="false">+P41*$K$3</f>
        <v>226290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98</v>
      </c>
      <c r="K43" s="135"/>
      <c r="L43" s="135"/>
      <c r="M43" s="136"/>
      <c r="N43" s="137"/>
      <c r="O43" s="136"/>
      <c r="P43" s="138" t="n">
        <f aca="false">+P41+P34+P16</f>
        <v>189131.766666667</v>
      </c>
      <c r="Q43" s="138" t="n">
        <f aca="false">+P43*$K$3</f>
        <v>5673953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99</v>
      </c>
      <c r="N45" s="139"/>
      <c r="P45" s="141" t="n">
        <f aca="false">+P39+P38+P8+P11+P14+P37</f>
        <v>143831.766666667</v>
      </c>
      <c r="Q45" s="141" t="n">
        <f aca="false">+P45*$K$3</f>
        <v>4314953</v>
      </c>
    </row>
  </sheetData>
  <mergeCells count="4">
    <mergeCell ref="C1:E1"/>
    <mergeCell ref="D2:E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7" min="16" style="33" width="9.14"/>
  </cols>
  <sheetData>
    <row r="1" customFormat="false" ht="12.75" hidden="false" customHeight="false" outlineLevel="0" collapsed="false">
      <c r="B1" s="36" t="s">
        <v>100</v>
      </c>
      <c r="C1" s="36"/>
      <c r="D1" s="36"/>
    </row>
    <row r="2" customFormat="false" ht="12.75" hidden="false" customHeight="false" outlineLevel="0" collapsed="false">
      <c r="B2" s="39" t="n">
        <v>1998</v>
      </c>
      <c r="C2" s="40" t="n">
        <v>1999</v>
      </c>
      <c r="D2" s="40"/>
      <c r="J2" s="41" t="n">
        <v>36861</v>
      </c>
      <c r="K2" s="42"/>
      <c r="L2" s="42"/>
      <c r="M2" s="43"/>
      <c r="N2" s="44"/>
      <c r="O2" s="45"/>
      <c r="P2" s="46" t="s">
        <v>25</v>
      </c>
      <c r="Q2" s="46"/>
    </row>
    <row r="3" customFormat="false" ht="12.75" hidden="false" customHeight="false" outlineLevel="0" collapsed="false">
      <c r="B3" s="39"/>
      <c r="C3" s="48" t="s">
        <v>26</v>
      </c>
      <c r="D3" s="49" t="s">
        <v>27</v>
      </c>
      <c r="J3" s="50" t="s">
        <v>28</v>
      </c>
      <c r="K3" s="51" t="n">
        <v>31</v>
      </c>
      <c r="L3" s="52" t="s">
        <v>29</v>
      </c>
      <c r="M3" s="53"/>
      <c r="N3" s="54" t="s">
        <v>30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47" t="n">
        <v>355</v>
      </c>
      <c r="C4" s="59" t="n">
        <v>360</v>
      </c>
      <c r="D4" s="142" t="n">
        <v>362</v>
      </c>
      <c r="J4" s="61"/>
      <c r="K4" s="62"/>
      <c r="L4" s="62"/>
      <c r="M4" s="63"/>
      <c r="N4" s="64"/>
      <c r="O4" s="65"/>
      <c r="P4" s="66" t="s">
        <v>31</v>
      </c>
      <c r="Q4" s="67" t="s">
        <v>32</v>
      </c>
    </row>
    <row r="5" customFormat="false" ht="12.75" hidden="false" customHeight="false" outlineLevel="0" collapsed="false">
      <c r="A5" s="13" t="s">
        <v>6</v>
      </c>
      <c r="B5" s="47" t="n">
        <v>65</v>
      </c>
      <c r="C5" s="59" t="n">
        <v>67</v>
      </c>
      <c r="D5" s="142" t="n">
        <v>65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47" t="n">
        <v>45</v>
      </c>
      <c r="C6" s="59" t="n">
        <v>40</v>
      </c>
      <c r="D6" s="142" t="n">
        <v>42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47" t="n">
        <v>55</v>
      </c>
      <c r="C7" s="59" t="n">
        <v>54</v>
      </c>
      <c r="D7" s="142" t="n">
        <v>53</v>
      </c>
      <c r="J7" s="68" t="s">
        <v>33</v>
      </c>
      <c r="K7" s="62" t="s">
        <v>34</v>
      </c>
      <c r="L7" s="62" t="s">
        <v>35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47"/>
      <c r="C8" s="59"/>
      <c r="D8" s="142"/>
      <c r="J8" s="68" t="s">
        <v>36</v>
      </c>
      <c r="K8" s="71" t="s">
        <v>37</v>
      </c>
      <c r="L8" s="71" t="s">
        <v>38</v>
      </c>
      <c r="M8" s="72"/>
      <c r="N8" s="64" t="n">
        <v>70201</v>
      </c>
      <c r="O8" s="73"/>
      <c r="P8" s="70" t="n">
        <v>10500</v>
      </c>
      <c r="Q8" s="74" t="n">
        <f aca="false">+P8*$K$3</f>
        <v>325500</v>
      </c>
    </row>
    <row r="9" customFormat="false" ht="12.75" hidden="false" customHeight="false" outlineLevel="0" collapsed="false">
      <c r="A9" s="75"/>
      <c r="B9" s="47"/>
      <c r="C9" s="59"/>
      <c r="D9" s="76" t="s">
        <v>11</v>
      </c>
      <c r="J9" s="68" t="s">
        <v>39</v>
      </c>
      <c r="K9" s="62" t="s">
        <v>40</v>
      </c>
      <c r="L9" s="62" t="s">
        <v>41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77" t="n">
        <v>193.77</v>
      </c>
      <c r="C10" s="78" t="n">
        <v>184.178</v>
      </c>
      <c r="D10" s="79" t="n">
        <v>205.763</v>
      </c>
      <c r="J10" s="68" t="s">
        <v>42</v>
      </c>
      <c r="K10" s="62" t="s">
        <v>43</v>
      </c>
      <c r="L10" s="62" t="s">
        <v>44</v>
      </c>
      <c r="M10" s="63"/>
      <c r="N10" s="64" t="n">
        <v>78418</v>
      </c>
      <c r="O10" s="65"/>
      <c r="P10" s="70" t="n">
        <v>250</v>
      </c>
      <c r="Q10" s="74" t="n">
        <f aca="false">+P10*$K$3</f>
        <v>7750</v>
      </c>
    </row>
    <row r="11" customFormat="false" ht="12.75" hidden="false" customHeight="false" outlineLevel="0" collapsed="false">
      <c r="A11" s="75" t="s">
        <v>13</v>
      </c>
      <c r="B11" s="77" t="n">
        <v>13.2</v>
      </c>
      <c r="C11" s="78" t="n">
        <v>15.323</v>
      </c>
      <c r="D11" s="79" t="n">
        <v>10</v>
      </c>
      <c r="J11" s="68" t="s">
        <v>36</v>
      </c>
      <c r="K11" s="62" t="s">
        <v>45</v>
      </c>
      <c r="L11" s="62" t="s">
        <v>46</v>
      </c>
      <c r="M11" s="63"/>
      <c r="N11" s="64" t="n">
        <v>70549</v>
      </c>
      <c r="O11" s="65"/>
      <c r="P11" s="70" t="n">
        <v>5000</v>
      </c>
      <c r="Q11" s="74" t="n">
        <f aca="false">+P11*$K$3</f>
        <v>155000</v>
      </c>
    </row>
    <row r="12" customFormat="false" ht="12.75" hidden="false" customHeight="false" outlineLevel="0" collapsed="false">
      <c r="A12" s="22" t="s">
        <v>14</v>
      </c>
      <c r="B12" s="24" t="n">
        <f aca="false">+B10+B11</f>
        <v>206.97</v>
      </c>
      <c r="C12" s="81" t="n">
        <f aca="false">+C10+C11</f>
        <v>199.501</v>
      </c>
      <c r="D12" s="82" t="n">
        <f aca="false">+D10+D11</f>
        <v>215.763</v>
      </c>
      <c r="J12" s="68"/>
      <c r="K12" s="62"/>
      <c r="L12" s="83" t="s">
        <v>47</v>
      </c>
      <c r="M12" s="84"/>
      <c r="N12" s="85"/>
      <c r="O12" s="86"/>
      <c r="P12" s="87" t="n">
        <v>15750</v>
      </c>
      <c r="Q12" s="87" t="n">
        <f aca="false">+P12*$K$3</f>
        <v>488250</v>
      </c>
    </row>
    <row r="13" customFormat="false" ht="12.75" hidden="false" customHeight="false" outlineLevel="0" collapsed="false">
      <c r="A13" s="18" t="s">
        <v>15</v>
      </c>
      <c r="B13" s="20" t="n">
        <v>57.2</v>
      </c>
      <c r="C13" s="89" t="n">
        <v>54.379</v>
      </c>
      <c r="D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29" t="n">
        <f aca="false">+B13+B12</f>
        <v>264.17</v>
      </c>
      <c r="C14" s="93" t="n">
        <f aca="false">+C13+C12</f>
        <v>253.88</v>
      </c>
      <c r="D14" s="94" t="n">
        <f aca="false">+D13+D12</f>
        <v>261.063</v>
      </c>
      <c r="J14" s="68" t="s">
        <v>36</v>
      </c>
      <c r="K14" s="62" t="s">
        <v>48</v>
      </c>
      <c r="L14" s="95" t="s">
        <v>38</v>
      </c>
      <c r="M14" s="96"/>
      <c r="N14" s="64" t="n">
        <v>292249</v>
      </c>
      <c r="O14" s="97"/>
      <c r="P14" s="70" t="n">
        <f aca="false">207442+(132592/31)</f>
        <v>211719.161290323</v>
      </c>
      <c r="Q14" s="74" t="n">
        <f aca="false">+P14*$K$3</f>
        <v>6563294</v>
      </c>
    </row>
    <row r="15" customFormat="false" ht="12.7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3.5" hidden="false" customHeight="false" outlineLevel="0" collapsed="false">
      <c r="J16" s="101" t="s">
        <v>14</v>
      </c>
      <c r="K16" s="102"/>
      <c r="L16" s="103"/>
      <c r="M16" s="104"/>
      <c r="N16" s="105"/>
      <c r="O16" s="104"/>
      <c r="P16" s="106" t="n">
        <f aca="false">+P14+P12</f>
        <v>227469.161290323</v>
      </c>
      <c r="Q16" s="106" t="n">
        <f aca="false">+P16*$K$3</f>
        <v>7051544</v>
      </c>
    </row>
    <row r="17" customFormat="false" ht="15.75" hidden="false" customHeight="false" outlineLevel="0" collapsed="false">
      <c r="A17" s="143" t="s">
        <v>101</v>
      </c>
      <c r="B17" s="99"/>
      <c r="C17" s="99"/>
      <c r="D17" s="99"/>
      <c r="E17" s="99"/>
      <c r="F17" s="99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22"/>
      <c r="B18" s="1"/>
      <c r="C18" s="144" t="n">
        <v>1994</v>
      </c>
      <c r="D18" s="145"/>
      <c r="E18" s="144" t="n">
        <v>1995</v>
      </c>
      <c r="F18" s="144" t="n">
        <v>1996</v>
      </c>
      <c r="G18" s="0" t="n">
        <v>1997</v>
      </c>
      <c r="H18" s="0" t="n">
        <v>1998</v>
      </c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5.75" hidden="false" customHeight="false" outlineLevel="0" collapsed="false">
      <c r="A19" s="146" t="s">
        <v>50</v>
      </c>
      <c r="B19" s="147"/>
      <c r="C19" s="1"/>
      <c r="D19" s="1"/>
      <c r="E19" s="1"/>
      <c r="F19" s="1"/>
      <c r="J19" s="68" t="s">
        <v>33</v>
      </c>
      <c r="K19" s="62" t="s">
        <v>51</v>
      </c>
      <c r="L19" s="62" t="s">
        <v>35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48"/>
      <c r="B20" s="113"/>
      <c r="C20" s="149"/>
      <c r="D20" s="149"/>
      <c r="E20" s="149"/>
      <c r="F20" s="149"/>
      <c r="J20" s="68" t="s">
        <v>53</v>
      </c>
      <c r="K20" s="62"/>
      <c r="L20" s="62" t="s">
        <v>54</v>
      </c>
      <c r="M20" s="63"/>
      <c r="N20" s="64" t="n">
        <v>70114</v>
      </c>
      <c r="O20" s="65"/>
      <c r="P20" s="70" t="n">
        <v>250</v>
      </c>
      <c r="Q20" s="70" t="n">
        <f aca="false">+P20*$K$3</f>
        <v>7750</v>
      </c>
    </row>
    <row r="21" customFormat="false" ht="15.75" hidden="false" customHeight="false" outlineLevel="0" collapsed="false">
      <c r="A21" s="150" t="s">
        <v>55</v>
      </c>
      <c r="B21" s="113"/>
      <c r="C21" s="151"/>
      <c r="D21" s="151"/>
      <c r="E21" s="151"/>
      <c r="F21" s="151"/>
      <c r="J21" s="68" t="s">
        <v>42</v>
      </c>
      <c r="K21" s="62" t="s">
        <v>56</v>
      </c>
      <c r="L21" s="62" t="s">
        <v>57</v>
      </c>
      <c r="M21" s="63"/>
      <c r="N21" s="64" t="n">
        <v>70495</v>
      </c>
      <c r="O21" s="65"/>
      <c r="P21" s="70" t="n">
        <v>20000</v>
      </c>
      <c r="Q21" s="70" t="n">
        <f aca="false">+P21*$K$3</f>
        <v>620000</v>
      </c>
    </row>
    <row r="22" customFormat="false" ht="15.75" hidden="false" customHeight="false" outlineLevel="0" collapsed="false">
      <c r="A22" s="118" t="s">
        <v>3</v>
      </c>
      <c r="B22" s="152"/>
      <c r="C22" s="120" t="n">
        <v>274.5</v>
      </c>
      <c r="D22" s="153"/>
      <c r="E22" s="120" t="n">
        <v>307.5</v>
      </c>
      <c r="F22" s="120" t="n">
        <v>283.5</v>
      </c>
      <c r="G22" s="0" t="n">
        <v>461.5</v>
      </c>
      <c r="H22" s="0" t="n">
        <v>354.5</v>
      </c>
      <c r="J22" s="68" t="s">
        <v>58</v>
      </c>
      <c r="K22" s="62" t="s">
        <v>59</v>
      </c>
      <c r="L22" s="62" t="s">
        <v>57</v>
      </c>
      <c r="M22" s="63"/>
      <c r="N22" s="64" t="n">
        <v>70499</v>
      </c>
      <c r="O22" s="65"/>
      <c r="P22" s="70" t="n">
        <v>10000</v>
      </c>
      <c r="Q22" s="70" t="n">
        <f aca="false">+P22*$K$3</f>
        <v>310000</v>
      </c>
    </row>
    <row r="23" customFormat="false" ht="15.75" hidden="false" customHeight="false" outlineLevel="0" collapsed="false">
      <c r="A23" s="118" t="s">
        <v>5</v>
      </c>
      <c r="B23" s="152"/>
      <c r="C23" s="120" t="n">
        <v>32.5</v>
      </c>
      <c r="D23" s="153"/>
      <c r="E23" s="120" t="n">
        <v>63.5</v>
      </c>
      <c r="F23" s="120" t="n">
        <v>48.5</v>
      </c>
      <c r="G23" s="0" t="n">
        <v>0</v>
      </c>
      <c r="H23" s="0" t="n">
        <v>47.5</v>
      </c>
      <c r="J23" s="68"/>
      <c r="K23" s="62"/>
      <c r="L23" s="62" t="s">
        <v>60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8" t="s">
        <v>61</v>
      </c>
      <c r="B24" s="152"/>
      <c r="C24" s="120" t="n">
        <v>66.1</v>
      </c>
      <c r="D24" s="153"/>
      <c r="E24" s="120" t="n">
        <v>66.5</v>
      </c>
      <c r="F24" s="120" t="n">
        <v>68</v>
      </c>
      <c r="G24" s="0" t="n">
        <v>61.4</v>
      </c>
      <c r="H24" s="0" t="n">
        <v>65.1</v>
      </c>
      <c r="J24" s="68" t="s">
        <v>42</v>
      </c>
      <c r="K24" s="62" t="s">
        <v>62</v>
      </c>
      <c r="L24" s="62" t="s">
        <v>63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5.75" hidden="false" customHeight="false" outlineLevel="0" collapsed="false">
      <c r="A25" s="118" t="s">
        <v>64</v>
      </c>
      <c r="B25" s="152"/>
      <c r="C25" s="120" t="n">
        <v>48.3</v>
      </c>
      <c r="D25" s="153"/>
      <c r="E25" s="120" t="n">
        <v>47.7</v>
      </c>
      <c r="F25" s="120" t="n">
        <v>46.8</v>
      </c>
      <c r="G25" s="0" t="n">
        <v>38.8</v>
      </c>
      <c r="H25" s="0" t="n">
        <v>45.1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5.75" hidden="false" customHeight="false" outlineLevel="0" collapsed="false">
      <c r="A26" s="118" t="s">
        <v>65</v>
      </c>
      <c r="B26" s="152"/>
      <c r="C26" s="120" t="n">
        <v>57.2</v>
      </c>
      <c r="D26" s="153"/>
      <c r="E26" s="120" t="n">
        <v>57.1</v>
      </c>
      <c r="F26" s="120" t="n">
        <v>57.4</v>
      </c>
      <c r="G26" s="0" t="n">
        <v>50.1</v>
      </c>
      <c r="H26" s="0" t="n">
        <v>55.1</v>
      </c>
      <c r="J26" s="61"/>
      <c r="K26" s="69" t="s">
        <v>66</v>
      </c>
      <c r="L26" s="62"/>
      <c r="M26" s="63"/>
      <c r="N26" s="64"/>
      <c r="O26" s="65"/>
      <c r="P26" s="70" t="n">
        <v>30250</v>
      </c>
      <c r="Q26" s="70" t="n">
        <f aca="false">+P26*$K$3</f>
        <v>937750</v>
      </c>
    </row>
    <row r="27" customFormat="false" ht="15.75" hidden="false" customHeight="false" outlineLevel="0" collapsed="false">
      <c r="A27" s="118" t="s">
        <v>67</v>
      </c>
      <c r="B27" s="152"/>
      <c r="C27" s="120" t="s">
        <v>102</v>
      </c>
      <c r="D27" s="153"/>
      <c r="E27" s="120" t="s">
        <v>103</v>
      </c>
      <c r="F27" s="120" t="s">
        <v>104</v>
      </c>
      <c r="G27" s="0" t="s">
        <v>105</v>
      </c>
      <c r="H27" s="0" t="s">
        <v>106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5.75" hidden="false" customHeight="false" outlineLevel="0" collapsed="false">
      <c r="A28" s="118" t="s">
        <v>72</v>
      </c>
      <c r="B28" s="152"/>
      <c r="C28" s="120" t="s">
        <v>107</v>
      </c>
      <c r="D28" s="153"/>
      <c r="E28" s="120" t="s">
        <v>108</v>
      </c>
      <c r="F28" s="120" t="s">
        <v>109</v>
      </c>
      <c r="G28" s="0" t="s">
        <v>110</v>
      </c>
      <c r="H28" s="0" t="s">
        <v>111</v>
      </c>
      <c r="J28" s="68" t="s">
        <v>78</v>
      </c>
      <c r="K28" s="62" t="s">
        <v>79</v>
      </c>
      <c r="L28" s="62" t="s">
        <v>80</v>
      </c>
      <c r="M28" s="63"/>
      <c r="N28" s="64" t="n">
        <v>60952</v>
      </c>
      <c r="O28" s="65"/>
      <c r="P28" s="70" t="n">
        <v>4000</v>
      </c>
      <c r="Q28" s="70" t="n">
        <f aca="false">+P28*$K$3</f>
        <v>124000</v>
      </c>
    </row>
    <row r="29" customFormat="false" ht="12.75" hidden="false" customHeight="false" outlineLevel="0" collapsed="false">
      <c r="A29" s="154"/>
      <c r="B29" s="1"/>
      <c r="C29" s="12"/>
      <c r="D29" s="12"/>
      <c r="E29" s="12"/>
      <c r="F29" s="12"/>
      <c r="J29" s="68" t="s">
        <v>42</v>
      </c>
      <c r="K29" s="62" t="s">
        <v>81</v>
      </c>
      <c r="L29" s="62" t="s">
        <v>46</v>
      </c>
      <c r="M29" s="63"/>
      <c r="N29" s="64" t="n">
        <v>70550</v>
      </c>
      <c r="O29" s="65"/>
      <c r="P29" s="70" t="n">
        <v>8000</v>
      </c>
      <c r="Q29" s="70" t="n">
        <f aca="false">+P29*$K$3</f>
        <v>248000</v>
      </c>
    </row>
    <row r="30" customFormat="false" ht="12.75" hidden="false" customHeight="false" outlineLevel="0" collapsed="false">
      <c r="A30" s="116" t="s">
        <v>82</v>
      </c>
      <c r="B30" s="1"/>
      <c r="C30" s="12"/>
      <c r="D30" s="12"/>
      <c r="E30" s="12"/>
      <c r="F30" s="12"/>
      <c r="J30" s="68" t="s">
        <v>83</v>
      </c>
      <c r="K30" s="62" t="s">
        <v>84</v>
      </c>
      <c r="L30" s="62" t="s">
        <v>85</v>
      </c>
      <c r="M30" s="63"/>
      <c r="N30" s="64" t="n">
        <v>70119</v>
      </c>
      <c r="O30" s="65"/>
      <c r="P30" s="70" t="n">
        <v>2800</v>
      </c>
      <c r="Q30" s="70" t="n">
        <f aca="false">+P30*$K$3</f>
        <v>86800</v>
      </c>
    </row>
    <row r="31" customFormat="false" ht="15.75" hidden="false" customHeight="false" outlineLevel="0" collapsed="false">
      <c r="A31" s="118" t="s">
        <v>14</v>
      </c>
      <c r="B31" s="152"/>
      <c r="C31" s="155" t="n">
        <v>180.971975483871</v>
      </c>
      <c r="D31" s="155"/>
      <c r="E31" s="155" t="n">
        <v>186.506240967742</v>
      </c>
      <c r="F31" s="155" t="n">
        <v>276.974695806452</v>
      </c>
      <c r="G31" s="0" t="n">
        <v>309.269627096774</v>
      </c>
      <c r="H31" s="0" t="n">
        <v>193.773571612903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5.75" hidden="false" customHeight="false" outlineLevel="0" collapsed="false">
      <c r="A32" s="118" t="s">
        <v>86</v>
      </c>
      <c r="B32" s="152"/>
      <c r="C32" s="155" t="n">
        <v>7.045</v>
      </c>
      <c r="D32" s="155"/>
      <c r="E32" s="155" t="n">
        <v>9.52</v>
      </c>
      <c r="F32" s="155" t="n">
        <v>12.52</v>
      </c>
      <c r="G32" s="0" t="n">
        <v>13.906</v>
      </c>
      <c r="H32" s="0" t="n">
        <v>13.2</v>
      </c>
      <c r="J32" s="61"/>
      <c r="K32" s="69" t="s">
        <v>87</v>
      </c>
      <c r="L32" s="62"/>
      <c r="M32" s="63"/>
      <c r="N32" s="64"/>
      <c r="O32" s="65"/>
      <c r="P32" s="70" t="n">
        <v>14800</v>
      </c>
      <c r="Q32" s="70" t="n">
        <f aca="false">+P32*$K$3</f>
        <v>458800</v>
      </c>
    </row>
    <row r="33" customFormat="false" ht="15.75" hidden="false" customHeight="false" outlineLevel="0" collapsed="false">
      <c r="A33" s="118" t="s">
        <v>88</v>
      </c>
      <c r="B33" s="152"/>
      <c r="C33" s="155" t="n">
        <v>20</v>
      </c>
      <c r="D33" s="155"/>
      <c r="E33" s="155" t="n">
        <v>29.2812580645161</v>
      </c>
      <c r="F33" s="155" t="n">
        <v>67.494935483871</v>
      </c>
      <c r="G33" s="0" t="n">
        <v>40.075064516129</v>
      </c>
      <c r="H33" s="0" t="n">
        <v>6.31406451612903</v>
      </c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5.75" hidden="false" customHeight="false" outlineLevel="0" collapsed="false">
      <c r="A34" s="118" t="s">
        <v>89</v>
      </c>
      <c r="B34" s="152"/>
      <c r="C34" s="155" t="n">
        <v>168.016975483871</v>
      </c>
      <c r="D34" s="155"/>
      <c r="E34" s="155" t="n">
        <v>166.744982903226</v>
      </c>
      <c r="F34" s="155" t="n">
        <v>221.999760322581</v>
      </c>
      <c r="G34" s="0" t="n">
        <v>283.100562580645</v>
      </c>
      <c r="H34" s="0" t="n">
        <v>200.659507096774</v>
      </c>
      <c r="J34" s="101" t="s">
        <v>90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1396550</v>
      </c>
    </row>
    <row r="35" customFormat="false" ht="15.75" hidden="false" customHeight="false" outlineLevel="0" collapsed="false">
      <c r="A35" s="118"/>
      <c r="B35" s="152"/>
      <c r="C35" s="155"/>
      <c r="D35" s="155"/>
      <c r="E35" s="155"/>
      <c r="F35" s="155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5.75" hidden="false" customHeight="false" outlineLevel="0" collapsed="false">
      <c r="A36" s="118" t="s">
        <v>90</v>
      </c>
      <c r="B36" s="152"/>
      <c r="C36" s="155" t="n">
        <v>48.975</v>
      </c>
      <c r="D36" s="155"/>
      <c r="E36" s="155" t="n">
        <v>52.452</v>
      </c>
      <c r="F36" s="155" t="n">
        <v>54.742</v>
      </c>
      <c r="G36" s="0" t="n">
        <v>58.685</v>
      </c>
      <c r="H36" s="0" t="n">
        <v>57.205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5.75" hidden="false" customHeight="false" outlineLevel="0" collapsed="false">
      <c r="A37" s="118"/>
      <c r="B37" s="152"/>
      <c r="C37" s="155"/>
      <c r="D37" s="155"/>
      <c r="E37" s="155"/>
      <c r="F37" s="155"/>
      <c r="J37" s="68" t="s">
        <v>36</v>
      </c>
      <c r="K37" s="62" t="s">
        <v>91</v>
      </c>
      <c r="L37" s="62" t="s">
        <v>92</v>
      </c>
      <c r="M37" s="63"/>
      <c r="N37" s="64" t="n">
        <v>70211</v>
      </c>
      <c r="O37" s="65"/>
      <c r="P37" s="70" t="n">
        <v>2494</v>
      </c>
      <c r="Q37" s="74" t="n">
        <f aca="false">+P37*$K$3</f>
        <v>77314</v>
      </c>
    </row>
    <row r="38" customFormat="false" ht="16.5" hidden="false" customHeight="false" outlineLevel="0" collapsed="false">
      <c r="A38" s="126" t="s">
        <v>93</v>
      </c>
      <c r="B38" s="156"/>
      <c r="C38" s="157" t="n">
        <v>216.991975483871</v>
      </c>
      <c r="D38" s="157"/>
      <c r="E38" s="157" t="n">
        <v>219.196982903226</v>
      </c>
      <c r="F38" s="157" t="n">
        <v>276.741760322581</v>
      </c>
      <c r="G38" s="0" t="n">
        <v>341.785562580645</v>
      </c>
      <c r="H38" s="0" t="n">
        <v>257.864507096774</v>
      </c>
      <c r="J38" s="68" t="s">
        <v>36</v>
      </c>
      <c r="K38" s="62" t="s">
        <v>94</v>
      </c>
      <c r="L38" s="62" t="s">
        <v>95</v>
      </c>
      <c r="M38" s="63"/>
      <c r="N38" s="64" t="n">
        <v>70235</v>
      </c>
      <c r="O38" s="65"/>
      <c r="P38" s="70" t="n">
        <v>3991</v>
      </c>
      <c r="Q38" s="74" t="n">
        <f aca="false">+P38*$K$3</f>
        <v>123721</v>
      </c>
    </row>
    <row r="39" customFormat="false" ht="12.75" hidden="false" customHeight="false" outlineLevel="0" collapsed="false">
      <c r="J39" s="68" t="s">
        <v>36</v>
      </c>
      <c r="K39" s="62" t="s">
        <v>96</v>
      </c>
      <c r="L39" s="62" t="s">
        <v>97</v>
      </c>
      <c r="M39" s="63"/>
      <c r="N39" s="64" t="n">
        <v>70222</v>
      </c>
      <c r="O39" s="65"/>
      <c r="P39" s="70" t="n">
        <v>3658</v>
      </c>
      <c r="Q39" s="74" t="n">
        <f aca="false">+P39*$K$3</f>
        <v>113398</v>
      </c>
    </row>
    <row r="40" customFormat="false" ht="12.75" hidden="false" customHeight="false" outlineLevel="0" collapsed="false"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86</v>
      </c>
      <c r="K41" s="102"/>
      <c r="L41" s="102"/>
      <c r="M41" s="104"/>
      <c r="N41" s="105"/>
      <c r="O41" s="104"/>
      <c r="P41" s="106" t="n">
        <f aca="false">SUM(P37:P40)</f>
        <v>10143</v>
      </c>
      <c r="Q41" s="106" t="n">
        <f aca="false">+P41*$K$3</f>
        <v>314433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98</v>
      </c>
      <c r="K43" s="135"/>
      <c r="L43" s="135"/>
      <c r="M43" s="136"/>
      <c r="N43" s="137"/>
      <c r="O43" s="136"/>
      <c r="P43" s="138" t="n">
        <f aca="false">+P41+P34+P16</f>
        <v>282662.161290323</v>
      </c>
      <c r="Q43" s="138" t="n">
        <f aca="false">+P43*$K$3</f>
        <v>8762527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99</v>
      </c>
      <c r="N45" s="139"/>
      <c r="P45" s="141" t="n">
        <f aca="false">+P39+P38+P8+P11+P14+P37</f>
        <v>237362.161290323</v>
      </c>
      <c r="Q45" s="141" t="n">
        <f aca="false">+P45*$K$3</f>
        <v>7358227</v>
      </c>
    </row>
  </sheetData>
  <mergeCells count="4">
    <mergeCell ref="B1:D1"/>
    <mergeCell ref="C2:D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6" min="6" style="0" width="7.56"/>
    <col collapsed="false" customWidth="true" hidden="false" outlineLevel="0" max="8" min="8" style="0" width="0.85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6" min="16" style="33" width="9.14"/>
    <col collapsed="false" customWidth="true" hidden="false" outlineLevel="0" max="17" min="17" style="33" width="9.85"/>
  </cols>
  <sheetData>
    <row r="1" customFormat="false" ht="12.75" hidden="false" customHeight="false" outlineLevel="0" collapsed="false">
      <c r="B1" s="158" t="s">
        <v>112</v>
      </c>
      <c r="C1" s="158"/>
      <c r="D1" s="158"/>
    </row>
    <row r="2" customFormat="false" ht="12.75" hidden="false" customHeight="false" outlineLevel="0" collapsed="false">
      <c r="B2" s="39" t="n">
        <v>1999</v>
      </c>
      <c r="C2" s="40" t="n">
        <v>2000</v>
      </c>
      <c r="D2" s="40"/>
      <c r="J2" s="41" t="n">
        <v>36892</v>
      </c>
      <c r="K2" s="42"/>
      <c r="L2" s="42"/>
      <c r="M2" s="43"/>
      <c r="N2" s="44"/>
      <c r="O2" s="45"/>
      <c r="P2" s="46" t="s">
        <v>25</v>
      </c>
      <c r="Q2" s="46"/>
    </row>
    <row r="3" customFormat="false" ht="12.75" hidden="false" customHeight="false" outlineLevel="0" collapsed="false">
      <c r="B3" s="39"/>
      <c r="C3" s="48" t="s">
        <v>26</v>
      </c>
      <c r="D3" s="49" t="s">
        <v>27</v>
      </c>
      <c r="J3" s="50" t="s">
        <v>28</v>
      </c>
      <c r="K3" s="51" t="n">
        <v>31</v>
      </c>
      <c r="L3" s="52" t="s">
        <v>29</v>
      </c>
      <c r="M3" s="53"/>
      <c r="N3" s="54" t="s">
        <v>30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47" t="n">
        <v>282</v>
      </c>
      <c r="C4" s="59" t="n">
        <v>308</v>
      </c>
      <c r="D4" s="142" t="n">
        <v>442</v>
      </c>
      <c r="J4" s="61"/>
      <c r="K4" s="62"/>
      <c r="L4" s="62"/>
      <c r="M4" s="63"/>
      <c r="N4" s="64"/>
      <c r="O4" s="65"/>
      <c r="P4" s="66" t="s">
        <v>31</v>
      </c>
      <c r="Q4" s="67" t="s">
        <v>32</v>
      </c>
    </row>
    <row r="5" customFormat="false" ht="12.75" hidden="false" customHeight="false" outlineLevel="0" collapsed="false">
      <c r="A5" s="13" t="s">
        <v>6</v>
      </c>
      <c r="B5" s="47" t="n">
        <v>69</v>
      </c>
      <c r="C5" s="59" t="n">
        <v>67</v>
      </c>
      <c r="D5" s="142" t="n">
        <v>62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58" t="n">
        <v>45.1</v>
      </c>
      <c r="C6" s="59" t="n">
        <v>46</v>
      </c>
      <c r="D6" s="60" t="n">
        <v>40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47" t="n">
        <v>57</v>
      </c>
      <c r="C7" s="59" t="n">
        <v>56</v>
      </c>
      <c r="D7" s="142" t="n">
        <v>51</v>
      </c>
      <c r="J7" s="68" t="s">
        <v>33</v>
      </c>
      <c r="K7" s="62" t="s">
        <v>34</v>
      </c>
      <c r="L7" s="62" t="s">
        <v>35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47"/>
      <c r="C8" s="59"/>
      <c r="D8" s="142"/>
      <c r="J8" s="68" t="s">
        <v>36</v>
      </c>
      <c r="K8" s="71" t="s">
        <v>37</v>
      </c>
      <c r="L8" s="71" t="s">
        <v>38</v>
      </c>
      <c r="M8" s="72"/>
      <c r="N8" s="64" t="n">
        <v>70201</v>
      </c>
      <c r="O8" s="73"/>
      <c r="P8" s="70" t="n">
        <v>10500</v>
      </c>
      <c r="Q8" s="74" t="n">
        <f aca="false">+P8*$K$3</f>
        <v>325500</v>
      </c>
    </row>
    <row r="9" customFormat="false" ht="12.75" hidden="false" customHeight="false" outlineLevel="0" collapsed="false">
      <c r="A9" s="75"/>
      <c r="B9" s="47"/>
      <c r="C9" s="59"/>
      <c r="D9" s="76" t="s">
        <v>11</v>
      </c>
      <c r="J9" s="68" t="s">
        <v>39</v>
      </c>
      <c r="K9" s="62" t="s">
        <v>40</v>
      </c>
      <c r="L9" s="62" t="s">
        <v>41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77" t="n">
        <v>153.689</v>
      </c>
      <c r="C10" s="78" t="n">
        <v>177</v>
      </c>
      <c r="D10" s="79" t="n">
        <v>255.902</v>
      </c>
      <c r="J10" s="68" t="s">
        <v>42</v>
      </c>
      <c r="K10" s="62" t="s">
        <v>43</v>
      </c>
      <c r="L10" s="62" t="s">
        <v>44</v>
      </c>
      <c r="M10" s="63"/>
      <c r="N10" s="64" t="n">
        <v>78418</v>
      </c>
      <c r="O10" s="65"/>
      <c r="P10" s="70" t="n">
        <v>250</v>
      </c>
      <c r="Q10" s="74" t="n">
        <f aca="false">+P10*$K$3</f>
        <v>7750</v>
      </c>
    </row>
    <row r="11" customFormat="false" ht="12.75" hidden="false" customHeight="false" outlineLevel="0" collapsed="false">
      <c r="A11" s="75" t="s">
        <v>13</v>
      </c>
      <c r="B11" s="77" t="n">
        <v>11.219</v>
      </c>
      <c r="C11" s="78" t="n">
        <v>15</v>
      </c>
      <c r="D11" s="79" t="n">
        <v>13.245</v>
      </c>
      <c r="J11" s="68" t="s">
        <v>36</v>
      </c>
      <c r="K11" s="62" t="s">
        <v>45</v>
      </c>
      <c r="L11" s="62" t="s">
        <v>46</v>
      </c>
      <c r="M11" s="63"/>
      <c r="N11" s="64" t="n">
        <v>70549</v>
      </c>
      <c r="O11" s="65"/>
      <c r="P11" s="70" t="n">
        <v>5000</v>
      </c>
      <c r="Q11" s="74" t="n">
        <f aca="false">+P11*$K$3</f>
        <v>155000</v>
      </c>
    </row>
    <row r="12" customFormat="false" ht="12.75" hidden="false" customHeight="false" outlineLevel="0" collapsed="false">
      <c r="A12" s="22" t="s">
        <v>14</v>
      </c>
      <c r="B12" s="24" t="n">
        <v>164.908</v>
      </c>
      <c r="C12" s="81" t="n">
        <v>192</v>
      </c>
      <c r="D12" s="82" t="n">
        <v>269.147</v>
      </c>
      <c r="J12" s="68"/>
      <c r="K12" s="62"/>
      <c r="L12" s="83" t="s">
        <v>47</v>
      </c>
      <c r="M12" s="84"/>
      <c r="N12" s="85"/>
      <c r="O12" s="86"/>
      <c r="P12" s="87" t="n">
        <v>15750</v>
      </c>
      <c r="Q12" s="87" t="n">
        <f aca="false">+P12*$K$3</f>
        <v>488250</v>
      </c>
    </row>
    <row r="13" customFormat="false" ht="12.75" hidden="false" customHeight="false" outlineLevel="0" collapsed="false">
      <c r="A13" s="18" t="s">
        <v>15</v>
      </c>
      <c r="B13" s="20" t="n">
        <v>58.575</v>
      </c>
      <c r="C13" s="89" t="n">
        <v>53</v>
      </c>
      <c r="D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29" t="n">
        <v>223.483</v>
      </c>
      <c r="C14" s="93" t="n">
        <v>245</v>
      </c>
      <c r="D14" s="94" t="n">
        <v>314.447</v>
      </c>
      <c r="J14" s="68" t="s">
        <v>36</v>
      </c>
      <c r="K14" s="62" t="s">
        <v>48</v>
      </c>
      <c r="L14" s="95" t="s">
        <v>38</v>
      </c>
      <c r="M14" s="96"/>
      <c r="N14" s="64" t="n">
        <v>292249</v>
      </c>
      <c r="O14" s="97"/>
      <c r="P14" s="70" t="n">
        <f aca="false">258043+(162168/K3)</f>
        <v>263274.225806452</v>
      </c>
      <c r="Q14" s="74" t="n">
        <f aca="false">+P14*$K$3</f>
        <v>8161501</v>
      </c>
    </row>
    <row r="15" customFormat="false" ht="13.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5.75" hidden="false" customHeight="false" outlineLevel="0" collapsed="false">
      <c r="A16" s="98" t="s">
        <v>113</v>
      </c>
      <c r="B16" s="99"/>
      <c r="C16" s="99"/>
      <c r="D16" s="99"/>
      <c r="E16" s="99"/>
      <c r="F16" s="99"/>
      <c r="G16" s="99"/>
      <c r="J16" s="101" t="s">
        <v>14</v>
      </c>
      <c r="K16" s="102"/>
      <c r="L16" s="103"/>
      <c r="M16" s="104"/>
      <c r="N16" s="105"/>
      <c r="O16" s="104"/>
      <c r="P16" s="106" t="n">
        <f aca="false">+P14+P12</f>
        <v>279024.225806452</v>
      </c>
      <c r="Q16" s="106" t="n">
        <f aca="false">+P16*$K$3</f>
        <v>8649751</v>
      </c>
    </row>
    <row r="17" customFormat="false" ht="15.75" hidden="false" customHeight="false" outlineLevel="0" collapsed="false">
      <c r="A17" s="107"/>
      <c r="B17" s="1"/>
      <c r="C17" s="1"/>
      <c r="D17" s="1"/>
      <c r="E17" s="1"/>
      <c r="F17" s="1"/>
      <c r="G17" s="1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09"/>
      <c r="B18" s="1"/>
      <c r="C18" s="1"/>
      <c r="D18" s="110" t="n">
        <v>1996</v>
      </c>
      <c r="E18" s="110" t="n">
        <v>1997</v>
      </c>
      <c r="F18" s="110" t="n">
        <v>1998</v>
      </c>
      <c r="G18" s="110" t="n">
        <v>1999</v>
      </c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8" hidden="false" customHeight="false" outlineLevel="0" collapsed="false">
      <c r="A19" s="111" t="s">
        <v>50</v>
      </c>
      <c r="B19" s="110"/>
      <c r="C19" s="110"/>
      <c r="D19" s="110"/>
      <c r="E19" s="110"/>
      <c r="F19" s="110"/>
      <c r="G19" s="110"/>
      <c r="J19" s="68" t="s">
        <v>33</v>
      </c>
      <c r="K19" s="62" t="s">
        <v>51</v>
      </c>
      <c r="L19" s="62" t="s">
        <v>35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12"/>
      <c r="B20" s="113"/>
      <c r="C20" s="113"/>
      <c r="D20" s="113"/>
      <c r="E20" s="113"/>
      <c r="F20" s="113"/>
      <c r="G20" s="159"/>
      <c r="J20" s="68" t="s">
        <v>53</v>
      </c>
      <c r="K20" s="62"/>
      <c r="L20" s="62" t="s">
        <v>54</v>
      </c>
      <c r="M20" s="63"/>
      <c r="N20" s="64" t="n">
        <v>70114</v>
      </c>
      <c r="O20" s="65"/>
      <c r="P20" s="70" t="n">
        <v>250</v>
      </c>
      <c r="Q20" s="70" t="n">
        <f aca="false">+P20*$K$3</f>
        <v>7750</v>
      </c>
    </row>
    <row r="21" customFormat="false" ht="15.75" hidden="false" customHeight="false" outlineLevel="0" collapsed="false">
      <c r="A21" s="115"/>
      <c r="B21" s="116" t="s">
        <v>55</v>
      </c>
      <c r="C21" s="113"/>
      <c r="D21" s="113"/>
      <c r="E21" s="113"/>
      <c r="F21" s="113"/>
      <c r="G21" s="159"/>
      <c r="J21" s="68" t="s">
        <v>42</v>
      </c>
      <c r="K21" s="62" t="s">
        <v>56</v>
      </c>
      <c r="L21" s="62" t="s">
        <v>57</v>
      </c>
      <c r="M21" s="63"/>
      <c r="N21" s="64" t="n">
        <v>70495</v>
      </c>
      <c r="O21" s="65"/>
      <c r="P21" s="70" t="n">
        <v>20000</v>
      </c>
      <c r="Q21" s="70" t="n">
        <f aca="false">+P21*$K$3</f>
        <v>620000</v>
      </c>
    </row>
    <row r="22" customFormat="false" ht="15.75" hidden="false" customHeight="false" outlineLevel="0" collapsed="false">
      <c r="A22" s="118" t="s">
        <v>3</v>
      </c>
      <c r="B22" s="119"/>
      <c r="C22" s="120"/>
      <c r="D22" s="120" t="n">
        <v>415.5</v>
      </c>
      <c r="E22" s="120" t="n">
        <v>462.5</v>
      </c>
      <c r="F22" s="120" t="n">
        <v>260</v>
      </c>
      <c r="G22" s="120" t="n">
        <v>282</v>
      </c>
      <c r="J22" s="68" t="s">
        <v>58</v>
      </c>
      <c r="K22" s="62" t="s">
        <v>59</v>
      </c>
      <c r="L22" s="62" t="s">
        <v>57</v>
      </c>
      <c r="M22" s="63"/>
      <c r="N22" s="64" t="n">
        <v>70499</v>
      </c>
      <c r="O22" s="65"/>
      <c r="P22" s="70" t="n">
        <v>10000</v>
      </c>
      <c r="Q22" s="70" t="n">
        <f aca="false">+P22*$K$3</f>
        <v>310000</v>
      </c>
    </row>
    <row r="23" customFormat="false" ht="15.75" hidden="false" customHeight="false" outlineLevel="0" collapsed="false">
      <c r="A23" s="118" t="s">
        <v>5</v>
      </c>
      <c r="B23" s="119"/>
      <c r="C23" s="120"/>
      <c r="D23" s="120" t="n">
        <v>14</v>
      </c>
      <c r="E23" s="120" t="n">
        <v>21.5</v>
      </c>
      <c r="F23" s="120" t="n">
        <v>15</v>
      </c>
      <c r="G23" s="120" t="n">
        <v>35.5</v>
      </c>
      <c r="J23" s="68"/>
      <c r="K23" s="62"/>
      <c r="L23" s="62" t="s">
        <v>60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8" t="s">
        <v>61</v>
      </c>
      <c r="B24" s="119"/>
      <c r="C24" s="120"/>
      <c r="D24" s="120" t="n">
        <v>64.5</v>
      </c>
      <c r="E24" s="120" t="n">
        <v>59.9</v>
      </c>
      <c r="F24" s="120" t="n">
        <v>67.5</v>
      </c>
      <c r="G24" s="120" t="n">
        <v>69</v>
      </c>
      <c r="J24" s="68" t="s">
        <v>42</v>
      </c>
      <c r="K24" s="62" t="s">
        <v>62</v>
      </c>
      <c r="L24" s="62" t="s">
        <v>63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5.75" hidden="false" customHeight="false" outlineLevel="0" collapsed="false">
      <c r="A25" s="118" t="s">
        <v>64</v>
      </c>
      <c r="B25" s="119"/>
      <c r="C25" s="120"/>
      <c r="D25" s="120" t="n">
        <v>39.5</v>
      </c>
      <c r="E25" s="120" t="n">
        <v>41.6</v>
      </c>
      <c r="F25" s="120" t="n">
        <v>46.7</v>
      </c>
      <c r="G25" s="120" t="n">
        <v>45.1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5.75" hidden="false" customHeight="false" outlineLevel="0" collapsed="false">
      <c r="A26" s="118" t="s">
        <v>65</v>
      </c>
      <c r="B26" s="119"/>
      <c r="C26" s="120"/>
      <c r="D26" s="120" t="n">
        <v>52</v>
      </c>
      <c r="E26" s="120" t="n">
        <v>50.8</v>
      </c>
      <c r="F26" s="120" t="n">
        <v>57.1</v>
      </c>
      <c r="G26" s="120" t="n">
        <v>57</v>
      </c>
      <c r="J26" s="61"/>
      <c r="K26" s="69" t="s">
        <v>66</v>
      </c>
      <c r="L26" s="62"/>
      <c r="M26" s="63"/>
      <c r="N26" s="64"/>
      <c r="O26" s="65"/>
      <c r="P26" s="70" t="n">
        <v>30250</v>
      </c>
      <c r="Q26" s="70" t="n">
        <f aca="false">+P26*$K$3</f>
        <v>937750</v>
      </c>
    </row>
    <row r="27" customFormat="false" ht="15.75" hidden="false" customHeight="false" outlineLevel="0" collapsed="false">
      <c r="A27" s="118" t="s">
        <v>67</v>
      </c>
      <c r="B27" s="119"/>
      <c r="C27" s="120"/>
      <c r="D27" s="120" t="s">
        <v>114</v>
      </c>
      <c r="E27" s="120" t="s">
        <v>115</v>
      </c>
      <c r="F27" s="120" t="s">
        <v>116</v>
      </c>
      <c r="G27" s="120" t="s">
        <v>117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5.75" hidden="false" customHeight="false" outlineLevel="0" collapsed="false">
      <c r="A28" s="118" t="s">
        <v>72</v>
      </c>
      <c r="B28" s="119"/>
      <c r="C28" s="120"/>
      <c r="D28" s="120" t="s">
        <v>118</v>
      </c>
      <c r="E28" s="120" t="s">
        <v>119</v>
      </c>
      <c r="F28" s="120" t="s">
        <v>120</v>
      </c>
      <c r="G28" s="120" t="s">
        <v>121</v>
      </c>
      <c r="J28" s="68" t="s">
        <v>78</v>
      </c>
      <c r="K28" s="62" t="s">
        <v>79</v>
      </c>
      <c r="L28" s="62" t="s">
        <v>80</v>
      </c>
      <c r="M28" s="63"/>
      <c r="N28" s="64" t="n">
        <v>60952</v>
      </c>
      <c r="O28" s="65"/>
      <c r="P28" s="70" t="n">
        <v>4000</v>
      </c>
      <c r="Q28" s="70" t="n">
        <f aca="false">+P28*$K$3</f>
        <v>124000</v>
      </c>
    </row>
    <row r="29" customFormat="false" ht="12.75" hidden="false" customHeight="false" outlineLevel="0" collapsed="false">
      <c r="A29" s="122"/>
      <c r="B29" s="1"/>
      <c r="C29" s="1"/>
      <c r="D29" s="1"/>
      <c r="E29" s="1"/>
      <c r="F29" s="1"/>
      <c r="G29" s="1"/>
      <c r="J29" s="68" t="s">
        <v>42</v>
      </c>
      <c r="K29" s="62" t="s">
        <v>81</v>
      </c>
      <c r="L29" s="62" t="s">
        <v>46</v>
      </c>
      <c r="M29" s="63"/>
      <c r="N29" s="64" t="n">
        <v>70550</v>
      </c>
      <c r="O29" s="65"/>
      <c r="P29" s="70" t="n">
        <v>8000</v>
      </c>
      <c r="Q29" s="70" t="n">
        <f aca="false">+P29*$K$3</f>
        <v>248000</v>
      </c>
    </row>
    <row r="30" customFormat="false" ht="12.75" hidden="false" customHeight="false" outlineLevel="0" collapsed="false">
      <c r="A30" s="116" t="s">
        <v>82</v>
      </c>
      <c r="B30" s="1"/>
      <c r="C30" s="1"/>
      <c r="D30" s="1"/>
      <c r="E30" s="1"/>
      <c r="F30" s="1"/>
      <c r="G30" s="1"/>
      <c r="J30" s="68" t="s">
        <v>83</v>
      </c>
      <c r="K30" s="62" t="s">
        <v>84</v>
      </c>
      <c r="L30" s="62" t="s">
        <v>85</v>
      </c>
      <c r="M30" s="63"/>
      <c r="N30" s="64" t="n">
        <v>70119</v>
      </c>
      <c r="O30" s="65"/>
      <c r="P30" s="70" t="n">
        <v>2800</v>
      </c>
      <c r="Q30" s="70" t="n">
        <f aca="false">+P30*$K$3</f>
        <v>86800</v>
      </c>
    </row>
    <row r="31" customFormat="false" ht="12.75" hidden="false" customHeight="false" outlineLevel="0" collapsed="false">
      <c r="A31" s="118" t="s">
        <v>14</v>
      </c>
      <c r="B31" s="124"/>
      <c r="C31" s="125"/>
      <c r="D31" s="125" t="n">
        <v>324</v>
      </c>
      <c r="E31" s="125" t="n">
        <v>346</v>
      </c>
      <c r="F31" s="125" t="n">
        <v>173</v>
      </c>
      <c r="G31" s="125" t="n">
        <v>154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18" t="s">
        <v>86</v>
      </c>
      <c r="B32" s="124"/>
      <c r="C32" s="125"/>
      <c r="D32" s="125" t="n">
        <v>12</v>
      </c>
      <c r="E32" s="125" t="n">
        <v>18</v>
      </c>
      <c r="F32" s="125" t="n">
        <v>11</v>
      </c>
      <c r="G32" s="125" t="n">
        <v>11</v>
      </c>
      <c r="J32" s="61"/>
      <c r="K32" s="69" t="s">
        <v>87</v>
      </c>
      <c r="L32" s="62"/>
      <c r="M32" s="63"/>
      <c r="N32" s="64"/>
      <c r="O32" s="65"/>
      <c r="P32" s="70" t="n">
        <v>14800</v>
      </c>
      <c r="Q32" s="70" t="n">
        <f aca="false">+P32*$K$3</f>
        <v>458800</v>
      </c>
    </row>
    <row r="33" customFormat="false" ht="12.75" hidden="false" customHeight="false" outlineLevel="0" collapsed="false">
      <c r="A33" s="118" t="s">
        <v>89</v>
      </c>
      <c r="B33" s="124"/>
      <c r="C33" s="125"/>
      <c r="D33" s="125" t="n">
        <v>336</v>
      </c>
      <c r="E33" s="125" t="n">
        <v>364</v>
      </c>
      <c r="F33" s="125" t="n">
        <v>184</v>
      </c>
      <c r="G33" s="125" t="n">
        <v>165</v>
      </c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18" t="s">
        <v>122</v>
      </c>
      <c r="B34" s="124"/>
      <c r="C34" s="125"/>
      <c r="D34" s="125" t="n">
        <v>80</v>
      </c>
      <c r="E34" s="125" t="n">
        <v>32</v>
      </c>
      <c r="F34" s="125" t="n">
        <v>16</v>
      </c>
      <c r="G34" s="125" t="n">
        <v>0</v>
      </c>
      <c r="J34" s="101" t="s">
        <v>90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1396550</v>
      </c>
    </row>
    <row r="35" customFormat="false" ht="12.75" hidden="false" customHeight="false" outlineLevel="0" collapsed="false">
      <c r="A35" s="118"/>
      <c r="B35" s="124"/>
      <c r="C35" s="125"/>
      <c r="D35" s="125"/>
      <c r="E35" s="125"/>
      <c r="F35" s="125"/>
      <c r="G35" s="125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18" t="s">
        <v>90</v>
      </c>
      <c r="B36" s="124"/>
      <c r="C36" s="125"/>
      <c r="D36" s="125" t="n">
        <v>56</v>
      </c>
      <c r="E36" s="125" t="n">
        <v>56</v>
      </c>
      <c r="F36" s="125" t="n">
        <v>59</v>
      </c>
      <c r="G36" s="125" t="n">
        <v>59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18"/>
      <c r="B37" s="124"/>
      <c r="C37" s="125"/>
      <c r="D37" s="125"/>
      <c r="E37" s="125"/>
      <c r="F37" s="125"/>
      <c r="G37" s="125"/>
      <c r="J37" s="68" t="s">
        <v>36</v>
      </c>
      <c r="K37" s="62" t="s">
        <v>91</v>
      </c>
      <c r="L37" s="62" t="s">
        <v>92</v>
      </c>
      <c r="M37" s="63"/>
      <c r="N37" s="64" t="n">
        <v>70211</v>
      </c>
      <c r="O37" s="65"/>
      <c r="P37" s="70" t="n">
        <v>3289</v>
      </c>
      <c r="Q37" s="74" t="n">
        <f aca="false">+P37*$K$3</f>
        <v>101959</v>
      </c>
    </row>
    <row r="38" customFormat="false" ht="13.5" hidden="false" customHeight="false" outlineLevel="0" collapsed="false">
      <c r="A38" s="126" t="s">
        <v>93</v>
      </c>
      <c r="B38" s="127"/>
      <c r="C38" s="128"/>
      <c r="D38" s="128" t="n">
        <v>392</v>
      </c>
      <c r="E38" s="128" t="n">
        <v>420</v>
      </c>
      <c r="F38" s="128" t="n">
        <v>243</v>
      </c>
      <c r="G38" s="128" t="n">
        <v>224</v>
      </c>
      <c r="J38" s="68" t="s">
        <v>36</v>
      </c>
      <c r="K38" s="62" t="s">
        <v>94</v>
      </c>
      <c r="L38" s="62" t="s">
        <v>95</v>
      </c>
      <c r="M38" s="63"/>
      <c r="N38" s="64" t="n">
        <v>70235</v>
      </c>
      <c r="O38" s="65"/>
      <c r="P38" s="70" t="n">
        <v>5263</v>
      </c>
      <c r="Q38" s="74" t="n">
        <f aca="false">+P38*$K$3</f>
        <v>163153</v>
      </c>
    </row>
    <row r="39" customFormat="false" ht="12.75" hidden="false" customHeight="false" outlineLevel="0" collapsed="false">
      <c r="J39" s="68" t="s">
        <v>36</v>
      </c>
      <c r="K39" s="62" t="s">
        <v>96</v>
      </c>
      <c r="L39" s="62" t="s">
        <v>97</v>
      </c>
      <c r="M39" s="63"/>
      <c r="N39" s="64" t="n">
        <v>70222</v>
      </c>
      <c r="O39" s="65"/>
      <c r="P39" s="70" t="n">
        <v>4825</v>
      </c>
      <c r="Q39" s="74" t="n">
        <f aca="false">+P39*$K$3</f>
        <v>149575</v>
      </c>
    </row>
    <row r="40" customFormat="false" ht="12.75" hidden="false" customHeight="false" outlineLevel="0" collapsed="false"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86</v>
      </c>
      <c r="K41" s="102"/>
      <c r="L41" s="102"/>
      <c r="M41" s="104"/>
      <c r="N41" s="105"/>
      <c r="O41" s="104"/>
      <c r="P41" s="106" t="n">
        <f aca="false">SUM(P37:P40)</f>
        <v>13377</v>
      </c>
      <c r="Q41" s="106" t="n">
        <f aca="false">+P41*$K$3</f>
        <v>414687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98</v>
      </c>
      <c r="K43" s="135"/>
      <c r="L43" s="135"/>
      <c r="M43" s="136"/>
      <c r="N43" s="137"/>
      <c r="O43" s="136"/>
      <c r="P43" s="138" t="n">
        <f aca="false">+P41+P34+P16</f>
        <v>337451.225806452</v>
      </c>
      <c r="Q43" s="138" t="n">
        <f aca="false">+P43*$K$3</f>
        <v>10460988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99</v>
      </c>
      <c r="N45" s="139"/>
      <c r="P45" s="141" t="n">
        <f aca="false">+P39+P38+P8+P11+P14+P37</f>
        <v>292151.225806452</v>
      </c>
      <c r="Q45" s="141" t="n">
        <f aca="false">+P45*$K$3</f>
        <v>9056688</v>
      </c>
    </row>
  </sheetData>
  <mergeCells count="4">
    <mergeCell ref="B1:D1"/>
    <mergeCell ref="C2:D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H34" activeCellId="0" sqref="H34:H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9" min="9" style="160" width="9.14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6" min="16" style="33" width="9.14"/>
    <col collapsed="false" customWidth="true" hidden="false" outlineLevel="0" max="17" min="17" style="33" width="9.85"/>
  </cols>
  <sheetData>
    <row r="1" customFormat="false" ht="12.75" hidden="false" customHeight="false" outlineLevel="0" collapsed="false">
      <c r="B1" s="161" t="s">
        <v>123</v>
      </c>
      <c r="C1" s="161"/>
      <c r="D1" s="161"/>
    </row>
    <row r="2" customFormat="false" ht="12.75" hidden="false" customHeight="false" outlineLevel="0" collapsed="false">
      <c r="B2" s="39" t="n">
        <v>1999</v>
      </c>
      <c r="C2" s="40" t="n">
        <v>2000</v>
      </c>
      <c r="D2" s="40"/>
      <c r="J2" s="41" t="n">
        <v>36923</v>
      </c>
      <c r="K2" s="42"/>
      <c r="L2" s="42"/>
      <c r="M2" s="43"/>
      <c r="N2" s="44"/>
      <c r="O2" s="45"/>
      <c r="P2" s="46" t="s">
        <v>25</v>
      </c>
      <c r="Q2" s="46"/>
    </row>
    <row r="3" customFormat="false" ht="12.75" hidden="false" customHeight="false" outlineLevel="0" collapsed="false">
      <c r="B3" s="39"/>
      <c r="C3" s="48" t="s">
        <v>26</v>
      </c>
      <c r="D3" s="49" t="s">
        <v>27</v>
      </c>
      <c r="J3" s="50" t="s">
        <v>28</v>
      </c>
      <c r="K3" s="51" t="n">
        <v>28</v>
      </c>
      <c r="L3" s="52" t="s">
        <v>29</v>
      </c>
      <c r="M3" s="53"/>
      <c r="N3" s="54" t="s">
        <v>30</v>
      </c>
      <c r="O3" s="55"/>
      <c r="P3" s="56"/>
      <c r="Q3" s="56"/>
    </row>
    <row r="4" customFormat="false" ht="12.75" hidden="false" customHeight="false" outlineLevel="0" collapsed="false">
      <c r="A4" s="13" t="s">
        <v>3</v>
      </c>
      <c r="B4" s="47" t="n">
        <v>158</v>
      </c>
      <c r="C4" s="162" t="n">
        <v>156.5</v>
      </c>
      <c r="D4" s="142" t="n">
        <v>307</v>
      </c>
      <c r="J4" s="61"/>
      <c r="K4" s="62"/>
      <c r="L4" s="62"/>
      <c r="M4" s="63"/>
      <c r="N4" s="64"/>
      <c r="O4" s="65"/>
      <c r="P4" s="66" t="s">
        <v>31</v>
      </c>
      <c r="Q4" s="67" t="s">
        <v>32</v>
      </c>
    </row>
    <row r="5" customFormat="false" ht="12.75" hidden="false" customHeight="false" outlineLevel="0" collapsed="false">
      <c r="A5" s="13" t="s">
        <v>6</v>
      </c>
      <c r="B5" s="47" t="n">
        <v>74</v>
      </c>
      <c r="C5" s="162" t="n">
        <v>73.6206896551724</v>
      </c>
      <c r="D5" s="142" t="n">
        <v>65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13" t="s">
        <v>8</v>
      </c>
      <c r="B6" s="58" t="n">
        <v>49</v>
      </c>
      <c r="C6" s="162" t="n">
        <v>50.1379310344828</v>
      </c>
      <c r="D6" s="60" t="n">
        <v>43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13" t="s">
        <v>10</v>
      </c>
      <c r="B7" s="47" t="n">
        <v>61</v>
      </c>
      <c r="C7" s="162" t="n">
        <v>61.8793103448276</v>
      </c>
      <c r="D7" s="142" t="n">
        <v>54</v>
      </c>
      <c r="J7" s="68" t="s">
        <v>33</v>
      </c>
      <c r="K7" s="62" t="s">
        <v>34</v>
      </c>
      <c r="L7" s="62" t="s">
        <v>35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13"/>
      <c r="B8" s="47"/>
      <c r="C8" s="162"/>
      <c r="D8" s="142"/>
      <c r="J8" s="68" t="s">
        <v>36</v>
      </c>
      <c r="K8" s="71" t="s">
        <v>37</v>
      </c>
      <c r="L8" s="71" t="s">
        <v>38</v>
      </c>
      <c r="M8" s="72"/>
      <c r="N8" s="64" t="n">
        <v>70201</v>
      </c>
      <c r="O8" s="73"/>
      <c r="P8" s="70" t="n">
        <v>10500</v>
      </c>
      <c r="Q8" s="74" t="n">
        <f aca="false">+P8*$K$3</f>
        <v>294000</v>
      </c>
    </row>
    <row r="9" customFormat="false" ht="12.75" hidden="false" customHeight="false" outlineLevel="0" collapsed="false">
      <c r="A9" s="75"/>
      <c r="B9" s="47"/>
      <c r="C9" s="59"/>
      <c r="D9" s="76" t="s">
        <v>11</v>
      </c>
      <c r="J9" s="68" t="s">
        <v>39</v>
      </c>
      <c r="K9" s="62" t="s">
        <v>40</v>
      </c>
      <c r="L9" s="62" t="s">
        <v>41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5" t="s">
        <v>12</v>
      </c>
      <c r="B10" s="77" t="n">
        <v>75.53</v>
      </c>
      <c r="C10" s="78" t="n">
        <v>148.832</v>
      </c>
      <c r="D10" s="79" t="n">
        <v>188.8</v>
      </c>
      <c r="J10" s="68" t="s">
        <v>42</v>
      </c>
      <c r="K10" s="62" t="s">
        <v>43</v>
      </c>
      <c r="L10" s="62" t="s">
        <v>44</v>
      </c>
      <c r="M10" s="63"/>
      <c r="N10" s="64" t="n">
        <v>78418</v>
      </c>
      <c r="O10" s="65"/>
      <c r="P10" s="70" t="n">
        <v>250</v>
      </c>
      <c r="Q10" s="74" t="n">
        <f aca="false">+P10*$K$3</f>
        <v>7000</v>
      </c>
    </row>
    <row r="11" customFormat="false" ht="12.75" hidden="false" customHeight="false" outlineLevel="0" collapsed="false">
      <c r="A11" s="75" t="s">
        <v>13</v>
      </c>
      <c r="B11" s="77" t="n">
        <v>8.078</v>
      </c>
      <c r="C11" s="78" t="n">
        <v>8.017</v>
      </c>
      <c r="D11" s="79" t="n">
        <v>9.353</v>
      </c>
      <c r="J11" s="68" t="s">
        <v>36</v>
      </c>
      <c r="K11" s="62" t="s">
        <v>45</v>
      </c>
      <c r="L11" s="62" t="s">
        <v>46</v>
      </c>
      <c r="M11" s="63"/>
      <c r="N11" s="64" t="n">
        <v>70549</v>
      </c>
      <c r="O11" s="65"/>
      <c r="P11" s="70" t="n">
        <v>5000</v>
      </c>
      <c r="Q11" s="74" t="n">
        <f aca="false">+P11*$K$3</f>
        <v>140000</v>
      </c>
    </row>
    <row r="12" customFormat="false" ht="12.75" hidden="false" customHeight="false" outlineLevel="0" collapsed="false">
      <c r="A12" s="22" t="s">
        <v>14</v>
      </c>
      <c r="B12" s="24" t="n">
        <f aca="false">+B10+B11</f>
        <v>83.608</v>
      </c>
      <c r="C12" s="81" t="n">
        <f aca="false">+C10+C11</f>
        <v>156.849</v>
      </c>
      <c r="D12" s="82" t="n">
        <f aca="false">+D10+D11</f>
        <v>198.153</v>
      </c>
      <c r="J12" s="68"/>
      <c r="K12" s="62"/>
      <c r="L12" s="83" t="s">
        <v>47</v>
      </c>
      <c r="M12" s="84"/>
      <c r="N12" s="85"/>
      <c r="O12" s="86"/>
      <c r="P12" s="87" t="n">
        <v>15750</v>
      </c>
      <c r="Q12" s="87" t="n">
        <f aca="false">+P12*$K$3</f>
        <v>441000</v>
      </c>
    </row>
    <row r="13" customFormat="false" ht="12.75" hidden="false" customHeight="false" outlineLevel="0" collapsed="false">
      <c r="A13" s="18" t="s">
        <v>15</v>
      </c>
      <c r="B13" s="20" t="n">
        <v>57.802</v>
      </c>
      <c r="C13" s="89" t="n">
        <v>54.255</v>
      </c>
      <c r="D13" s="90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7" t="s">
        <v>16</v>
      </c>
      <c r="B14" s="29" t="n">
        <f aca="false">+B13+B12</f>
        <v>141.41</v>
      </c>
      <c r="C14" s="93" t="n">
        <f aca="false">+C13+C12</f>
        <v>211.104</v>
      </c>
      <c r="D14" s="94" t="n">
        <f aca="false">+D13+D12</f>
        <v>243.453</v>
      </c>
      <c r="J14" s="68" t="s">
        <v>36</v>
      </c>
      <c r="K14" s="62" t="s">
        <v>48</v>
      </c>
      <c r="L14" s="95" t="s">
        <v>38</v>
      </c>
      <c r="M14" s="96"/>
      <c r="N14" s="64" t="n">
        <v>292249</v>
      </c>
      <c r="O14" s="97"/>
      <c r="P14" s="70" t="n">
        <f aca="false">195783+(113999/K3)</f>
        <v>199854.392857143</v>
      </c>
      <c r="Q14" s="74" t="n">
        <f aca="false">+P14*$K$3</f>
        <v>5595923</v>
      </c>
    </row>
    <row r="15" customFormat="false" ht="12.7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2.75" hidden="false" customHeight="false" outlineLevel="0" collapsed="false">
      <c r="J16" s="101" t="s">
        <v>14</v>
      </c>
      <c r="K16" s="102"/>
      <c r="L16" s="103"/>
      <c r="M16" s="104"/>
      <c r="N16" s="105"/>
      <c r="O16" s="104"/>
      <c r="P16" s="106" t="n">
        <f aca="false">+P14+P12</f>
        <v>215604.392857143</v>
      </c>
      <c r="Q16" s="106" t="n">
        <f aca="false">+P16*$K$3</f>
        <v>6036923</v>
      </c>
    </row>
    <row r="17" customFormat="false" ht="12.75" hidden="false" customHeight="false" outlineLevel="0" collapsed="false"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3.5" hidden="false" customHeight="false" outlineLevel="0" collapsed="false"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5.75" hidden="false" customHeight="false" outlineLevel="0" collapsed="false">
      <c r="A19" s="98" t="s">
        <v>124</v>
      </c>
      <c r="B19" s="99"/>
      <c r="C19" s="99"/>
      <c r="D19" s="99"/>
      <c r="E19" s="99"/>
      <c r="F19" s="99"/>
      <c r="G19" s="99"/>
      <c r="H19" s="99"/>
      <c r="J19" s="68" t="s">
        <v>33</v>
      </c>
      <c r="K19" s="62" t="s">
        <v>51</v>
      </c>
      <c r="L19" s="62" t="s">
        <v>35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07"/>
      <c r="B20" s="1"/>
      <c r="C20" s="1"/>
      <c r="D20" s="1"/>
      <c r="E20" s="1"/>
      <c r="F20" s="1"/>
      <c r="G20" s="1"/>
      <c r="H20" s="1"/>
      <c r="J20" s="68" t="s">
        <v>53</v>
      </c>
      <c r="K20" s="62"/>
      <c r="L20" s="62" t="s">
        <v>54</v>
      </c>
      <c r="M20" s="63"/>
      <c r="N20" s="64" t="n">
        <v>70114</v>
      </c>
      <c r="O20" s="65"/>
      <c r="P20" s="70" t="n">
        <v>250</v>
      </c>
      <c r="Q20" s="70" t="n">
        <f aca="false">+P20*$K$3</f>
        <v>7000</v>
      </c>
    </row>
    <row r="21" customFormat="false" ht="18" hidden="false" customHeight="false" outlineLevel="0" collapsed="false">
      <c r="A21" s="109"/>
      <c r="B21" s="110" t="n">
        <v>1993</v>
      </c>
      <c r="C21" s="110" t="n">
        <v>1994</v>
      </c>
      <c r="D21" s="110" t="n">
        <v>1995</v>
      </c>
      <c r="E21" s="110" t="n">
        <v>1996</v>
      </c>
      <c r="F21" s="110" t="n">
        <v>1997</v>
      </c>
      <c r="G21" s="110" t="n">
        <v>1998</v>
      </c>
      <c r="H21" s="110" t="n">
        <v>1999</v>
      </c>
      <c r="J21" s="68" t="s">
        <v>42</v>
      </c>
      <c r="K21" s="62" t="s">
        <v>56</v>
      </c>
      <c r="L21" s="62" t="s">
        <v>57</v>
      </c>
      <c r="M21" s="63"/>
      <c r="N21" s="64" t="n">
        <v>70495</v>
      </c>
      <c r="O21" s="65"/>
      <c r="P21" s="70" t="n">
        <v>20000</v>
      </c>
      <c r="Q21" s="70" t="n">
        <f aca="false">+P21*$K$3</f>
        <v>560000</v>
      </c>
    </row>
    <row r="22" customFormat="false" ht="15.75" hidden="false" customHeight="false" outlineLevel="0" collapsed="false">
      <c r="A22" s="111" t="s">
        <v>50</v>
      </c>
      <c r="B22" s="113"/>
      <c r="C22" s="113"/>
      <c r="D22" s="113"/>
      <c r="E22" s="113"/>
      <c r="F22" s="113"/>
      <c r="G22" s="113"/>
      <c r="H22" s="159"/>
      <c r="J22" s="68" t="s">
        <v>58</v>
      </c>
      <c r="K22" s="62" t="s">
        <v>59</v>
      </c>
      <c r="L22" s="62" t="s">
        <v>57</v>
      </c>
      <c r="M22" s="63"/>
      <c r="N22" s="64" t="n">
        <v>70499</v>
      </c>
      <c r="O22" s="65"/>
      <c r="P22" s="70" t="n">
        <v>10000</v>
      </c>
      <c r="Q22" s="70" t="n">
        <f aca="false">+P22*$K$3</f>
        <v>280000</v>
      </c>
    </row>
    <row r="23" customFormat="false" ht="15.75" hidden="false" customHeight="false" outlineLevel="0" collapsed="false">
      <c r="A23" s="115"/>
      <c r="B23" s="113"/>
      <c r="C23" s="113"/>
      <c r="D23" s="113"/>
      <c r="E23" s="113"/>
      <c r="F23" s="113"/>
      <c r="G23" s="113"/>
      <c r="H23" s="159"/>
      <c r="J23" s="68"/>
      <c r="K23" s="62"/>
      <c r="L23" s="62" t="s">
        <v>60</v>
      </c>
      <c r="M23" s="63"/>
      <c r="N23" s="64"/>
      <c r="O23" s="65"/>
      <c r="P23" s="70"/>
      <c r="Q23" s="70" t="n">
        <f aca="false">+P23*$K$3</f>
        <v>0</v>
      </c>
    </row>
    <row r="24" customFormat="false" ht="15.75" hidden="false" customHeight="false" outlineLevel="0" collapsed="false">
      <c r="A24" s="115"/>
      <c r="B24" s="113"/>
      <c r="C24" s="113"/>
      <c r="D24" s="113"/>
      <c r="E24" s="113"/>
      <c r="F24" s="113"/>
      <c r="G24" s="113"/>
      <c r="H24" s="159"/>
      <c r="J24" s="68" t="s">
        <v>42</v>
      </c>
      <c r="K24" s="62" t="s">
        <v>62</v>
      </c>
      <c r="L24" s="62" t="s">
        <v>63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2.75" hidden="false" customHeight="false" outlineLevel="0" collapsed="false">
      <c r="A25" s="163" t="s">
        <v>3</v>
      </c>
      <c r="B25" s="164" t="n">
        <v>243</v>
      </c>
      <c r="C25" s="164" t="n">
        <v>297</v>
      </c>
      <c r="D25" s="164" t="n">
        <v>196</v>
      </c>
      <c r="E25" s="164" t="n">
        <v>269.5</v>
      </c>
      <c r="F25" s="164" t="n">
        <v>291.5</v>
      </c>
      <c r="G25" s="164" t="n">
        <v>283</v>
      </c>
      <c r="H25" s="164" t="n">
        <v>157.5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2.75" hidden="false" customHeight="false" outlineLevel="0" collapsed="false">
      <c r="A26" s="163" t="s">
        <v>5</v>
      </c>
      <c r="B26" s="164" t="n">
        <v>8.5</v>
      </c>
      <c r="C26" s="164" t="n">
        <v>23.5</v>
      </c>
      <c r="D26" s="164" t="n">
        <v>19.5</v>
      </c>
      <c r="E26" s="164" t="n">
        <v>85.5</v>
      </c>
      <c r="F26" s="164" t="n">
        <v>20</v>
      </c>
      <c r="G26" s="164" t="n">
        <v>5.5</v>
      </c>
      <c r="H26" s="164" t="n">
        <v>57.5</v>
      </c>
      <c r="J26" s="61"/>
      <c r="K26" s="69" t="s">
        <v>66</v>
      </c>
      <c r="L26" s="62"/>
      <c r="M26" s="63"/>
      <c r="N26" s="64"/>
      <c r="O26" s="65"/>
      <c r="P26" s="70" t="n">
        <v>30250</v>
      </c>
      <c r="Q26" s="70" t="n">
        <f aca="false">+P26*$K$3</f>
        <v>847000</v>
      </c>
    </row>
    <row r="27" customFormat="false" ht="12.75" hidden="false" customHeight="false" outlineLevel="0" collapsed="false">
      <c r="A27" s="163" t="s">
        <v>61</v>
      </c>
      <c r="B27" s="164" t="n">
        <v>67</v>
      </c>
      <c r="C27" s="164" t="n">
        <v>65.5</v>
      </c>
      <c r="D27" s="164" t="n">
        <v>69.4</v>
      </c>
      <c r="E27" s="164" t="n">
        <v>69.8</v>
      </c>
      <c r="F27" s="164" t="n">
        <v>63.6</v>
      </c>
      <c r="G27" s="164" t="n">
        <v>65.7</v>
      </c>
      <c r="H27" s="164" t="n">
        <v>73.5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2.75" hidden="false" customHeight="false" outlineLevel="0" collapsed="false">
      <c r="A28" s="163" t="s">
        <v>64</v>
      </c>
      <c r="B28" s="164" t="n">
        <v>46.3</v>
      </c>
      <c r="C28" s="164" t="n">
        <v>44.9</v>
      </c>
      <c r="D28" s="164" t="n">
        <v>48</v>
      </c>
      <c r="E28" s="164" t="n">
        <v>47.5</v>
      </c>
      <c r="F28" s="164" t="n">
        <v>47</v>
      </c>
      <c r="G28" s="164" t="n">
        <v>44.5</v>
      </c>
      <c r="H28" s="164" t="n">
        <v>49.4</v>
      </c>
      <c r="J28" s="68" t="s">
        <v>78</v>
      </c>
      <c r="K28" s="62" t="s">
        <v>79</v>
      </c>
      <c r="L28" s="62" t="s">
        <v>80</v>
      </c>
      <c r="M28" s="63"/>
      <c r="N28" s="64" t="n">
        <v>60952</v>
      </c>
      <c r="O28" s="65"/>
      <c r="P28" s="70" t="n">
        <v>4000</v>
      </c>
      <c r="Q28" s="70" t="n">
        <f aca="false">+P28*$K$3</f>
        <v>112000</v>
      </c>
    </row>
    <row r="29" customFormat="false" ht="12.75" hidden="false" customHeight="false" outlineLevel="0" collapsed="false">
      <c r="A29" s="163" t="s">
        <v>65</v>
      </c>
      <c r="B29" s="164" t="n">
        <v>56.6</v>
      </c>
      <c r="C29" s="164" t="n">
        <v>55.2</v>
      </c>
      <c r="D29" s="164" t="n">
        <v>58.7</v>
      </c>
      <c r="E29" s="164" t="n">
        <v>58.7</v>
      </c>
      <c r="F29" s="164" t="n">
        <v>55.3</v>
      </c>
      <c r="G29" s="164" t="n">
        <v>55.1</v>
      </c>
      <c r="H29" s="164" t="n">
        <v>61.4</v>
      </c>
      <c r="J29" s="68" t="s">
        <v>42</v>
      </c>
      <c r="K29" s="62" t="s">
        <v>81</v>
      </c>
      <c r="L29" s="62" t="s">
        <v>46</v>
      </c>
      <c r="M29" s="63"/>
      <c r="N29" s="64" t="n">
        <v>70550</v>
      </c>
      <c r="O29" s="65"/>
      <c r="P29" s="70" t="n">
        <v>8000</v>
      </c>
      <c r="Q29" s="70" t="n">
        <f aca="false">+P29*$K$3</f>
        <v>224000</v>
      </c>
    </row>
    <row r="30" customFormat="false" ht="12.75" hidden="false" customHeight="false" outlineLevel="0" collapsed="false">
      <c r="A30" s="163" t="s">
        <v>67</v>
      </c>
      <c r="B30" s="164" t="s">
        <v>125</v>
      </c>
      <c r="C30" s="164" t="s">
        <v>126</v>
      </c>
      <c r="D30" s="164" t="s">
        <v>127</v>
      </c>
      <c r="E30" s="164" t="s">
        <v>128</v>
      </c>
      <c r="F30" s="164" t="s">
        <v>129</v>
      </c>
      <c r="G30" s="164" t="s">
        <v>105</v>
      </c>
      <c r="H30" s="164" t="s">
        <v>71</v>
      </c>
      <c r="J30" s="68" t="s">
        <v>83</v>
      </c>
      <c r="K30" s="62" t="s">
        <v>84</v>
      </c>
      <c r="L30" s="62" t="s">
        <v>85</v>
      </c>
      <c r="M30" s="63"/>
      <c r="N30" s="64" t="n">
        <v>70119</v>
      </c>
      <c r="O30" s="65"/>
      <c r="P30" s="70" t="n">
        <v>2800</v>
      </c>
      <c r="Q30" s="70" t="n">
        <f aca="false">+P30*$K$3</f>
        <v>78400</v>
      </c>
    </row>
    <row r="31" customFormat="false" ht="12.75" hidden="false" customHeight="false" outlineLevel="0" collapsed="false">
      <c r="A31" s="163" t="s">
        <v>72</v>
      </c>
      <c r="B31" s="164" t="s">
        <v>130</v>
      </c>
      <c r="C31" s="164" t="s">
        <v>131</v>
      </c>
      <c r="D31" s="164" t="s">
        <v>132</v>
      </c>
      <c r="E31" s="164" t="s">
        <v>133</v>
      </c>
      <c r="F31" s="164" t="s">
        <v>134</v>
      </c>
      <c r="G31" s="164" t="s">
        <v>135</v>
      </c>
      <c r="H31" s="164" t="s">
        <v>136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22"/>
      <c r="B32" s="1"/>
      <c r="C32" s="1"/>
      <c r="D32" s="1"/>
      <c r="E32" s="1"/>
      <c r="F32" s="1"/>
      <c r="G32" s="1"/>
      <c r="H32" s="1"/>
      <c r="J32" s="61"/>
      <c r="K32" s="69" t="s">
        <v>87</v>
      </c>
      <c r="L32" s="62"/>
      <c r="M32" s="63"/>
      <c r="N32" s="64"/>
      <c r="O32" s="65"/>
      <c r="P32" s="70" t="n">
        <v>14800</v>
      </c>
      <c r="Q32" s="70" t="n">
        <f aca="false">+P32*$K$3</f>
        <v>414400</v>
      </c>
    </row>
    <row r="33" customFormat="false" ht="12.75" hidden="false" customHeight="false" outlineLevel="0" collapsed="false">
      <c r="A33" s="116" t="s">
        <v>82</v>
      </c>
      <c r="B33" s="1"/>
      <c r="C33" s="1"/>
      <c r="D33" s="1"/>
      <c r="E33" s="1"/>
      <c r="F33" s="1"/>
      <c r="G33" s="1"/>
      <c r="H33" s="1"/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63" t="s">
        <v>14</v>
      </c>
      <c r="B34" s="165"/>
      <c r="C34" s="166"/>
      <c r="D34" s="166" t="n">
        <v>188</v>
      </c>
      <c r="E34" s="166" t="n">
        <v>300</v>
      </c>
      <c r="F34" s="166" t="n">
        <v>227</v>
      </c>
      <c r="G34" s="166" t="n">
        <v>158</v>
      </c>
      <c r="H34" s="167" t="n">
        <v>75.5</v>
      </c>
      <c r="J34" s="101" t="s">
        <v>90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1261400</v>
      </c>
    </row>
    <row r="35" customFormat="false" ht="12.75" hidden="false" customHeight="false" outlineLevel="0" collapsed="false">
      <c r="A35" s="163" t="s">
        <v>86</v>
      </c>
      <c r="B35" s="165"/>
      <c r="C35" s="166"/>
      <c r="D35" s="166" t="n">
        <v>9</v>
      </c>
      <c r="E35" s="166" t="n">
        <v>10</v>
      </c>
      <c r="F35" s="166" t="n">
        <v>9</v>
      </c>
      <c r="G35" s="166" t="n">
        <v>11</v>
      </c>
      <c r="H35" s="167" t="n">
        <v>8</v>
      </c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63" t="s">
        <v>89</v>
      </c>
      <c r="B36" s="165"/>
      <c r="C36" s="166"/>
      <c r="D36" s="166" t="n">
        <f aca="false">+D34+D35</f>
        <v>197</v>
      </c>
      <c r="E36" s="166" t="n">
        <f aca="false">+E34+E35</f>
        <v>310</v>
      </c>
      <c r="F36" s="166" t="n">
        <f aca="false">+F34+F35</f>
        <v>236</v>
      </c>
      <c r="G36" s="166" t="n">
        <f aca="false">+G34+G35</f>
        <v>169</v>
      </c>
      <c r="H36" s="167" t="n">
        <f aca="false">+H34+H35</f>
        <v>83.5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63"/>
      <c r="B37" s="165"/>
      <c r="C37" s="166"/>
      <c r="D37" s="166"/>
      <c r="E37" s="166"/>
      <c r="F37" s="166"/>
      <c r="G37" s="166"/>
      <c r="H37" s="166"/>
      <c r="J37" s="68" t="s">
        <v>36</v>
      </c>
      <c r="K37" s="62" t="s">
        <v>91</v>
      </c>
      <c r="L37" s="62" t="s">
        <v>92</v>
      </c>
      <c r="M37" s="63"/>
      <c r="N37" s="64" t="n">
        <v>70211</v>
      </c>
      <c r="O37" s="65"/>
      <c r="P37" s="70" t="n">
        <v>2406</v>
      </c>
      <c r="Q37" s="74" t="n">
        <f aca="false">+P37*$K$3</f>
        <v>67368</v>
      </c>
    </row>
    <row r="38" customFormat="false" ht="12.75" hidden="false" customHeight="false" outlineLevel="0" collapsed="false">
      <c r="A38" s="163" t="s">
        <v>122</v>
      </c>
      <c r="B38" s="165"/>
      <c r="C38" s="166"/>
      <c r="D38" s="166" t="n">
        <v>32</v>
      </c>
      <c r="E38" s="166" t="n">
        <v>93</v>
      </c>
      <c r="F38" s="166" t="n">
        <v>22</v>
      </c>
      <c r="G38" s="166" t="n">
        <v>0</v>
      </c>
      <c r="H38" s="166" t="n">
        <v>0</v>
      </c>
      <c r="J38" s="68" t="s">
        <v>36</v>
      </c>
      <c r="K38" s="62" t="s">
        <v>94</v>
      </c>
      <c r="L38" s="62" t="s">
        <v>95</v>
      </c>
      <c r="M38" s="63"/>
      <c r="N38" s="64" t="n">
        <v>70235</v>
      </c>
      <c r="O38" s="65"/>
      <c r="P38" s="70" t="n">
        <v>3849</v>
      </c>
      <c r="Q38" s="74" t="n">
        <f aca="false">+P38*$K$3</f>
        <v>107772</v>
      </c>
    </row>
    <row r="39" customFormat="false" ht="12.75" hidden="false" customHeight="false" outlineLevel="0" collapsed="false">
      <c r="A39" s="163"/>
      <c r="B39" s="165"/>
      <c r="C39" s="166"/>
      <c r="D39" s="166"/>
      <c r="E39" s="166"/>
      <c r="F39" s="166"/>
      <c r="G39" s="166"/>
      <c r="H39" s="166"/>
      <c r="J39" s="68" t="s">
        <v>36</v>
      </c>
      <c r="K39" s="62" t="s">
        <v>96</v>
      </c>
      <c r="L39" s="62" t="s">
        <v>97</v>
      </c>
      <c r="M39" s="63"/>
      <c r="N39" s="64" t="n">
        <v>70222</v>
      </c>
      <c r="O39" s="65"/>
      <c r="P39" s="70" t="n">
        <v>3529</v>
      </c>
      <c r="Q39" s="74" t="n">
        <f aca="false">+P39*$K$3</f>
        <v>98812</v>
      </c>
    </row>
    <row r="40" customFormat="false" ht="12.75" hidden="false" customHeight="false" outlineLevel="0" collapsed="false">
      <c r="A40" s="163" t="s">
        <v>90</v>
      </c>
      <c r="B40" s="165"/>
      <c r="C40" s="166"/>
      <c r="D40" s="166" t="n">
        <v>59</v>
      </c>
      <c r="E40" s="166" t="n">
        <v>62</v>
      </c>
      <c r="F40" s="166" t="n">
        <v>57</v>
      </c>
      <c r="G40" s="166" t="n">
        <v>67</v>
      </c>
      <c r="H40" s="166" t="n">
        <v>58</v>
      </c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A41" s="163"/>
      <c r="B41" s="165"/>
      <c r="C41" s="165"/>
      <c r="D41" s="165"/>
      <c r="E41" s="166"/>
      <c r="F41" s="166"/>
      <c r="G41" s="166"/>
      <c r="H41" s="166"/>
      <c r="I41" s="168"/>
      <c r="J41" s="101" t="s">
        <v>86</v>
      </c>
      <c r="K41" s="102"/>
      <c r="L41" s="102"/>
      <c r="M41" s="104"/>
      <c r="N41" s="105"/>
      <c r="O41" s="104"/>
      <c r="P41" s="106" t="n">
        <f aca="false">SUM(P37:P40)</f>
        <v>9784</v>
      </c>
      <c r="Q41" s="106" t="n">
        <f aca="false">+P41*$K$3</f>
        <v>273952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98</v>
      </c>
      <c r="K43" s="135"/>
      <c r="L43" s="135"/>
      <c r="M43" s="136"/>
      <c r="N43" s="137"/>
      <c r="O43" s="136"/>
      <c r="P43" s="138" t="n">
        <f aca="false">+P41+P34+P16</f>
        <v>270438.392857143</v>
      </c>
      <c r="Q43" s="138" t="n">
        <f aca="false">+P43*$K$3</f>
        <v>7572275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99</v>
      </c>
      <c r="N45" s="139"/>
      <c r="P45" s="141" t="n">
        <f aca="false">+P39+P38+P8+P11+P14+P37</f>
        <v>225138.392857143</v>
      </c>
      <c r="Q45" s="141" t="n">
        <f aca="false">+P45*$K$3</f>
        <v>6303875</v>
      </c>
    </row>
  </sheetData>
  <mergeCells count="4">
    <mergeCell ref="B1:D1"/>
    <mergeCell ref="C2:D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9" min="9" style="169" width="9.14"/>
    <col collapsed="false" customWidth="true" hidden="false" outlineLevel="0" max="10" min="10" style="33" width="19.41"/>
    <col collapsed="false" customWidth="true" hidden="false" outlineLevel="0" max="11" min="11" style="33" width="28.28"/>
    <col collapsed="false" customWidth="true" hidden="false" outlineLevel="0" max="12" min="12" style="33" width="13.14"/>
    <col collapsed="false" customWidth="true" hidden="false" outlineLevel="0" max="13" min="13" style="33" width="1.41"/>
    <col collapsed="false" customWidth="true" hidden="false" outlineLevel="0" max="14" min="14" style="33" width="9.14"/>
    <col collapsed="false" customWidth="true" hidden="false" outlineLevel="0" max="15" min="15" style="33" width="0.99"/>
    <col collapsed="false" customWidth="true" hidden="false" outlineLevel="0" max="16" min="16" style="33" width="9.14"/>
    <col collapsed="false" customWidth="true" hidden="false" outlineLevel="0" max="17" min="17" style="33" width="9.85"/>
  </cols>
  <sheetData>
    <row r="1" customFormat="false" ht="12.75" hidden="false" customHeight="false" outlineLevel="0" collapsed="false">
      <c r="A1" s="170" t="s">
        <v>137</v>
      </c>
      <c r="B1" s="170"/>
      <c r="C1" s="170"/>
    </row>
    <row r="2" customFormat="false" ht="12.75" hidden="false" customHeight="false" outlineLevel="0" collapsed="false">
      <c r="A2" s="39" t="n">
        <v>1999</v>
      </c>
      <c r="B2" s="171" t="n">
        <v>2000</v>
      </c>
      <c r="C2" s="171"/>
      <c r="J2" s="41" t="n">
        <v>36951</v>
      </c>
      <c r="K2" s="42"/>
      <c r="L2" s="42"/>
      <c r="M2" s="43"/>
      <c r="N2" s="44"/>
      <c r="O2" s="45"/>
      <c r="P2" s="46" t="s">
        <v>25</v>
      </c>
      <c r="Q2" s="46"/>
    </row>
    <row r="3" customFormat="false" ht="12.75" hidden="false" customHeight="false" outlineLevel="0" collapsed="false">
      <c r="A3" s="39"/>
      <c r="B3" s="48" t="s">
        <v>26</v>
      </c>
      <c r="C3" s="172" t="s">
        <v>27</v>
      </c>
      <c r="J3" s="50" t="s">
        <v>28</v>
      </c>
      <c r="K3" s="51" t="n">
        <v>31</v>
      </c>
      <c r="L3" s="52" t="s">
        <v>29</v>
      </c>
      <c r="M3" s="53"/>
      <c r="N3" s="54" t="s">
        <v>30</v>
      </c>
      <c r="O3" s="55"/>
      <c r="P3" s="56"/>
      <c r="Q3" s="56"/>
    </row>
    <row r="4" customFormat="false" ht="12.75" hidden="false" customHeight="false" outlineLevel="0" collapsed="false">
      <c r="A4" s="47" t="n">
        <v>110</v>
      </c>
      <c r="B4" s="162" t="n">
        <v>76.5</v>
      </c>
      <c r="C4" s="108" t="n">
        <v>248</v>
      </c>
      <c r="J4" s="61"/>
      <c r="K4" s="62"/>
      <c r="L4" s="62"/>
      <c r="M4" s="63"/>
      <c r="N4" s="64"/>
      <c r="O4" s="65"/>
      <c r="P4" s="66" t="s">
        <v>31</v>
      </c>
      <c r="Q4" s="67" t="s">
        <v>32</v>
      </c>
    </row>
    <row r="5" customFormat="false" ht="12.75" hidden="false" customHeight="false" outlineLevel="0" collapsed="false">
      <c r="A5" s="47" t="n">
        <v>75</v>
      </c>
      <c r="B5" s="59" t="n">
        <v>72</v>
      </c>
      <c r="C5" s="108" t="n">
        <v>68</v>
      </c>
      <c r="J5" s="68"/>
      <c r="K5" s="62"/>
      <c r="L5" s="62"/>
      <c r="M5" s="63"/>
      <c r="N5" s="64"/>
      <c r="O5" s="65"/>
      <c r="P5" s="62"/>
      <c r="Q5" s="62"/>
    </row>
    <row r="6" customFormat="false" ht="12.75" hidden="false" customHeight="false" outlineLevel="0" collapsed="false">
      <c r="A6" s="58" t="n">
        <v>53</v>
      </c>
      <c r="B6" s="59" t="n">
        <v>54</v>
      </c>
      <c r="C6" s="173" t="n">
        <v>46</v>
      </c>
      <c r="J6" s="69" t="s">
        <v>12</v>
      </c>
      <c r="K6" s="62"/>
      <c r="L6" s="62"/>
      <c r="M6" s="63"/>
      <c r="N6" s="64"/>
      <c r="O6" s="65"/>
      <c r="P6" s="62"/>
      <c r="Q6" s="62"/>
    </row>
    <row r="7" customFormat="false" ht="12.75" hidden="false" customHeight="false" outlineLevel="0" collapsed="false">
      <c r="A7" s="47" t="n">
        <v>64</v>
      </c>
      <c r="B7" s="59" t="n">
        <v>63</v>
      </c>
      <c r="C7" s="108" t="n">
        <v>57</v>
      </c>
      <c r="J7" s="68" t="s">
        <v>33</v>
      </c>
      <c r="K7" s="62" t="s">
        <v>34</v>
      </c>
      <c r="L7" s="62" t="s">
        <v>35</v>
      </c>
      <c r="M7" s="63"/>
      <c r="N7" s="64"/>
      <c r="O7" s="65"/>
      <c r="P7" s="70" t="n">
        <v>0</v>
      </c>
      <c r="Q7" s="70" t="n">
        <v>0</v>
      </c>
    </row>
    <row r="8" customFormat="false" ht="12.75" hidden="false" customHeight="false" outlineLevel="0" collapsed="false">
      <c r="A8" s="47"/>
      <c r="B8" s="59"/>
      <c r="C8" s="108"/>
      <c r="J8" s="68" t="s">
        <v>36</v>
      </c>
      <c r="K8" s="71" t="s">
        <v>37</v>
      </c>
      <c r="L8" s="71" t="s">
        <v>38</v>
      </c>
      <c r="M8" s="72"/>
      <c r="N8" s="64" t="n">
        <v>70201</v>
      </c>
      <c r="O8" s="73"/>
      <c r="P8" s="70" t="n">
        <v>10500</v>
      </c>
      <c r="Q8" s="74" t="n">
        <f aca="false">+P8*$K$3</f>
        <v>325500</v>
      </c>
    </row>
    <row r="9" customFormat="false" ht="12.75" hidden="false" customHeight="false" outlineLevel="0" collapsed="false">
      <c r="A9" s="47"/>
      <c r="B9" s="59"/>
      <c r="C9" s="172" t="s">
        <v>11</v>
      </c>
      <c r="J9" s="68" t="s">
        <v>39</v>
      </c>
      <c r="K9" s="62" t="s">
        <v>40</v>
      </c>
      <c r="L9" s="62" t="s">
        <v>41</v>
      </c>
      <c r="M9" s="63"/>
      <c r="N9" s="64" t="n">
        <v>72063</v>
      </c>
      <c r="O9" s="65"/>
      <c r="P9" s="70" t="n">
        <v>0</v>
      </c>
      <c r="Q9" s="74" t="n">
        <f aca="false">+P9*$K$3</f>
        <v>0</v>
      </c>
    </row>
    <row r="10" customFormat="false" ht="12.75" hidden="false" customHeight="false" outlineLevel="0" collapsed="false">
      <c r="A10" s="77" t="n">
        <v>66</v>
      </c>
      <c r="B10" s="78" t="n">
        <v>124.6</v>
      </c>
      <c r="C10" s="174" t="n">
        <v>139.804</v>
      </c>
      <c r="J10" s="68" t="s">
        <v>42</v>
      </c>
      <c r="K10" s="62" t="s">
        <v>43</v>
      </c>
      <c r="L10" s="62" t="s">
        <v>44</v>
      </c>
      <c r="M10" s="63"/>
      <c r="N10" s="64" t="n">
        <v>78418</v>
      </c>
      <c r="O10" s="65"/>
      <c r="P10" s="70" t="n">
        <v>250</v>
      </c>
      <c r="Q10" s="74" t="n">
        <f aca="false">+P10*$K$3</f>
        <v>7750</v>
      </c>
    </row>
    <row r="11" customFormat="false" ht="12.75" hidden="false" customHeight="false" outlineLevel="0" collapsed="false">
      <c r="A11" s="77" t="n">
        <v>8.078</v>
      </c>
      <c r="B11" s="78" t="n">
        <v>7.2</v>
      </c>
      <c r="C11" s="174" t="n">
        <v>7.55</v>
      </c>
      <c r="J11" s="68" t="s">
        <v>36</v>
      </c>
      <c r="K11" s="62" t="s">
        <v>45</v>
      </c>
      <c r="L11" s="62" t="s">
        <v>46</v>
      </c>
      <c r="M11" s="63"/>
      <c r="N11" s="64" t="n">
        <v>70549</v>
      </c>
      <c r="O11" s="65"/>
      <c r="P11" s="70" t="n">
        <v>5000</v>
      </c>
      <c r="Q11" s="74" t="n">
        <f aca="false">+P11*$K$3</f>
        <v>155000</v>
      </c>
    </row>
    <row r="12" customFormat="false" ht="12.75" hidden="false" customHeight="false" outlineLevel="0" collapsed="false">
      <c r="A12" s="24" t="n">
        <f aca="false">+A10+A11</f>
        <v>74.078</v>
      </c>
      <c r="B12" s="81" t="n">
        <f aca="false">+B10+B11</f>
        <v>131.8</v>
      </c>
      <c r="C12" s="26" t="n">
        <f aca="false">+C10+C11</f>
        <v>147.354</v>
      </c>
      <c r="J12" s="68"/>
      <c r="K12" s="62"/>
      <c r="L12" s="83" t="s">
        <v>47</v>
      </c>
      <c r="M12" s="84"/>
      <c r="N12" s="85"/>
      <c r="O12" s="86"/>
      <c r="P12" s="87" t="n">
        <v>15750</v>
      </c>
      <c r="Q12" s="87" t="n">
        <f aca="false">+P12*$K$3</f>
        <v>488250</v>
      </c>
    </row>
    <row r="13" customFormat="false" ht="12.75" hidden="false" customHeight="false" outlineLevel="0" collapsed="false">
      <c r="A13" s="20" t="n">
        <v>57</v>
      </c>
      <c r="B13" s="89" t="n">
        <v>53.6</v>
      </c>
      <c r="C13" s="21" t="n">
        <v>45.3</v>
      </c>
      <c r="J13" s="68"/>
      <c r="K13" s="62"/>
      <c r="L13" s="62"/>
      <c r="M13" s="63"/>
      <c r="N13" s="64"/>
      <c r="O13" s="65"/>
      <c r="P13" s="70"/>
      <c r="Q13" s="91" t="n">
        <f aca="false">+P13*$K$3</f>
        <v>0</v>
      </c>
    </row>
    <row r="14" customFormat="false" ht="13.5" hidden="false" customHeight="false" outlineLevel="0" collapsed="false">
      <c r="A14" s="29" t="n">
        <f aca="false">+A13+A12</f>
        <v>131.078</v>
      </c>
      <c r="B14" s="93" t="n">
        <f aca="false">+B13+B12</f>
        <v>185.4</v>
      </c>
      <c r="C14" s="31" t="n">
        <f aca="false">+C13+C12</f>
        <v>192.654</v>
      </c>
      <c r="J14" s="68" t="s">
        <v>36</v>
      </c>
      <c r="K14" s="62" t="s">
        <v>48</v>
      </c>
      <c r="L14" s="95" t="s">
        <v>38</v>
      </c>
      <c r="M14" s="96"/>
      <c r="N14" s="64" t="n">
        <v>292249</v>
      </c>
      <c r="O14" s="97"/>
      <c r="P14" s="70" t="n">
        <f aca="false">140791+(94811/K3)</f>
        <v>143849.419354839</v>
      </c>
      <c r="Q14" s="74" t="n">
        <f aca="false">+P14*$K$3</f>
        <v>4459332</v>
      </c>
    </row>
    <row r="15" customFormat="false" ht="13.5" hidden="false" customHeight="false" outlineLevel="0" collapsed="false">
      <c r="J15" s="68"/>
      <c r="K15" s="62"/>
      <c r="L15" s="62"/>
      <c r="M15" s="63"/>
      <c r="N15" s="64"/>
      <c r="O15" s="65"/>
      <c r="P15" s="70"/>
      <c r="Q15" s="70" t="n">
        <f aca="false">+P15*$K$3</f>
        <v>0</v>
      </c>
    </row>
    <row r="16" customFormat="false" ht="15.75" hidden="false" customHeight="false" outlineLevel="0" collapsed="false">
      <c r="A16" s="98" t="s">
        <v>138</v>
      </c>
      <c r="B16" s="99"/>
      <c r="C16" s="99"/>
      <c r="D16" s="99"/>
      <c r="E16" s="99"/>
      <c r="F16" s="99"/>
      <c r="G16" s="99"/>
      <c r="H16" s="99"/>
      <c r="J16" s="101" t="s">
        <v>14</v>
      </c>
      <c r="K16" s="102"/>
      <c r="L16" s="103"/>
      <c r="M16" s="104"/>
      <c r="N16" s="105"/>
      <c r="O16" s="104"/>
      <c r="P16" s="106" t="n">
        <f aca="false">+P14+P12</f>
        <v>159599.419354839</v>
      </c>
      <c r="Q16" s="106" t="n">
        <f aca="false">+P16*$K$3</f>
        <v>4947582</v>
      </c>
    </row>
    <row r="17" customFormat="false" ht="15.75" hidden="false" customHeight="false" outlineLevel="0" collapsed="false">
      <c r="A17" s="175"/>
      <c r="B17" s="1"/>
      <c r="C17" s="1"/>
      <c r="D17" s="1"/>
      <c r="E17" s="1"/>
      <c r="F17" s="1"/>
      <c r="G17" s="1"/>
      <c r="H17" s="1"/>
      <c r="J17" s="68"/>
      <c r="K17" s="62"/>
      <c r="L17" s="62"/>
      <c r="M17" s="63"/>
      <c r="N17" s="64"/>
      <c r="O17" s="65"/>
      <c r="P17" s="70"/>
      <c r="Q17" s="70" t="n">
        <f aca="false">+P17*$K$3</f>
        <v>0</v>
      </c>
    </row>
    <row r="18" customFormat="false" ht="18" hidden="false" customHeight="false" outlineLevel="0" collapsed="false">
      <c r="A18" s="176"/>
      <c r="B18" s="110" t="n">
        <v>1993</v>
      </c>
      <c r="C18" s="110" t="n">
        <v>1994</v>
      </c>
      <c r="D18" s="110" t="n">
        <v>1995</v>
      </c>
      <c r="E18" s="110" t="n">
        <v>1996</v>
      </c>
      <c r="F18" s="110" t="n">
        <v>1997</v>
      </c>
      <c r="G18" s="110" t="n">
        <v>1998</v>
      </c>
      <c r="H18" s="110" t="n">
        <v>1999</v>
      </c>
      <c r="J18" s="69" t="s">
        <v>15</v>
      </c>
      <c r="K18" s="62"/>
      <c r="L18" s="62"/>
      <c r="M18" s="63"/>
      <c r="N18" s="64"/>
      <c r="O18" s="65"/>
      <c r="P18" s="70"/>
      <c r="Q18" s="70" t="n">
        <f aca="false">+P18*$K$3</f>
        <v>0</v>
      </c>
    </row>
    <row r="19" customFormat="false" ht="15.75" hidden="false" customHeight="false" outlineLevel="0" collapsed="false">
      <c r="A19" s="111" t="s">
        <v>50</v>
      </c>
      <c r="B19" s="147"/>
      <c r="C19" s="147"/>
      <c r="D19" s="147"/>
      <c r="E19" s="147"/>
      <c r="F19" s="147"/>
      <c r="G19" s="147"/>
      <c r="H19" s="177"/>
      <c r="J19" s="68" t="s">
        <v>33</v>
      </c>
      <c r="K19" s="62" t="s">
        <v>51</v>
      </c>
      <c r="L19" s="62" t="s">
        <v>35</v>
      </c>
      <c r="M19" s="63"/>
      <c r="N19" s="64"/>
      <c r="O19" s="65"/>
      <c r="P19" s="70" t="n">
        <v>0</v>
      </c>
      <c r="Q19" s="70" t="n">
        <f aca="false">+P19*$K$3</f>
        <v>0</v>
      </c>
    </row>
    <row r="20" customFormat="false" ht="15.75" hidden="false" customHeight="false" outlineLevel="0" collapsed="false">
      <c r="A20" s="115"/>
      <c r="B20" s="113"/>
      <c r="C20" s="113"/>
      <c r="D20" s="113"/>
      <c r="E20" s="113"/>
      <c r="F20" s="113"/>
      <c r="G20" s="113"/>
      <c r="H20" s="159"/>
      <c r="J20" s="68" t="s">
        <v>53</v>
      </c>
      <c r="K20" s="62"/>
      <c r="L20" s="62" t="s">
        <v>54</v>
      </c>
      <c r="M20" s="63"/>
      <c r="N20" s="64" t="n">
        <v>70114</v>
      </c>
      <c r="O20" s="65"/>
      <c r="P20" s="70" t="n">
        <v>250</v>
      </c>
      <c r="Q20" s="70" t="n">
        <f aca="false">+P20*$K$3</f>
        <v>7750</v>
      </c>
    </row>
    <row r="21" customFormat="false" ht="15.75" hidden="false" customHeight="false" outlineLevel="0" collapsed="false">
      <c r="A21" s="115"/>
      <c r="B21" s="113"/>
      <c r="C21" s="113"/>
      <c r="D21" s="113"/>
      <c r="E21" s="113"/>
      <c r="F21" s="113"/>
      <c r="G21" s="113"/>
      <c r="H21" s="159"/>
      <c r="J21" s="68" t="s">
        <v>42</v>
      </c>
      <c r="K21" s="62" t="s">
        <v>56</v>
      </c>
      <c r="L21" s="62" t="s">
        <v>57</v>
      </c>
      <c r="M21" s="63"/>
      <c r="N21" s="64" t="n">
        <v>70495</v>
      </c>
      <c r="O21" s="65"/>
      <c r="P21" s="70" t="n">
        <v>20000</v>
      </c>
      <c r="Q21" s="70" t="n">
        <f aca="false">+P21*$K$3</f>
        <v>620000</v>
      </c>
    </row>
    <row r="22" customFormat="false" ht="12.75" hidden="false" customHeight="false" outlineLevel="0" collapsed="false">
      <c r="A22" s="163" t="s">
        <v>3</v>
      </c>
      <c r="B22" s="164" t="n">
        <v>161</v>
      </c>
      <c r="C22" s="164" t="n">
        <v>141</v>
      </c>
      <c r="D22" s="164" t="n">
        <v>158.5</v>
      </c>
      <c r="E22" s="164" t="n">
        <v>265</v>
      </c>
      <c r="F22" s="164" t="n">
        <v>82.5</v>
      </c>
      <c r="G22" s="164" t="n">
        <v>217</v>
      </c>
      <c r="H22" s="164" t="n">
        <v>110</v>
      </c>
      <c r="J22" s="68" t="s">
        <v>58</v>
      </c>
      <c r="K22" s="62" t="s">
        <v>59</v>
      </c>
      <c r="L22" s="62" t="s">
        <v>57</v>
      </c>
      <c r="M22" s="63"/>
      <c r="N22" s="64" t="n">
        <v>70499</v>
      </c>
      <c r="O22" s="65"/>
      <c r="P22" s="70" t="n">
        <v>10000</v>
      </c>
      <c r="Q22" s="70" t="n">
        <f aca="false">+P22*$K$3</f>
        <v>310000</v>
      </c>
    </row>
    <row r="23" customFormat="false" ht="12.75" hidden="false" customHeight="false" outlineLevel="0" collapsed="false">
      <c r="A23" s="163" t="s">
        <v>5</v>
      </c>
      <c r="B23" s="164" t="n">
        <v>39.5</v>
      </c>
      <c r="C23" s="164" t="n">
        <v>70</v>
      </c>
      <c r="D23" s="164" t="n">
        <v>94</v>
      </c>
      <c r="E23" s="164" t="n">
        <v>50</v>
      </c>
      <c r="F23" s="164" t="n">
        <v>90.5</v>
      </c>
      <c r="G23" s="164" t="n">
        <v>63</v>
      </c>
      <c r="H23" s="164" t="n">
        <v>70.5</v>
      </c>
      <c r="J23" s="68"/>
      <c r="K23" s="62"/>
      <c r="L23" s="62" t="s">
        <v>60</v>
      </c>
      <c r="M23" s="63"/>
      <c r="N23" s="64"/>
      <c r="O23" s="65"/>
      <c r="P23" s="70"/>
      <c r="Q23" s="70" t="n">
        <f aca="false">+P23*$K$3</f>
        <v>0</v>
      </c>
    </row>
    <row r="24" customFormat="false" ht="12.75" hidden="false" customHeight="false" outlineLevel="0" collapsed="false">
      <c r="A24" s="163" t="s">
        <v>61</v>
      </c>
      <c r="B24" s="164" t="n">
        <v>71.5</v>
      </c>
      <c r="C24" s="164" t="n">
        <v>73.8</v>
      </c>
      <c r="D24" s="164" t="n">
        <v>71.4</v>
      </c>
      <c r="E24" s="164" t="n">
        <v>69.8</v>
      </c>
      <c r="F24" s="164" t="n">
        <v>75</v>
      </c>
      <c r="G24" s="164" t="n">
        <v>70.9</v>
      </c>
      <c r="H24" s="164" t="n">
        <v>74.5</v>
      </c>
      <c r="J24" s="68" t="s">
        <v>42</v>
      </c>
      <c r="K24" s="62" t="s">
        <v>62</v>
      </c>
      <c r="L24" s="62" t="s">
        <v>63</v>
      </c>
      <c r="M24" s="63"/>
      <c r="N24" s="64" t="n">
        <v>78417</v>
      </c>
      <c r="O24" s="65"/>
      <c r="P24" s="70" t="n">
        <v>0</v>
      </c>
      <c r="Q24" s="70" t="n">
        <f aca="false">+P24*$K$3</f>
        <v>0</v>
      </c>
    </row>
    <row r="25" customFormat="false" ht="12.75" hidden="false" customHeight="false" outlineLevel="0" collapsed="false">
      <c r="A25" s="163" t="s">
        <v>64</v>
      </c>
      <c r="B25" s="164" t="n">
        <v>50.6</v>
      </c>
      <c r="C25" s="164" t="n">
        <v>51.6</v>
      </c>
      <c r="D25" s="164" t="n">
        <v>54.4</v>
      </c>
      <c r="E25" s="164" t="n">
        <v>46.3</v>
      </c>
      <c r="F25" s="164" t="n">
        <v>55.5</v>
      </c>
      <c r="G25" s="164" t="n">
        <v>49.2</v>
      </c>
      <c r="H25" s="164" t="n">
        <v>52.9</v>
      </c>
      <c r="J25" s="68"/>
      <c r="K25" s="62"/>
      <c r="L25" s="62"/>
      <c r="M25" s="63"/>
      <c r="N25" s="64"/>
      <c r="O25" s="65"/>
      <c r="P25" s="70"/>
      <c r="Q25" s="70" t="n">
        <f aca="false">+P25*$K$3</f>
        <v>0</v>
      </c>
    </row>
    <row r="26" customFormat="false" ht="12.75" hidden="false" customHeight="false" outlineLevel="0" collapsed="false">
      <c r="A26" s="163" t="s">
        <v>65</v>
      </c>
      <c r="B26" s="164" t="n">
        <v>61.1</v>
      </c>
      <c r="C26" s="164" t="n">
        <v>62.7</v>
      </c>
      <c r="D26" s="164" t="n">
        <v>62.9</v>
      </c>
      <c r="E26" s="164" t="n">
        <v>58.1</v>
      </c>
      <c r="F26" s="164" t="n">
        <v>65.3</v>
      </c>
      <c r="G26" s="164" t="n">
        <v>60</v>
      </c>
      <c r="H26" s="164" t="n">
        <v>63.7</v>
      </c>
      <c r="J26" s="61"/>
      <c r="K26" s="69" t="s">
        <v>66</v>
      </c>
      <c r="L26" s="62"/>
      <c r="M26" s="63"/>
      <c r="N26" s="64"/>
      <c r="O26" s="65"/>
      <c r="P26" s="70" t="n">
        <v>30250</v>
      </c>
      <c r="Q26" s="70" t="n">
        <f aca="false">+P26*$K$3</f>
        <v>937750</v>
      </c>
    </row>
    <row r="27" customFormat="false" ht="12.75" hidden="false" customHeight="false" outlineLevel="0" collapsed="false">
      <c r="A27" s="163" t="s">
        <v>67</v>
      </c>
      <c r="B27" s="164" t="s">
        <v>139</v>
      </c>
      <c r="C27" s="164" t="s">
        <v>140</v>
      </c>
      <c r="D27" s="164" t="s">
        <v>141</v>
      </c>
      <c r="E27" s="164" t="s">
        <v>142</v>
      </c>
      <c r="F27" s="164" t="s">
        <v>143</v>
      </c>
      <c r="G27" s="164" t="s">
        <v>144</v>
      </c>
      <c r="H27" s="164" t="s">
        <v>69</v>
      </c>
      <c r="J27" s="69"/>
      <c r="K27" s="62"/>
      <c r="L27" s="62"/>
      <c r="M27" s="63"/>
      <c r="N27" s="64"/>
      <c r="O27" s="65"/>
      <c r="P27" s="70"/>
      <c r="Q27" s="70" t="n">
        <f aca="false">+P27*$K$3</f>
        <v>0</v>
      </c>
    </row>
    <row r="28" customFormat="false" ht="12.75" hidden="false" customHeight="false" outlineLevel="0" collapsed="false">
      <c r="A28" s="163" t="s">
        <v>72</v>
      </c>
      <c r="B28" s="164" t="s">
        <v>145</v>
      </c>
      <c r="C28" s="164" t="s">
        <v>146</v>
      </c>
      <c r="D28" s="164" t="s">
        <v>132</v>
      </c>
      <c r="E28" s="164" t="s">
        <v>147</v>
      </c>
      <c r="F28" s="164" t="s">
        <v>148</v>
      </c>
      <c r="G28" s="164" t="s">
        <v>149</v>
      </c>
      <c r="H28" s="164" t="s">
        <v>150</v>
      </c>
      <c r="J28" s="68" t="s">
        <v>78</v>
      </c>
      <c r="K28" s="62" t="s">
        <v>79</v>
      </c>
      <c r="L28" s="62" t="s">
        <v>80</v>
      </c>
      <c r="M28" s="63"/>
      <c r="N28" s="64" t="n">
        <v>60952</v>
      </c>
      <c r="O28" s="65"/>
      <c r="P28" s="70" t="n">
        <v>4000</v>
      </c>
      <c r="Q28" s="70" t="n">
        <f aca="false">+P28*$K$3</f>
        <v>124000</v>
      </c>
    </row>
    <row r="29" customFormat="false" ht="12.75" hidden="false" customHeight="false" outlineLevel="0" collapsed="false">
      <c r="A29" s="122"/>
      <c r="B29" s="1"/>
      <c r="C29" s="1"/>
      <c r="D29" s="1"/>
      <c r="E29" s="1"/>
      <c r="F29" s="1"/>
      <c r="G29" s="1"/>
      <c r="H29" s="1"/>
      <c r="J29" s="68" t="s">
        <v>42</v>
      </c>
      <c r="K29" s="62" t="s">
        <v>81</v>
      </c>
      <c r="L29" s="62" t="s">
        <v>46</v>
      </c>
      <c r="M29" s="63"/>
      <c r="N29" s="64" t="n">
        <v>70550</v>
      </c>
      <c r="O29" s="65"/>
      <c r="P29" s="70" t="n">
        <v>8000</v>
      </c>
      <c r="Q29" s="70" t="n">
        <f aca="false">+P29*$K$3</f>
        <v>248000</v>
      </c>
    </row>
    <row r="30" customFormat="false" ht="12.75" hidden="false" customHeight="false" outlineLevel="0" collapsed="false">
      <c r="A30" s="116" t="s">
        <v>82</v>
      </c>
      <c r="B30" s="1"/>
      <c r="C30" s="1"/>
      <c r="D30" s="1"/>
      <c r="E30" s="1"/>
      <c r="F30" s="1"/>
      <c r="G30" s="1"/>
      <c r="H30" s="1"/>
      <c r="J30" s="68" t="s">
        <v>83</v>
      </c>
      <c r="K30" s="62" t="s">
        <v>84</v>
      </c>
      <c r="L30" s="62" t="s">
        <v>85</v>
      </c>
      <c r="M30" s="63"/>
      <c r="N30" s="64" t="n">
        <v>70119</v>
      </c>
      <c r="O30" s="65"/>
      <c r="P30" s="70" t="n">
        <v>2800</v>
      </c>
      <c r="Q30" s="70" t="n">
        <f aca="false">+P30*$K$3</f>
        <v>86800</v>
      </c>
    </row>
    <row r="31" customFormat="false" ht="12.75" hidden="false" customHeight="false" outlineLevel="0" collapsed="false">
      <c r="A31" s="163" t="s">
        <v>14</v>
      </c>
      <c r="B31" s="165"/>
      <c r="C31" s="166"/>
      <c r="D31" s="166" t="n">
        <v>177</v>
      </c>
      <c r="E31" s="166" t="n">
        <v>258</v>
      </c>
      <c r="F31" s="166" t="n">
        <v>120</v>
      </c>
      <c r="G31" s="166" t="n">
        <v>212</v>
      </c>
      <c r="H31" s="166" t="n">
        <v>66</v>
      </c>
      <c r="J31" s="68"/>
      <c r="K31" s="62"/>
      <c r="L31" s="62"/>
      <c r="M31" s="63"/>
      <c r="N31" s="64"/>
      <c r="O31" s="65"/>
      <c r="P31" s="70"/>
      <c r="Q31" s="70" t="n">
        <f aca="false">+P31*$K$3</f>
        <v>0</v>
      </c>
    </row>
    <row r="32" customFormat="false" ht="12.75" hidden="false" customHeight="false" outlineLevel="0" collapsed="false">
      <c r="A32" s="163" t="s">
        <v>86</v>
      </c>
      <c r="B32" s="165"/>
      <c r="C32" s="166"/>
      <c r="D32" s="166" t="n">
        <v>8</v>
      </c>
      <c r="E32" s="166" t="n">
        <v>8</v>
      </c>
      <c r="F32" s="166" t="n">
        <v>5</v>
      </c>
      <c r="G32" s="166" t="n">
        <v>10</v>
      </c>
      <c r="H32" s="166" t="n">
        <v>8</v>
      </c>
      <c r="J32" s="61"/>
      <c r="K32" s="69" t="s">
        <v>87</v>
      </c>
      <c r="L32" s="62"/>
      <c r="M32" s="63"/>
      <c r="N32" s="64"/>
      <c r="O32" s="65"/>
      <c r="P32" s="70" t="n">
        <v>14800</v>
      </c>
      <c r="Q32" s="70" t="n">
        <f aca="false">+P32*$K$3</f>
        <v>458800</v>
      </c>
    </row>
    <row r="33" customFormat="false" ht="12.75" hidden="false" customHeight="false" outlineLevel="0" collapsed="false">
      <c r="A33" s="163"/>
      <c r="B33" s="165"/>
      <c r="C33" s="166"/>
      <c r="D33" s="166"/>
      <c r="E33" s="166"/>
      <c r="F33" s="166"/>
      <c r="G33" s="166"/>
      <c r="H33" s="166"/>
      <c r="J33" s="68"/>
      <c r="K33" s="62"/>
      <c r="L33" s="62"/>
      <c r="M33" s="63"/>
      <c r="N33" s="64"/>
      <c r="O33" s="65"/>
      <c r="P33" s="70"/>
      <c r="Q33" s="70" t="n">
        <f aca="false">+P33*$K$3</f>
        <v>0</v>
      </c>
    </row>
    <row r="34" customFormat="false" ht="12.75" hidden="false" customHeight="false" outlineLevel="0" collapsed="false">
      <c r="A34" s="163" t="s">
        <v>89</v>
      </c>
      <c r="B34" s="165"/>
      <c r="C34" s="166"/>
      <c r="D34" s="178" t="n">
        <f aca="false">+D31+D32-D33</f>
        <v>185</v>
      </c>
      <c r="E34" s="178" t="n">
        <f aca="false">+E31+E32-E33</f>
        <v>266</v>
      </c>
      <c r="F34" s="178" t="n">
        <f aca="false">+F31+F32-F33</f>
        <v>125</v>
      </c>
      <c r="G34" s="178" t="n">
        <f aca="false">+G31+G32-G33</f>
        <v>222</v>
      </c>
      <c r="H34" s="178" t="n">
        <f aca="false">+H31+H32-H33</f>
        <v>74</v>
      </c>
      <c r="J34" s="101" t="s">
        <v>90</v>
      </c>
      <c r="K34" s="102"/>
      <c r="L34" s="103"/>
      <c r="M34" s="104"/>
      <c r="N34" s="105"/>
      <c r="O34" s="104"/>
      <c r="P34" s="106" t="n">
        <f aca="false">+P32+P26</f>
        <v>45050</v>
      </c>
      <c r="Q34" s="106" t="n">
        <f aca="false">+P34*$K$3</f>
        <v>1396550</v>
      </c>
    </row>
    <row r="35" customFormat="false" ht="12.75" hidden="false" customHeight="false" outlineLevel="0" collapsed="false">
      <c r="A35" s="163"/>
      <c r="B35" s="165"/>
      <c r="C35" s="166"/>
      <c r="D35" s="166"/>
      <c r="E35" s="166"/>
      <c r="F35" s="166"/>
      <c r="G35" s="166"/>
      <c r="H35" s="166"/>
      <c r="J35" s="68"/>
      <c r="K35" s="62"/>
      <c r="L35" s="62"/>
      <c r="M35" s="63"/>
      <c r="N35" s="64"/>
      <c r="O35" s="65"/>
      <c r="P35" s="70"/>
      <c r="Q35" s="70" t="n">
        <f aca="false">+P35*$K$3</f>
        <v>0</v>
      </c>
    </row>
    <row r="36" customFormat="false" ht="12.75" hidden="false" customHeight="false" outlineLevel="0" collapsed="false">
      <c r="A36" s="163" t="s">
        <v>90</v>
      </c>
      <c r="B36" s="165"/>
      <c r="C36" s="166"/>
      <c r="D36" s="166" t="n">
        <v>56</v>
      </c>
      <c r="E36" s="166" t="n">
        <v>59</v>
      </c>
      <c r="F36" s="166" t="n">
        <v>54</v>
      </c>
      <c r="G36" s="166" t="n">
        <v>64</v>
      </c>
      <c r="H36" s="166" t="n">
        <v>57</v>
      </c>
      <c r="J36" s="69" t="s">
        <v>13</v>
      </c>
      <c r="K36" s="83"/>
      <c r="L36" s="62"/>
      <c r="M36" s="63"/>
      <c r="N36" s="64"/>
      <c r="O36" s="65"/>
      <c r="P36" s="70"/>
      <c r="Q36" s="70" t="n">
        <f aca="false">+P36*$K$3</f>
        <v>0</v>
      </c>
    </row>
    <row r="37" customFormat="false" ht="12.75" hidden="false" customHeight="false" outlineLevel="0" collapsed="false">
      <c r="A37" s="163"/>
      <c r="B37" s="165"/>
      <c r="C37" s="166"/>
      <c r="D37" s="166"/>
      <c r="E37" s="166"/>
      <c r="F37" s="166"/>
      <c r="G37" s="166"/>
      <c r="H37" s="166"/>
      <c r="J37" s="68" t="s">
        <v>36</v>
      </c>
      <c r="K37" s="62" t="s">
        <v>91</v>
      </c>
      <c r="L37" s="62" t="s">
        <v>92</v>
      </c>
      <c r="M37" s="63"/>
      <c r="N37" s="64" t="n">
        <v>70211</v>
      </c>
      <c r="O37" s="65"/>
      <c r="P37" s="70" t="n">
        <v>1875</v>
      </c>
      <c r="Q37" s="74" t="n">
        <f aca="false">+P37*$K$3</f>
        <v>58125</v>
      </c>
    </row>
    <row r="38" customFormat="false" ht="12.75" hidden="false" customHeight="false" outlineLevel="0" collapsed="false">
      <c r="A38" s="163" t="s">
        <v>93</v>
      </c>
      <c r="B38" s="179"/>
      <c r="C38" s="178"/>
      <c r="D38" s="178" t="n">
        <f aca="false">+D36+D34</f>
        <v>241</v>
      </c>
      <c r="E38" s="178" t="n">
        <f aca="false">+E36+E34</f>
        <v>325</v>
      </c>
      <c r="F38" s="178" t="n">
        <f aca="false">+F36+F34</f>
        <v>179</v>
      </c>
      <c r="G38" s="178" t="n">
        <f aca="false">+G36+G34</f>
        <v>286</v>
      </c>
      <c r="H38" s="178" t="n">
        <f aca="false">+H36+H34</f>
        <v>131</v>
      </c>
      <c r="J38" s="68" t="s">
        <v>36</v>
      </c>
      <c r="K38" s="62" t="s">
        <v>94</v>
      </c>
      <c r="L38" s="62" t="s">
        <v>95</v>
      </c>
      <c r="M38" s="63"/>
      <c r="N38" s="64" t="n">
        <v>70235</v>
      </c>
      <c r="O38" s="65"/>
      <c r="P38" s="70" t="n">
        <v>3000</v>
      </c>
      <c r="Q38" s="74" t="n">
        <f aca="false">+P38*$K$3</f>
        <v>93000</v>
      </c>
    </row>
    <row r="39" customFormat="false" ht="12.75" hidden="false" customHeight="false" outlineLevel="0" collapsed="false">
      <c r="A39" s="163"/>
      <c r="B39" s="165"/>
      <c r="C39" s="166"/>
      <c r="D39" s="166"/>
      <c r="E39" s="166"/>
      <c r="F39" s="166"/>
      <c r="G39" s="166"/>
      <c r="H39" s="166"/>
      <c r="J39" s="68" t="s">
        <v>36</v>
      </c>
      <c r="K39" s="62" t="s">
        <v>96</v>
      </c>
      <c r="L39" s="62" t="s">
        <v>97</v>
      </c>
      <c r="M39" s="63"/>
      <c r="N39" s="64" t="n">
        <v>70222</v>
      </c>
      <c r="O39" s="65"/>
      <c r="P39" s="70" t="n">
        <v>2750</v>
      </c>
      <c r="Q39" s="74" t="n">
        <f aca="false">+P39*$K$3</f>
        <v>85250</v>
      </c>
    </row>
    <row r="40" customFormat="false" ht="13.5" hidden="false" customHeight="false" outlineLevel="0" collapsed="false">
      <c r="A40" s="180" t="s">
        <v>151</v>
      </c>
      <c r="B40" s="181"/>
      <c r="C40" s="182"/>
      <c r="D40" s="182" t="n">
        <v>54</v>
      </c>
      <c r="E40" s="182" t="n">
        <v>86</v>
      </c>
      <c r="F40" s="182" t="n">
        <v>31</v>
      </c>
      <c r="G40" s="182" t="n">
        <v>62</v>
      </c>
      <c r="H40" s="182" t="n">
        <v>0</v>
      </c>
      <c r="J40" s="61"/>
      <c r="K40" s="62"/>
      <c r="L40" s="62"/>
      <c r="M40" s="63"/>
      <c r="N40" s="64"/>
      <c r="O40" s="65"/>
      <c r="P40" s="70"/>
      <c r="Q40" s="70" t="n">
        <f aca="false">+P40*$K$3</f>
        <v>0</v>
      </c>
    </row>
    <row r="41" customFormat="false" ht="12.75" hidden="false" customHeight="false" outlineLevel="0" collapsed="false">
      <c r="J41" s="101" t="s">
        <v>86</v>
      </c>
      <c r="K41" s="102"/>
      <c r="L41" s="102"/>
      <c r="M41" s="104"/>
      <c r="N41" s="105"/>
      <c r="O41" s="104"/>
      <c r="P41" s="106" t="n">
        <f aca="false">SUM(P37:P40)</f>
        <v>7625</v>
      </c>
      <c r="Q41" s="106" t="n">
        <f aca="false">+P41*$K$3</f>
        <v>236375</v>
      </c>
    </row>
    <row r="42" customFormat="false" ht="12.75" hidden="false" customHeight="false" outlineLevel="0" collapsed="false">
      <c r="J42" s="130"/>
      <c r="K42" s="131"/>
      <c r="L42" s="131"/>
      <c r="M42" s="65"/>
      <c r="N42" s="132"/>
      <c r="O42" s="65"/>
      <c r="P42" s="133"/>
      <c r="Q42" s="133" t="n">
        <f aca="false">+P42*$K$3</f>
        <v>0</v>
      </c>
    </row>
    <row r="43" customFormat="false" ht="12.75" hidden="false" customHeight="false" outlineLevel="0" collapsed="false">
      <c r="J43" s="134" t="s">
        <v>98</v>
      </c>
      <c r="K43" s="135"/>
      <c r="L43" s="135"/>
      <c r="M43" s="136"/>
      <c r="N43" s="137"/>
      <c r="O43" s="136"/>
      <c r="P43" s="138" t="n">
        <f aca="false">+P41+P34+P16</f>
        <v>212274.419354839</v>
      </c>
      <c r="Q43" s="138" t="n">
        <f aca="false">+P43*$K$3</f>
        <v>6580507</v>
      </c>
    </row>
    <row r="44" customFormat="false" ht="12.75" hidden="false" customHeight="false" outlineLevel="0" collapsed="false">
      <c r="N44" s="139"/>
      <c r="P44" s="140"/>
      <c r="Q44" s="140" t="n">
        <f aca="false">+P44*$K$3</f>
        <v>0</v>
      </c>
    </row>
    <row r="45" customFormat="false" ht="12.75" hidden="false" customHeight="false" outlineLevel="0" collapsed="false">
      <c r="L45" s="33" t="s">
        <v>99</v>
      </c>
      <c r="N45" s="139"/>
      <c r="P45" s="141" t="n">
        <f aca="false">+P39+P38+P8+P11+P14+P37</f>
        <v>166974.419354839</v>
      </c>
      <c r="Q45" s="141" t="n">
        <f aca="false">+P45*$K$3</f>
        <v>5176207</v>
      </c>
    </row>
  </sheetData>
  <mergeCells count="4">
    <mergeCell ref="A1:C1"/>
    <mergeCell ref="B2:C2"/>
    <mergeCell ref="P2:Q2"/>
    <mergeCell ref="P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2000-09-18T11:49:04Z</dcterms:created>
  <dc:creator>ami chokshi</dc:creator>
  <dc:description/>
  <dc:language>en-US</dc:language>
  <cp:lastModifiedBy>ami chokshi</cp:lastModifiedBy>
  <cp:lastPrinted>2000-09-21T14:10:20Z</cp:lastPrinted>
  <cp:revision>0</cp:revision>
  <dc:subject/>
  <dc:title/>
</cp:coreProperties>
</file>