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<sst xmlns="http://schemas.openxmlformats.org/spreadsheetml/2006/main" count="118" uniqueCount="59">
  <si>
    <t xml:space="preserve">GSA Field Sales and Resale Volumes Calculations</t>
  </si>
  <si>
    <t xml:space="preserve">Estimated</t>
  </si>
  <si>
    <t xml:space="preserve">Plant </t>
  </si>
  <si>
    <t xml:space="preserve">Ambient</t>
  </si>
  <si>
    <t xml:space="preserve">Maintenance</t>
  </si>
  <si>
    <t xml:space="preserve">Monthly</t>
  </si>
  <si>
    <t xml:space="preserve">Deliverability</t>
  </si>
  <si>
    <t xml:space="preserve">Decrease to</t>
  </si>
  <si>
    <t xml:space="preserve">Adjusted</t>
  </si>
  <si>
    <t xml:space="preserve">Remaining</t>
  </si>
  <si>
    <t xml:space="preserve">Planned</t>
  </si>
  <si>
    <t xml:space="preserve">After MW</t>
  </si>
  <si>
    <t xml:space="preserve">Daily Field</t>
  </si>
  <si>
    <t xml:space="preserve">Field</t>
  </si>
  <si>
    <t xml:space="preserve">Total</t>
  </si>
  <si>
    <t xml:space="preserve">Total Monthly</t>
  </si>
  <si>
    <t xml:space="preserve">ANR-LA</t>
  </si>
  <si>
    <t xml:space="preserve">ANR-OK</t>
  </si>
  <si>
    <t xml:space="preserve">Adjustment to</t>
  </si>
  <si>
    <t xml:space="preserve">Output</t>
  </si>
  <si>
    <t xml:space="preserve">Heat</t>
  </si>
  <si>
    <t xml:space="preserve">Plant Burn</t>
  </si>
  <si>
    <t xml:space="preserve">Empire</t>
  </si>
  <si>
    <t xml:space="preserve">Turndown</t>
  </si>
  <si>
    <t xml:space="preserve">Sale Under</t>
  </si>
  <si>
    <t xml:space="preserve">Volume</t>
  </si>
  <si>
    <t xml:space="preserve">Before MW</t>
  </si>
  <si>
    <t xml:space="preserve">Rate of</t>
  </si>
  <si>
    <t xml:space="preserve">Payback</t>
  </si>
  <si>
    <t xml:space="preserve">Adjusted for</t>
  </si>
  <si>
    <t xml:space="preserve">GSA</t>
  </si>
  <si>
    <t xml:space="preserve">Sold to ENA</t>
  </si>
  <si>
    <t xml:space="preserve">Volumes</t>
  </si>
  <si>
    <t xml:space="preserve">Empire Payback</t>
  </si>
  <si>
    <t xml:space="preserve">(MMBtu/d)</t>
  </si>
  <si>
    <t xml:space="preserve">(MMBtu)</t>
  </si>
  <si>
    <t xml:space="preserve">MWh</t>
  </si>
  <si>
    <t xml:space="preserve">September 28-30, 2000</t>
  </si>
  <si>
    <t xml:space="preserve">October 1-16, 2000</t>
  </si>
  <si>
    <t xml:space="preserve">October 17-31, 2000</t>
  </si>
  <si>
    <t xml:space="preserve">     October 2000 Total</t>
  </si>
  <si>
    <t xml:space="preserve"> </t>
  </si>
  <si>
    <t xml:space="preserve">November 2000</t>
  </si>
  <si>
    <t xml:space="preserve">December 2000</t>
  </si>
  <si>
    <t xml:space="preserve">January 2001</t>
  </si>
  <si>
    <t xml:space="preserve">February 2001</t>
  </si>
  <si>
    <t xml:space="preserve">March 2001</t>
  </si>
  <si>
    <t xml:space="preserve">Notes:       1)</t>
  </si>
  <si>
    <t xml:space="preserve">October Calculations Based On October Posted Fuel Rates.</t>
  </si>
  <si>
    <t xml:space="preserve">2) </t>
  </si>
  <si>
    <t xml:space="preserve">November through March Calculations Based on Estimated Fuel Rates Sourced From Winter 1999-2000.</t>
  </si>
  <si>
    <t xml:space="preserve">3) </t>
  </si>
  <si>
    <t xml:space="preserve">September Ambient Adjustment Based On Plant Nominations/Burns For The Week Of September 11th.</t>
  </si>
  <si>
    <t xml:space="preserve">4) </t>
  </si>
  <si>
    <t xml:space="preserve">Transaction Letter's For The Months Of September, November, December, January, February,and March Will Have Identical Language With Different Prices &amp; Volumes.</t>
  </si>
  <si>
    <t xml:space="preserve">5) </t>
  </si>
  <si>
    <t xml:space="preserve">October Ambient Adjustment Based On Historical Information.</t>
  </si>
  <si>
    <t xml:space="preserve">6) </t>
  </si>
  <si>
    <t xml:space="preserve">Transaction Letter For October Will Be Split Out Into Two Periods, October 1-16 and October 17-31 With Different Prices &amp; Volumes For Each Period.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</si>
</sst>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3" min="3" style="0" width="11.99"/>
    <col collapsed="false" customWidth="true" hidden="false" outlineLevel="0" max="4" min="4" style="0" width="13.28"/>
    <col collapsed="false" customWidth="true" hidden="false" outlineLevel="0" max="5" min="5" style="0" width="13.41"/>
    <col collapsed="false" customWidth="true" hidden="false" outlineLevel="0" max="6" min="6" style="0" width="14.56"/>
    <col collapsed="false" customWidth="true" hidden="false" outlineLevel="0" max="7" min="7" style="0" width="12.85"/>
    <col collapsed="false" customWidth="true" hidden="false" outlineLevel="0" max="8" min="8" style="0" width="1.99"/>
    <col collapsed="false" customWidth="true" hidden="false" outlineLevel="0" max="9" min="9" style="0" width="11.99"/>
    <col collapsed="false" customWidth="true" hidden="false" outlineLevel="0" max="10" min="10" style="0" width="12.28"/>
    <col collapsed="false" customWidth="true" hidden="false" outlineLevel="0" max="11" min="11" style="0" width="1.7"/>
    <col collapsed="false" customWidth="true" hidden="false" outlineLevel="0" max="12" min="12" style="0" width="12.28"/>
    <col collapsed="false" customWidth="true" hidden="false" outlineLevel="0" max="13" min="13" style="0" width="12.42"/>
    <col collapsed="false" customWidth="true" hidden="false" outlineLevel="0" max="14" min="14" style="0" width="1.85"/>
    <col collapsed="false" customWidth="true" hidden="false" outlineLevel="0" max="15" min="15" style="0" width="11.28"/>
    <col collapsed="false" customWidth="true" hidden="false" outlineLevel="0" max="16" min="16" style="0" width="13.7"/>
    <col collapsed="false" customWidth="true" hidden="false" outlineLevel="0" max="17" min="17" style="0" width="13.28"/>
    <col collapsed="false" customWidth="true" hidden="false" outlineLevel="0" max="18" min="18" style="0" width="12.99"/>
    <col collapsed="false" customWidth="true" hidden="false" outlineLevel="0" max="19" min="19" style="0" width="1.7"/>
    <col collapsed="false" customWidth="true" hidden="false" outlineLevel="0" max="20" min="20" style="0" width="10.71"/>
    <col collapsed="false" customWidth="true" hidden="false" outlineLevel="0" max="21" min="21" style="0" width="10.85"/>
    <col collapsed="false" customWidth="true" hidden="false" outlineLevel="0" max="22" min="22" style="0" width="12.56"/>
    <col collapsed="false" customWidth="true" hidden="false" outlineLevel="0" max="23" min="23" style="0" width="2.13"/>
    <col collapsed="false" customWidth="true" hidden="false" outlineLevel="0" max="24" min="24" style="0" width="12.99"/>
    <col collapsed="false" customWidth="true" hidden="false" outlineLevel="0" max="25" min="25" style="0" width="15.56"/>
  </cols>
  <sheetData>
    <row r="1" customFormat="false" ht="41.25" hidden="false" customHeight="true" outlineLevel="0" collapsed="false">
      <c r="A1" s="1" t="s">
        <v>0</v>
      </c>
    </row>
    <row r="2" customFormat="false" ht="12.75" hidden="false" customHeight="false" outlineLevel="0" collapsed="false">
      <c r="Y2" s="2" t="s">
        <v>1</v>
      </c>
    </row>
    <row r="3" customFormat="false" ht="12.75" hidden="false" customHeight="false" outlineLevel="0" collapsed="false">
      <c r="Y3" s="2" t="s">
        <v>2</v>
      </c>
    </row>
    <row r="4" customFormat="false" ht="12.75" hidden="false" customHeight="false" outlineLevel="0" collapsed="false">
      <c r="D4" s="2" t="s">
        <v>3</v>
      </c>
      <c r="E4" s="2" t="s">
        <v>4</v>
      </c>
      <c r="G4" s="2" t="s">
        <v>5</v>
      </c>
      <c r="O4" s="2" t="s">
        <v>1</v>
      </c>
      <c r="P4" s="2" t="s">
        <v>1</v>
      </c>
      <c r="Q4" s="2" t="s">
        <v>1</v>
      </c>
      <c r="R4" s="2" t="s">
        <v>1</v>
      </c>
      <c r="T4" s="2"/>
      <c r="Y4" s="2" t="s">
        <v>6</v>
      </c>
    </row>
    <row r="5" customFormat="false" ht="12.75" hidden="false" customHeight="false" outlineLevel="0" collapsed="false">
      <c r="D5" s="2" t="s">
        <v>7</v>
      </c>
      <c r="E5" s="2" t="s">
        <v>7</v>
      </c>
      <c r="F5" s="2" t="s">
        <v>8</v>
      </c>
      <c r="G5" s="2" t="s">
        <v>8</v>
      </c>
      <c r="O5" s="2" t="s">
        <v>2</v>
      </c>
      <c r="P5" s="2" t="s">
        <v>3</v>
      </c>
      <c r="Q5" s="2" t="s">
        <v>2</v>
      </c>
      <c r="R5" s="2" t="s">
        <v>2</v>
      </c>
      <c r="T5" s="2" t="s">
        <v>9</v>
      </c>
      <c r="V5" s="2" t="s">
        <v>1</v>
      </c>
      <c r="X5" s="2" t="s">
        <v>10</v>
      </c>
      <c r="Y5" s="2" t="s">
        <v>11</v>
      </c>
    </row>
    <row r="6" customFormat="false" ht="12.75" hidden="false" customHeight="false" outlineLevel="0" collapsed="false">
      <c r="C6" s="2" t="s">
        <v>12</v>
      </c>
      <c r="D6" s="2" t="s">
        <v>12</v>
      </c>
      <c r="E6" s="2" t="s">
        <v>12</v>
      </c>
      <c r="F6" s="2" t="s">
        <v>12</v>
      </c>
      <c r="G6" s="2" t="s">
        <v>13</v>
      </c>
      <c r="I6" s="2" t="s">
        <v>14</v>
      </c>
      <c r="J6" s="2" t="s">
        <v>15</v>
      </c>
      <c r="L6" s="2" t="s">
        <v>16</v>
      </c>
      <c r="M6" s="2" t="s">
        <v>17</v>
      </c>
      <c r="O6" s="2" t="s">
        <v>6</v>
      </c>
      <c r="P6" s="2" t="s">
        <v>18</v>
      </c>
      <c r="Q6" s="2" t="s">
        <v>6</v>
      </c>
      <c r="R6" s="2" t="s">
        <v>6</v>
      </c>
      <c r="T6" s="2" t="s">
        <v>19</v>
      </c>
      <c r="U6" s="2" t="s">
        <v>20</v>
      </c>
      <c r="V6" s="2" t="s">
        <v>21</v>
      </c>
      <c r="X6" s="2" t="s">
        <v>22</v>
      </c>
      <c r="Y6" s="2" t="s">
        <v>23</v>
      </c>
    </row>
    <row r="7" customFormat="false" ht="12.75" hidden="false" customHeight="false" outlineLevel="0" collapsed="false">
      <c r="C7" s="2" t="s">
        <v>24</v>
      </c>
      <c r="D7" s="2" t="s">
        <v>24</v>
      </c>
      <c r="E7" s="2" t="s">
        <v>24</v>
      </c>
      <c r="F7" s="2" t="s">
        <v>24</v>
      </c>
      <c r="G7" s="2" t="s">
        <v>24</v>
      </c>
      <c r="I7" s="2" t="s">
        <v>25</v>
      </c>
      <c r="J7" s="2" t="s">
        <v>25</v>
      </c>
      <c r="L7" s="2" t="s">
        <v>25</v>
      </c>
      <c r="M7" s="2" t="s">
        <v>25</v>
      </c>
      <c r="O7" s="2" t="s">
        <v>26</v>
      </c>
      <c r="P7" s="2" t="s">
        <v>2</v>
      </c>
      <c r="Q7" s="2" t="s">
        <v>26</v>
      </c>
      <c r="R7" s="2" t="s">
        <v>11</v>
      </c>
      <c r="T7" s="2" t="s">
        <v>11</v>
      </c>
      <c r="U7" s="2" t="s">
        <v>27</v>
      </c>
      <c r="V7" s="2" t="s">
        <v>11</v>
      </c>
      <c r="X7" s="2" t="s">
        <v>28</v>
      </c>
      <c r="Y7" s="2" t="s">
        <v>29</v>
      </c>
    </row>
    <row r="8" customFormat="false" ht="12.75" hidden="false" customHeight="false" outlineLevel="0" collapsed="false">
      <c r="C8" s="2" t="s">
        <v>30</v>
      </c>
      <c r="D8" s="2" t="s">
        <v>30</v>
      </c>
      <c r="E8" s="2" t="s">
        <v>30</v>
      </c>
      <c r="F8" s="2" t="s">
        <v>30</v>
      </c>
      <c r="G8" s="2" t="s">
        <v>30</v>
      </c>
      <c r="I8" s="2" t="s">
        <v>31</v>
      </c>
      <c r="J8" s="2" t="s">
        <v>31</v>
      </c>
      <c r="L8" s="2" t="s">
        <v>31</v>
      </c>
      <c r="M8" s="2" t="s">
        <v>31</v>
      </c>
      <c r="O8" s="2" t="s">
        <v>23</v>
      </c>
      <c r="P8" s="2" t="s">
        <v>6</v>
      </c>
      <c r="Q8" s="2" t="s">
        <v>23</v>
      </c>
      <c r="R8" s="2" t="s">
        <v>23</v>
      </c>
      <c r="T8" s="2" t="s">
        <v>23</v>
      </c>
      <c r="U8" s="2" t="s">
        <v>9</v>
      </c>
      <c r="V8" s="2" t="s">
        <v>23</v>
      </c>
      <c r="X8" s="2" t="s">
        <v>32</v>
      </c>
      <c r="Y8" s="2" t="s">
        <v>33</v>
      </c>
    </row>
    <row r="9" customFormat="false" ht="12.75" hidden="false" customHeight="false" outlineLevel="0" collapsed="false">
      <c r="C9" s="2" t="s">
        <v>34</v>
      </c>
      <c r="D9" s="2" t="s">
        <v>34</v>
      </c>
      <c r="E9" s="2" t="s">
        <v>34</v>
      </c>
      <c r="F9" s="2" t="s">
        <v>34</v>
      </c>
      <c r="G9" s="2" t="s">
        <v>35</v>
      </c>
      <c r="I9" s="2" t="s">
        <v>34</v>
      </c>
      <c r="J9" s="2" t="s">
        <v>35</v>
      </c>
      <c r="L9" s="2" t="s">
        <v>34</v>
      </c>
      <c r="M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T9" s="2" t="s">
        <v>36</v>
      </c>
      <c r="U9" s="2" t="s">
        <v>19</v>
      </c>
      <c r="V9" s="2" t="s">
        <v>34</v>
      </c>
      <c r="X9" s="2" t="s">
        <v>34</v>
      </c>
      <c r="Y9" s="2" t="s">
        <v>34</v>
      </c>
    </row>
    <row r="10" customFormat="false" ht="12.75" hidden="false" customHeight="false" outlineLevel="0" collapsed="false">
      <c r="C10" s="2"/>
      <c r="D10" s="2"/>
      <c r="E10" s="2"/>
      <c r="F10" s="2"/>
    </row>
    <row r="12" customFormat="false" ht="12.75" hidden="false" customHeight="false" outlineLevel="0" collapsed="false">
      <c r="A12" s="0" t="s">
        <v>37</v>
      </c>
      <c r="C12" s="3" t="n">
        <v>192026</v>
      </c>
      <c r="D12" s="3" t="n">
        <v>3360</v>
      </c>
      <c r="E12" s="3" t="n">
        <v>0</v>
      </c>
      <c r="F12" s="4" t="n">
        <f aca="false">C12-D12-E12</f>
        <v>188666</v>
      </c>
      <c r="G12" s="3" t="n">
        <f aca="false">(C12-D12-E12)*3</f>
        <v>565998</v>
      </c>
      <c r="I12" s="4" t="n">
        <v>106000</v>
      </c>
      <c r="J12" s="5" t="n">
        <f aca="false">I12*3</f>
        <v>318000</v>
      </c>
      <c r="L12" s="4" t="n">
        <f aca="false">I12-M12</f>
        <v>79000</v>
      </c>
      <c r="M12" s="4" t="n">
        <v>27000</v>
      </c>
      <c r="O12" s="3" t="n">
        <v>181157</v>
      </c>
      <c r="P12" s="5" t="n">
        <f aca="false">O12-178000</f>
        <v>3157</v>
      </c>
      <c r="Q12" s="3" t="n">
        <f aca="false">O12-P12</f>
        <v>178000</v>
      </c>
      <c r="R12" s="4" t="n">
        <f aca="false">T12*U12/1000*24</f>
        <v>80249.136</v>
      </c>
      <c r="T12" s="0" t="n">
        <v>451</v>
      </c>
      <c r="U12" s="0" t="n">
        <v>7414</v>
      </c>
      <c r="V12" s="3" t="n">
        <v>80301</v>
      </c>
      <c r="X12" s="4" t="n">
        <v>2079</v>
      </c>
      <c r="Y12" s="5" t="n">
        <f aca="false">R12+X12</f>
        <v>82328.136</v>
      </c>
    </row>
    <row r="13" customFormat="false" ht="12.75" hidden="false" customHeight="false" outlineLevel="0" collapsed="false">
      <c r="A13" s="0" t="s">
        <v>38</v>
      </c>
      <c r="C13" s="3" t="n">
        <v>192053</v>
      </c>
      <c r="D13" s="3" t="n">
        <v>2149</v>
      </c>
      <c r="E13" s="3" t="n">
        <v>0</v>
      </c>
      <c r="F13" s="4" t="n">
        <f aca="false">C13-D13-E13</f>
        <v>189904</v>
      </c>
      <c r="G13" s="3" t="n">
        <f aca="false">(C13-D13-E13)*16</f>
        <v>3038464</v>
      </c>
      <c r="I13" s="4" t="n">
        <v>106000</v>
      </c>
      <c r="J13" s="5" t="n">
        <f aca="false">I13*16</f>
        <v>1696000</v>
      </c>
      <c r="L13" s="4" t="n">
        <v>81900</v>
      </c>
      <c r="M13" s="4" t="n">
        <v>24100</v>
      </c>
      <c r="O13" s="3" t="n">
        <v>181221</v>
      </c>
      <c r="P13" s="3" t="n">
        <v>2000</v>
      </c>
      <c r="Q13" s="3" t="n">
        <f aca="false">O13-P13</f>
        <v>179221</v>
      </c>
      <c r="R13" s="4" t="n">
        <v>80571</v>
      </c>
      <c r="T13" s="0" t="n">
        <v>449</v>
      </c>
      <c r="U13" s="0" t="n">
        <v>7455</v>
      </c>
      <c r="V13" s="3" t="n">
        <v>80301</v>
      </c>
      <c r="X13" s="4" t="n">
        <v>2000</v>
      </c>
      <c r="Y13" s="5" t="n">
        <f aca="false">R13+X13</f>
        <v>82571</v>
      </c>
    </row>
    <row r="14" customFormat="false" ht="12.75" hidden="false" customHeight="false" outlineLevel="0" collapsed="false">
      <c r="A14" s="0" t="s">
        <v>39</v>
      </c>
      <c r="C14" s="3" t="n">
        <v>192053</v>
      </c>
      <c r="D14" s="3" t="n">
        <v>2149</v>
      </c>
      <c r="E14" s="3" t="n">
        <f aca="false">ROUND(192291/2-D14/2,0)</f>
        <v>95071</v>
      </c>
      <c r="F14" s="4" t="n">
        <f aca="false">C14-D14-E14</f>
        <v>94833</v>
      </c>
      <c r="G14" s="3" t="n">
        <f aca="false">(C14-D14-E14)*15</f>
        <v>1422495</v>
      </c>
      <c r="I14" s="4" t="n">
        <f aca="false">IF(F14&lt;=106000,F14-80571-4105,106000)</f>
        <v>10157</v>
      </c>
      <c r="J14" s="5" t="n">
        <f aca="false">I14*15</f>
        <v>152355</v>
      </c>
      <c r="L14" s="4" t="n">
        <f aca="false">I14-M14</f>
        <v>0</v>
      </c>
      <c r="M14" s="6" t="n">
        <f aca="false">IF(I14&lt;=25000,I14,25000)</f>
        <v>10157</v>
      </c>
      <c r="O14" s="3" t="n">
        <v>181221</v>
      </c>
      <c r="P14" s="3" t="n">
        <v>2000</v>
      </c>
      <c r="Q14" s="3" t="n">
        <f aca="false">O14-P14</f>
        <v>179221</v>
      </c>
      <c r="R14" s="4" t="n">
        <v>80571</v>
      </c>
      <c r="T14" s="0" t="n">
        <v>449</v>
      </c>
      <c r="U14" s="0" t="n">
        <v>7455</v>
      </c>
      <c r="V14" s="3" t="n">
        <v>80301</v>
      </c>
      <c r="X14" s="4" t="n">
        <v>2000</v>
      </c>
      <c r="Y14" s="5" t="n">
        <f aca="false">R14+X14</f>
        <v>82571</v>
      </c>
    </row>
    <row r="15" customFormat="false" ht="12.75" hidden="false" customHeight="false" outlineLevel="0" collapsed="false">
      <c r="A15" s="0" t="s">
        <v>40</v>
      </c>
      <c r="C15" s="7"/>
      <c r="F15" s="4"/>
      <c r="G15" s="3" t="n">
        <f aca="false">G13+G14</f>
        <v>4460959</v>
      </c>
      <c r="I15" s="8"/>
      <c r="J15" s="3" t="n">
        <f aca="false">J13+J14</f>
        <v>1848355</v>
      </c>
      <c r="L15" s="4"/>
      <c r="M15" s="8"/>
      <c r="Q15" s="3" t="n">
        <f aca="false">O15-P15</f>
        <v>0</v>
      </c>
      <c r="R15" s="8"/>
      <c r="X15" s="4" t="s">
        <v>41</v>
      </c>
      <c r="Y15" s="5"/>
    </row>
    <row r="16" customFormat="false" ht="12.75" hidden="false" customHeight="false" outlineLevel="0" collapsed="false">
      <c r="A16" s="9" t="s">
        <v>42</v>
      </c>
      <c r="C16" s="3" t="n">
        <v>192291</v>
      </c>
      <c r="D16" s="3" t="n">
        <v>0</v>
      </c>
      <c r="E16" s="3" t="n">
        <v>0</v>
      </c>
      <c r="F16" s="4" t="n">
        <f aca="false">C16-D16-E16</f>
        <v>192291</v>
      </c>
      <c r="G16" s="3" t="n">
        <f aca="false">(C16-D16-E16)*30</f>
        <v>5768730</v>
      </c>
      <c r="I16" s="4" t="n">
        <v>106000</v>
      </c>
      <c r="J16" s="5" t="n">
        <f aca="false">I16*30</f>
        <v>3180000</v>
      </c>
      <c r="L16" s="4" t="n">
        <f aca="false">I16-M16</f>
        <v>83000</v>
      </c>
      <c r="M16" s="4" t="n">
        <v>23000</v>
      </c>
      <c r="O16" s="3" t="n">
        <v>180100</v>
      </c>
      <c r="P16" s="3" t="n">
        <v>0</v>
      </c>
      <c r="Q16" s="3" t="n">
        <f aca="false">O16-P16</f>
        <v>180100</v>
      </c>
      <c r="R16" s="4" t="n">
        <f aca="false">T16*U16/1000*24</f>
        <v>80898.048</v>
      </c>
      <c r="T16" s="0" t="n">
        <v>448</v>
      </c>
      <c r="U16" s="0" t="n">
        <v>7524</v>
      </c>
      <c r="V16" s="3" t="n">
        <f aca="false">ROUND(T16*U16/1000*24,0)</f>
        <v>80898</v>
      </c>
      <c r="X16" s="4" t="n">
        <v>0</v>
      </c>
      <c r="Y16" s="5" t="n">
        <f aca="false">R16+X16</f>
        <v>80898.048</v>
      </c>
    </row>
    <row r="17" customFormat="false" ht="12.75" hidden="false" customHeight="false" outlineLevel="0" collapsed="false">
      <c r="A17" s="0" t="s">
        <v>43</v>
      </c>
      <c r="C17" s="3" t="n">
        <v>192291</v>
      </c>
      <c r="D17" s="3" t="n">
        <v>0</v>
      </c>
      <c r="E17" s="3" t="n">
        <v>0</v>
      </c>
      <c r="F17" s="4" t="n">
        <f aca="false">C17-D17-E17</f>
        <v>192291</v>
      </c>
      <c r="G17" s="3" t="n">
        <f aca="false">(C17-D17-E17)*31</f>
        <v>5961021</v>
      </c>
      <c r="I17" s="4" t="n">
        <v>106000</v>
      </c>
      <c r="J17" s="5" t="n">
        <f aca="false">I17*31</f>
        <v>3286000</v>
      </c>
      <c r="L17" s="4" t="n">
        <f aca="false">I17-M17</f>
        <v>83000</v>
      </c>
      <c r="M17" s="4" t="n">
        <v>23000</v>
      </c>
      <c r="O17" s="3" t="n">
        <v>180100</v>
      </c>
      <c r="P17" s="3" t="n">
        <v>0</v>
      </c>
      <c r="Q17" s="3" t="n">
        <f aca="false">O17-P17</f>
        <v>180100</v>
      </c>
      <c r="R17" s="4" t="n">
        <f aca="false">T17*U17/1000*24</f>
        <v>80772.84</v>
      </c>
      <c r="T17" s="0" t="n">
        <v>445</v>
      </c>
      <c r="U17" s="0" t="n">
        <v>7563</v>
      </c>
      <c r="V17" s="3" t="n">
        <f aca="false">ROUND(T17*U17/1000*24,0)</f>
        <v>80773</v>
      </c>
      <c r="X17" s="4" t="n">
        <v>0</v>
      </c>
      <c r="Y17" s="5" t="n">
        <f aca="false">R17+X17</f>
        <v>80772.84</v>
      </c>
    </row>
    <row r="18" customFormat="false" ht="12.75" hidden="false" customHeight="false" outlineLevel="0" collapsed="false">
      <c r="A18" s="0" t="s">
        <v>44</v>
      </c>
      <c r="C18" s="3" t="n">
        <v>192291</v>
      </c>
      <c r="D18" s="3" t="n">
        <v>0</v>
      </c>
      <c r="E18" s="3" t="n">
        <v>0</v>
      </c>
      <c r="F18" s="4" t="n">
        <f aca="false">C18-D18-E18</f>
        <v>192291</v>
      </c>
      <c r="G18" s="3" t="n">
        <f aca="false">(C18-D18-E18)*31</f>
        <v>5961021</v>
      </c>
      <c r="I18" s="4" t="n">
        <v>106000</v>
      </c>
      <c r="J18" s="5" t="n">
        <f aca="false">I18*31</f>
        <v>3286000</v>
      </c>
      <c r="L18" s="4" t="n">
        <f aca="false">I18-M18</f>
        <v>83000</v>
      </c>
      <c r="M18" s="4" t="n">
        <v>23000</v>
      </c>
      <c r="O18" s="3" t="n">
        <v>180100</v>
      </c>
      <c r="P18" s="3" t="n">
        <v>0</v>
      </c>
      <c r="Q18" s="3" t="n">
        <f aca="false">O18-P18</f>
        <v>180100</v>
      </c>
      <c r="R18" s="4" t="n">
        <f aca="false">T18*U18/1000*24</f>
        <v>80900.352</v>
      </c>
      <c r="T18" s="0" t="n">
        <v>444</v>
      </c>
      <c r="U18" s="0" t="n">
        <v>7592</v>
      </c>
      <c r="V18" s="3" t="n">
        <f aca="false">ROUND(T18*U18/1000*24,0)</f>
        <v>80900</v>
      </c>
      <c r="X18" s="4" t="n">
        <v>0</v>
      </c>
      <c r="Y18" s="5" t="n">
        <f aca="false">R18+X18</f>
        <v>80900.352</v>
      </c>
    </row>
    <row r="19" customFormat="false" ht="12.75" hidden="false" customHeight="false" outlineLevel="0" collapsed="false">
      <c r="A19" s="0" t="s">
        <v>45</v>
      </c>
      <c r="C19" s="3" t="n">
        <v>192291</v>
      </c>
      <c r="D19" s="3" t="n">
        <v>0</v>
      </c>
      <c r="E19" s="3" t="n">
        <v>0</v>
      </c>
      <c r="F19" s="4" t="n">
        <f aca="false">C19-D19-E19</f>
        <v>192291</v>
      </c>
      <c r="G19" s="3" t="n">
        <f aca="false">(C19-D19-E19)*28</f>
        <v>5384148</v>
      </c>
      <c r="I19" s="4" t="n">
        <v>106000</v>
      </c>
      <c r="J19" s="5" t="n">
        <f aca="false">I19*28</f>
        <v>2968000</v>
      </c>
      <c r="L19" s="4" t="n">
        <f aca="false">I19-M19</f>
        <v>83000</v>
      </c>
      <c r="M19" s="4" t="n">
        <v>23000</v>
      </c>
      <c r="O19" s="3" t="n">
        <v>180100</v>
      </c>
      <c r="P19" s="3" t="n">
        <v>0</v>
      </c>
      <c r="Q19" s="3" t="n">
        <f aca="false">O19-P19</f>
        <v>180100</v>
      </c>
      <c r="R19" s="4" t="n">
        <f aca="false">T19*U19/1000*24</f>
        <v>80836.92</v>
      </c>
      <c r="T19" s="0" t="n">
        <v>445</v>
      </c>
      <c r="U19" s="0" t="n">
        <v>7569</v>
      </c>
      <c r="V19" s="3" t="n">
        <f aca="false">ROUND(T19*U19/1000*24,0)</f>
        <v>80837</v>
      </c>
      <c r="X19" s="4" t="n">
        <v>0</v>
      </c>
      <c r="Y19" s="5" t="n">
        <f aca="false">R19+X19</f>
        <v>80836.92</v>
      </c>
    </row>
    <row r="20" customFormat="false" ht="12.75" hidden="false" customHeight="false" outlineLevel="0" collapsed="false">
      <c r="A20" s="0" t="s">
        <v>46</v>
      </c>
      <c r="C20" s="3" t="n">
        <v>192291</v>
      </c>
      <c r="D20" s="3" t="n">
        <v>0</v>
      </c>
      <c r="E20" s="3" t="n">
        <v>0</v>
      </c>
      <c r="F20" s="4" t="n">
        <f aca="false">C20-D20-E20</f>
        <v>192291</v>
      </c>
      <c r="G20" s="3" t="n">
        <f aca="false">(C20-D20-E20)*31</f>
        <v>5961021</v>
      </c>
      <c r="I20" s="4" t="n">
        <v>106000</v>
      </c>
      <c r="J20" s="5" t="n">
        <f aca="false">I20*31</f>
        <v>3286000</v>
      </c>
      <c r="L20" s="4" t="n">
        <f aca="false">I20-M20</f>
        <v>83000</v>
      </c>
      <c r="M20" s="4" t="n">
        <v>23000</v>
      </c>
      <c r="O20" s="3" t="n">
        <v>180100</v>
      </c>
      <c r="P20" s="3" t="n">
        <v>0</v>
      </c>
      <c r="Q20" s="3" t="n">
        <f aca="false">O20-P20</f>
        <v>180100</v>
      </c>
      <c r="R20" s="4" t="n">
        <f aca="false">T20*U20/1000*24</f>
        <v>80867.664</v>
      </c>
      <c r="T20" s="0" t="n">
        <v>447</v>
      </c>
      <c r="U20" s="0" t="n">
        <v>7538</v>
      </c>
      <c r="V20" s="3" t="n">
        <f aca="false">ROUND(T20*U20/1000*24,0)</f>
        <v>80868</v>
      </c>
      <c r="X20" s="4" t="n">
        <v>0</v>
      </c>
      <c r="Y20" s="5" t="n">
        <f aca="false">R20+X20</f>
        <v>80867.664</v>
      </c>
    </row>
    <row r="22" customFormat="false" ht="12.75" hidden="false" customHeight="false" outlineLevel="0" collapsed="false">
      <c r="A22" s="0" t="s">
        <v>14</v>
      </c>
      <c r="G22" s="5" t="n">
        <f aca="false">G12+G13+G14+G16+G17+G18+G19+G20</f>
        <v>34062898</v>
      </c>
      <c r="J22" s="5" t="n">
        <f aca="false">J12+J13+J14+J16+J17+J18+J19+J20</f>
        <v>18172355</v>
      </c>
    </row>
    <row r="26" customFormat="false" ht="12.75" hidden="false" customHeight="false" outlineLevel="0" collapsed="false">
      <c r="A26" s="0" t="s">
        <v>47</v>
      </c>
      <c r="B26" s="0" t="s">
        <v>48</v>
      </c>
    </row>
    <row r="27" customFormat="false" ht="12.75" hidden="false" customHeight="false" outlineLevel="0" collapsed="false">
      <c r="A27" s="10" t="s">
        <v>49</v>
      </c>
      <c r="B27" s="0" t="s">
        <v>50</v>
      </c>
    </row>
    <row r="28" customFormat="false" ht="12.75" hidden="false" customHeight="false" outlineLevel="0" collapsed="false">
      <c r="A28" s="10" t="s">
        <v>51</v>
      </c>
      <c r="B28" s="0" t="s">
        <v>52</v>
      </c>
    </row>
    <row r="29" customFormat="false" ht="12.75" hidden="false" customHeight="false" outlineLevel="0" collapsed="false">
      <c r="A29" s="10" t="s">
        <v>53</v>
      </c>
      <c r="B29" s="0" t="s">
        <v>54</v>
      </c>
    </row>
    <row r="30" customFormat="false" ht="12.75" hidden="false" customHeight="false" outlineLevel="0" collapsed="false">
      <c r="A30" s="10" t="s">
        <v>55</v>
      </c>
      <c r="B30" s="0" t="s">
        <v>56</v>
      </c>
    </row>
    <row r="31" customFormat="false" ht="12.75" hidden="false" customHeight="false" outlineLevel="0" collapsed="false">
      <c r="A31" s="10" t="s">
        <v>57</v>
      </c>
      <c r="B31" s="0" t="s">
        <v>58</v>
      </c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2000-09-22T01:06:33Z</dcterms:created>
  <dc:creator>rconcan</dc:creator>
  <dc:description/>
  <dc:language>en-US</dc:language>
  <cp:lastModifiedBy>rconcan</cp:lastModifiedBy>
  <cp:lastPrinted>2000-09-26T13:12:56Z</cp:lastPrinted>
  <cp:revision>0</cp:revision>
  <dc:subject/>
  <dc:title/>
</cp:coreProperties>
</file>