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<sst xmlns="http://schemas.openxmlformats.org/spreadsheetml/2006/main" count="50" uniqueCount="44">
  <si>
    <t xml:space="preserve">2001 Pro Forma</t>
  </si>
  <si>
    <t xml:space="preserve">Group Expenses</t>
  </si>
  <si>
    <t xml:space="preserve">ENA BUDGET</t>
  </si>
  <si>
    <t xml:space="preserve">2000</t>
  </si>
  <si>
    <t xml:space="preserve">People</t>
  </si>
  <si>
    <t xml:space="preserve">Office</t>
  </si>
  <si>
    <t xml:space="preserve">Equipment</t>
  </si>
  <si>
    <t xml:space="preserve">Consultants</t>
  </si>
  <si>
    <t xml:space="preserve">Other</t>
  </si>
  <si>
    <t xml:space="preserve">Total</t>
  </si>
  <si>
    <t xml:space="preserve">Variance</t>
  </si>
  <si>
    <t xml:space="preserve">Tot/HC</t>
  </si>
  <si>
    <t xml:space="preserve">Bill Out</t>
  </si>
  <si>
    <t xml:space="preserve">Stretch</t>
  </si>
  <si>
    <t xml:space="preserve">Net</t>
  </si>
  <si>
    <t xml:space="preserve">2000 Net</t>
  </si>
  <si>
    <t xml:space="preserve">Headcount</t>
  </si>
  <si>
    <t xml:space="preserve">BA&amp;R</t>
  </si>
  <si>
    <t xml:space="preserve">Colwell</t>
  </si>
  <si>
    <t xml:space="preserve">Transaction Support</t>
  </si>
  <si>
    <t xml:space="preserve">Energy Ops/EOL Trading</t>
  </si>
  <si>
    <t xml:space="preserve">Beck</t>
  </si>
  <si>
    <t xml:space="preserve">Human Resources</t>
  </si>
  <si>
    <t xml:space="preserve">Oxley</t>
  </si>
  <si>
    <t xml:space="preserve">Legal</t>
  </si>
  <si>
    <t xml:space="preserve">Haedicke</t>
  </si>
  <si>
    <t xml:space="preserve">Public Relations</t>
  </si>
  <si>
    <t xml:space="preserve">Thode</t>
  </si>
  <si>
    <t xml:space="preserve">Tax</t>
  </si>
  <si>
    <t xml:space="preserve">Douglas</t>
  </si>
  <si>
    <t xml:space="preserve">Research</t>
  </si>
  <si>
    <t xml:space="preserve">Kaminski</t>
  </si>
  <si>
    <t xml:space="preserve">e-source </t>
  </si>
  <si>
    <t xml:space="preserve">CABC</t>
  </si>
  <si>
    <t xml:space="preserve">Tholan</t>
  </si>
  <si>
    <t xml:space="preserve">Technical Services</t>
  </si>
  <si>
    <t xml:space="preserve">Redmond</t>
  </si>
  <si>
    <t xml:space="preserve">Treasury</t>
  </si>
  <si>
    <t xml:space="preserve">Defner</t>
  </si>
  <si>
    <t xml:space="preserve">TOTAL</t>
  </si>
  <si>
    <t xml:space="preserve">NOTES:</t>
  </si>
  <si>
    <t xml:space="preserve">* Other - includes net decrease due to expected corporate allocation;</t>
  </si>
  <si>
    <t xml:space="preserve">* Bill/Out - expected charge out to EIM/EGM/other for BA&amp;R, Transaction Support, Energy Ops, HR, Legal (including charge out of outside legal to ENA groups), Public Relations, Tax (including charge out of outside tax to ENA groups), Research, e-source (assume 60% outside ENA), CABC and Treasury(including $3.3M in facility costs for TurboPark)</t>
  </si>
  <si>
    <t xml:space="preserve">* Stretch- every group given a stretch charge of $83,000 in order to keep flat to 2000 forecast; includes negotiated numbers for BA&amp;R, Transaction Support, Energy Ops, Human Resources, Public Relations and Technical Services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</si>
</sst>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(\$* #,##0.00_);_(\$* \(#,##0.00\);_(\$* \-??_);_(@_)"/>
    <numFmt numFmtId="166" formatCode="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u val="single"/>
      <sz val="10"/>
      <name val="Arial"/>
      <family val="2"/>
    </font>
    <font>
      <b val="true"/>
      <sz val="10"/>
      <name val="Arial"/>
      <family val="2"/>
    </font>
    <font>
      <u val="single"/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 diagonalUp="false" diagonalDown="false">
      <left/>
      <right/>
      <top/>
      <bottom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C6:U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23.99"/>
    <col collapsed="false" customWidth="true" hidden="false" outlineLevel="0" max="5" min="5" style="0" width="15.13"/>
    <col collapsed="false" customWidth="true" hidden="false" outlineLevel="0" max="6" min="6" style="0" width="14.99"/>
    <col collapsed="false" customWidth="true" hidden="false" outlineLevel="0" max="7" min="7" style="0" width="16.7"/>
    <col collapsed="false" customWidth="true" hidden="false" outlineLevel="0" max="8" min="8" style="0" width="16.42"/>
    <col collapsed="false" customWidth="true" hidden="false" outlineLevel="0" max="9" min="9" style="0" width="14.99"/>
    <col collapsed="false" customWidth="true" hidden="false" outlineLevel="0" max="10" min="10" style="0" width="16.7"/>
    <col collapsed="false" customWidth="true" hidden="false" outlineLevel="0" max="11" min="11" style="0" width="15.99"/>
    <col collapsed="false" customWidth="true" hidden="false" outlineLevel="0" max="12" min="12" style="0" width="14.85"/>
    <col collapsed="false" customWidth="true" hidden="false" outlineLevel="0" max="13" min="13" style="0" width="16.7"/>
    <col collapsed="false" customWidth="true" hidden="false" outlineLevel="0" max="14" min="14" style="0" width="17.28"/>
    <col collapsed="false" customWidth="true" hidden="false" outlineLevel="0" max="15" min="15" style="0" width="15.7"/>
    <col collapsed="false" customWidth="true" hidden="false" outlineLevel="0" max="16" min="16" style="0" width="16.28"/>
    <col collapsed="false" customWidth="true" hidden="false" outlineLevel="0" max="17" min="17" style="0" width="14.99"/>
    <col collapsed="false" customWidth="true" hidden="false" outlineLevel="0" max="18" min="18" style="0" width="15.28"/>
  </cols>
  <sheetData>
    <row r="6" customFormat="false" ht="13.5" hidden="false" customHeight="false" outlineLevel="0" collapsed="false">
      <c r="D6" s="1" t="s">
        <v>0</v>
      </c>
    </row>
    <row r="7" customFormat="false" ht="13.5" hidden="false" customHeight="false" outlineLevel="0" collapsed="false">
      <c r="C7" s="1" t="s">
        <v>1</v>
      </c>
      <c r="P7" s="2"/>
      <c r="Q7" s="3" t="s">
        <v>2</v>
      </c>
      <c r="R7" s="4"/>
      <c r="T7" s="5" t="s">
        <v>3</v>
      </c>
      <c r="U7" s="5"/>
    </row>
    <row r="8" customFormat="false" ht="12.75" hidden="false" customHeight="false" outlineLevel="0" collapsed="false">
      <c r="E8" s="1" t="s">
        <v>4</v>
      </c>
      <c r="F8" s="1" t="s">
        <v>5</v>
      </c>
      <c r="G8" s="1" t="s">
        <v>6</v>
      </c>
      <c r="H8" s="1" t="s">
        <v>7</v>
      </c>
      <c r="I8" s="1" t="s">
        <v>8</v>
      </c>
      <c r="J8" s="1" t="s">
        <v>9</v>
      </c>
      <c r="K8" s="1" t="s">
        <v>3</v>
      </c>
      <c r="L8" s="1" t="s">
        <v>10</v>
      </c>
      <c r="M8" s="1" t="s">
        <v>11</v>
      </c>
      <c r="N8" s="1" t="s">
        <v>12</v>
      </c>
      <c r="O8" s="1" t="s">
        <v>13</v>
      </c>
      <c r="P8" s="6" t="s">
        <v>14</v>
      </c>
      <c r="Q8" s="7" t="s">
        <v>15</v>
      </c>
      <c r="R8" s="8" t="s">
        <v>10</v>
      </c>
      <c r="S8" s="1" t="s">
        <v>16</v>
      </c>
      <c r="T8" s="1" t="s">
        <v>16</v>
      </c>
      <c r="U8" s="1" t="s">
        <v>10</v>
      </c>
    </row>
    <row r="9" customFormat="false" ht="12.75" hidden="false" customHeight="false" outlineLevel="0" collapsed="false">
      <c r="C9" s="5" t="s">
        <v>17</v>
      </c>
      <c r="D9" s="0" t="s">
        <v>18</v>
      </c>
      <c r="E9" s="9" t="n">
        <v>10050000</v>
      </c>
      <c r="F9" s="9" t="n">
        <v>818000</v>
      </c>
      <c r="G9" s="9" t="n">
        <v>528000</v>
      </c>
      <c r="H9" s="9" t="n">
        <v>188000</v>
      </c>
      <c r="I9" s="9" t="n">
        <v>374000</v>
      </c>
      <c r="J9" s="9" t="n">
        <f aca="false">SUM(E9:I9)</f>
        <v>11958000</v>
      </c>
      <c r="K9" s="9" t="n">
        <v>11487000</v>
      </c>
      <c r="L9" s="9" t="n">
        <f aca="false">+J9-K9</f>
        <v>471000</v>
      </c>
      <c r="M9" s="9" t="n">
        <f aca="false">+J9/S9</f>
        <v>96435.4838709677</v>
      </c>
      <c r="N9" s="9" t="n">
        <v>700000</v>
      </c>
      <c r="O9" s="9" t="n">
        <f aca="false">471000+83000</f>
        <v>554000</v>
      </c>
      <c r="P9" s="10" t="n">
        <f aca="false">+J9-N9-O9</f>
        <v>10704000</v>
      </c>
      <c r="Q9" s="11" t="n">
        <v>10787000</v>
      </c>
      <c r="R9" s="12" t="n">
        <f aca="false">+P9-Q9</f>
        <v>-83000</v>
      </c>
      <c r="S9" s="13" t="n">
        <v>124</v>
      </c>
      <c r="T9" s="13" t="n">
        <v>118</v>
      </c>
      <c r="U9" s="13" t="n">
        <f aca="false">+S9-T9</f>
        <v>6</v>
      </c>
    </row>
    <row r="10" customFormat="false" ht="12.75" hidden="false" customHeight="false" outlineLevel="0" collapsed="false">
      <c r="C10" s="5" t="s">
        <v>19</v>
      </c>
      <c r="D10" s="0" t="s">
        <v>18</v>
      </c>
      <c r="E10" s="9" t="n">
        <v>2600000</v>
      </c>
      <c r="F10" s="9" t="n">
        <v>89000</v>
      </c>
      <c r="G10" s="9" t="n">
        <v>37000</v>
      </c>
      <c r="H10" s="9" t="n">
        <v>1200000</v>
      </c>
      <c r="I10" s="9" t="n">
        <v>0</v>
      </c>
      <c r="J10" s="9" t="n">
        <f aca="false">SUM(E10:I10)</f>
        <v>3926000</v>
      </c>
      <c r="K10" s="9" t="n">
        <v>2373000</v>
      </c>
      <c r="L10" s="9" t="n">
        <f aca="false">+J10-K10</f>
        <v>1553000</v>
      </c>
      <c r="M10" s="9" t="n">
        <f aca="false">+J10/S10</f>
        <v>261733.333333333</v>
      </c>
      <c r="N10" s="9" t="n">
        <v>1500000</v>
      </c>
      <c r="O10" s="9" t="n">
        <f aca="false">353000+83000</f>
        <v>436000</v>
      </c>
      <c r="P10" s="10" t="n">
        <f aca="false">+J10-N10-O10</f>
        <v>1990000</v>
      </c>
      <c r="Q10" s="11" t="n">
        <v>2073000</v>
      </c>
      <c r="R10" s="12" t="n">
        <f aca="false">+P10-Q10</f>
        <v>-83000</v>
      </c>
      <c r="S10" s="13" t="n">
        <v>15</v>
      </c>
      <c r="T10" s="13" t="n">
        <v>11</v>
      </c>
      <c r="U10" s="13" t="n">
        <f aca="false">+S10-T10</f>
        <v>4</v>
      </c>
    </row>
    <row r="11" customFormat="false" ht="12.75" hidden="false" customHeight="false" outlineLevel="0" collapsed="false">
      <c r="C11" s="5" t="s">
        <v>20</v>
      </c>
      <c r="D11" s="0" t="s">
        <v>21</v>
      </c>
      <c r="E11" s="9" t="n">
        <v>35452000</v>
      </c>
      <c r="F11" s="9" t="n">
        <v>4407000</v>
      </c>
      <c r="G11" s="9" t="n">
        <v>8009000</v>
      </c>
      <c r="H11" s="9" t="n">
        <v>1977000</v>
      </c>
      <c r="I11" s="9" t="n">
        <v>-1550000</v>
      </c>
      <c r="J11" s="9" t="n">
        <f aca="false">SUM(E11:I11)</f>
        <v>48295000</v>
      </c>
      <c r="K11" s="9" t="n">
        <v>43099000</v>
      </c>
      <c r="L11" s="9" t="n">
        <f aca="false">+J11-K11</f>
        <v>5196000</v>
      </c>
      <c r="M11" s="9" t="n">
        <f aca="false">+J11/S11</f>
        <v>104308.855291577</v>
      </c>
      <c r="N11" s="9" t="n">
        <v>5364000</v>
      </c>
      <c r="O11" s="9" t="n">
        <v>1083000</v>
      </c>
      <c r="P11" s="10" t="n">
        <f aca="false">+J11-N11-O11</f>
        <v>41848000</v>
      </c>
      <c r="Q11" s="11" t="n">
        <v>38299000</v>
      </c>
      <c r="R11" s="12" t="n">
        <f aca="false">+P11-Q11</f>
        <v>3549000</v>
      </c>
      <c r="S11" s="13" t="n">
        <v>463</v>
      </c>
      <c r="T11" s="13" t="n">
        <v>455</v>
      </c>
      <c r="U11" s="13" t="n">
        <f aca="false">+S11-T11</f>
        <v>8</v>
      </c>
    </row>
    <row r="12" customFormat="false" ht="12.75" hidden="false" customHeight="false" outlineLevel="0" collapsed="false">
      <c r="C12" s="5" t="s">
        <v>22</v>
      </c>
      <c r="D12" s="0" t="s">
        <v>23</v>
      </c>
      <c r="E12" s="9" t="n">
        <v>6488000</v>
      </c>
      <c r="F12" s="9" t="n">
        <v>616000</v>
      </c>
      <c r="G12" s="9" t="n">
        <v>338000</v>
      </c>
      <c r="H12" s="9" t="n">
        <v>881000</v>
      </c>
      <c r="I12" s="9" t="n">
        <f aca="false">1657000-1500000</f>
        <v>157000</v>
      </c>
      <c r="J12" s="9" t="n">
        <f aca="false">SUM(E12:I12)</f>
        <v>8480000</v>
      </c>
      <c r="K12" s="9" t="n">
        <v>4543000</v>
      </c>
      <c r="L12" s="9" t="n">
        <f aca="false">+J12-K12</f>
        <v>3937000</v>
      </c>
      <c r="M12" s="9" t="n">
        <f aca="false">+J12/S12</f>
        <v>122898.550724638</v>
      </c>
      <c r="N12" s="9" t="n">
        <v>2796000</v>
      </c>
      <c r="O12" s="9" t="n">
        <f aca="false">684000+83000</f>
        <v>767000</v>
      </c>
      <c r="P12" s="10" t="n">
        <f aca="false">+J12-N12-O12</f>
        <v>4917000</v>
      </c>
      <c r="Q12" s="11" t="n">
        <v>2443000</v>
      </c>
      <c r="R12" s="12" t="n">
        <f aca="false">+P12-Q12</f>
        <v>2474000</v>
      </c>
      <c r="S12" s="13" t="n">
        <v>69</v>
      </c>
      <c r="T12" s="13" t="n">
        <v>41</v>
      </c>
      <c r="U12" s="13" t="n">
        <f aca="false">+S12-T12</f>
        <v>28</v>
      </c>
    </row>
    <row r="13" customFormat="false" ht="12.75" hidden="false" customHeight="false" outlineLevel="0" collapsed="false">
      <c r="C13" s="5" t="s">
        <v>24</v>
      </c>
      <c r="D13" s="0" t="s">
        <v>25</v>
      </c>
      <c r="E13" s="9" t="n">
        <v>14836000</v>
      </c>
      <c r="F13" s="9" t="n">
        <v>1307000</v>
      </c>
      <c r="G13" s="9" t="n">
        <v>550000</v>
      </c>
      <c r="H13" s="9" t="n">
        <v>18054000</v>
      </c>
      <c r="I13" s="9" t="n">
        <f aca="false">2214000-2200000</f>
        <v>14000</v>
      </c>
      <c r="J13" s="9" t="n">
        <f aca="false">SUM(E13:I13)</f>
        <v>34761000</v>
      </c>
      <c r="K13" s="9" t="n">
        <v>38298000</v>
      </c>
      <c r="L13" s="9" t="n">
        <f aca="false">+J13-K13</f>
        <v>-3537000</v>
      </c>
      <c r="M13" s="9" t="n">
        <f aca="false">+J13/S13</f>
        <v>381989.010989011</v>
      </c>
      <c r="N13" s="9" t="n">
        <f aca="false">9597000+14385000</f>
        <v>23982000</v>
      </c>
      <c r="O13" s="9" t="n">
        <v>83000</v>
      </c>
      <c r="P13" s="10" t="n">
        <f aca="false">+J13-N13-O13</f>
        <v>10696000</v>
      </c>
      <c r="Q13" s="11" t="n">
        <v>15602000</v>
      </c>
      <c r="R13" s="12" t="n">
        <f aca="false">+P13-Q13</f>
        <v>-4906000</v>
      </c>
      <c r="S13" s="13" t="n">
        <v>91</v>
      </c>
      <c r="T13" s="13" t="n">
        <v>96</v>
      </c>
      <c r="U13" s="13" t="n">
        <f aca="false">+S13-T13</f>
        <v>-5</v>
      </c>
    </row>
    <row r="14" customFormat="false" ht="12.75" hidden="false" customHeight="false" outlineLevel="0" collapsed="false">
      <c r="C14" s="5" t="s">
        <v>26</v>
      </c>
      <c r="D14" s="0" t="s">
        <v>27</v>
      </c>
      <c r="E14" s="9" t="n">
        <v>864000</v>
      </c>
      <c r="F14" s="9" t="n">
        <v>1708000</v>
      </c>
      <c r="G14" s="9" t="n">
        <v>67000</v>
      </c>
      <c r="H14" s="9" t="n">
        <v>87000</v>
      </c>
      <c r="I14" s="9" t="n">
        <f aca="false">271000-300000</f>
        <v>-29000</v>
      </c>
      <c r="J14" s="9" t="n">
        <f aca="false">SUM(E14:I14)</f>
        <v>2697000</v>
      </c>
      <c r="K14" s="9" t="n">
        <v>2642000</v>
      </c>
      <c r="L14" s="9" t="n">
        <f aca="false">+J14-K14</f>
        <v>55000</v>
      </c>
      <c r="M14" s="9" t="n">
        <f aca="false">+J14/S14</f>
        <v>299666.666666667</v>
      </c>
      <c r="N14" s="9" t="n">
        <v>0</v>
      </c>
      <c r="O14" s="9" t="n">
        <f aca="false">1000000+83000</f>
        <v>1083000</v>
      </c>
      <c r="P14" s="10" t="n">
        <f aca="false">+J14-N14-O14</f>
        <v>1614000</v>
      </c>
      <c r="Q14" s="11" t="n">
        <v>2442000</v>
      </c>
      <c r="R14" s="12" t="n">
        <f aca="false">+P14-Q14</f>
        <v>-828000</v>
      </c>
      <c r="S14" s="13" t="n">
        <v>9</v>
      </c>
      <c r="T14" s="13" t="n">
        <v>9</v>
      </c>
      <c r="U14" s="13" t="n">
        <f aca="false">+S14-T14</f>
        <v>0</v>
      </c>
    </row>
    <row r="15" customFormat="false" ht="12.75" hidden="false" customHeight="false" outlineLevel="0" collapsed="false">
      <c r="C15" s="5" t="s">
        <v>28</v>
      </c>
      <c r="D15" s="0" t="s">
        <v>29</v>
      </c>
      <c r="E15" s="9" t="n">
        <v>4484000</v>
      </c>
      <c r="F15" s="9" t="n">
        <v>330000</v>
      </c>
      <c r="G15" s="9" t="n">
        <v>259000</v>
      </c>
      <c r="H15" s="9" t="n">
        <v>954000</v>
      </c>
      <c r="I15" s="9" t="n">
        <f aca="false">1553000-1600000</f>
        <v>-47000</v>
      </c>
      <c r="J15" s="9" t="n">
        <f aca="false">SUM(E15:I15)</f>
        <v>5980000</v>
      </c>
      <c r="K15" s="9" t="n">
        <v>5395000</v>
      </c>
      <c r="L15" s="9" t="n">
        <f aca="false">+J15-K15</f>
        <v>585000</v>
      </c>
      <c r="M15" s="9" t="n">
        <f aca="false">+J15/S15</f>
        <v>157368.421052632</v>
      </c>
      <c r="N15" s="9" t="n">
        <f aca="false">2519000+524000</f>
        <v>3043000</v>
      </c>
      <c r="O15" s="9" t="n">
        <v>83000</v>
      </c>
      <c r="P15" s="10" t="n">
        <f aca="false">+J15-N15-O15</f>
        <v>2854000</v>
      </c>
      <c r="Q15" s="11" t="n">
        <v>3638000</v>
      </c>
      <c r="R15" s="12" t="n">
        <f aca="false">+P15-Q15</f>
        <v>-784000</v>
      </c>
      <c r="S15" s="13" t="n">
        <v>38</v>
      </c>
      <c r="T15" s="13" t="n">
        <v>27</v>
      </c>
      <c r="U15" s="13" t="n">
        <f aca="false">+S15-T15</f>
        <v>11</v>
      </c>
    </row>
    <row r="16" customFormat="false" ht="12.75" hidden="false" customHeight="false" outlineLevel="0" collapsed="false">
      <c r="C16" s="5" t="s">
        <v>30</v>
      </c>
      <c r="D16" s="0" t="s">
        <v>31</v>
      </c>
      <c r="E16" s="9" t="n">
        <v>8522000</v>
      </c>
      <c r="F16" s="9" t="n">
        <v>602000</v>
      </c>
      <c r="G16" s="9" t="n">
        <v>546000</v>
      </c>
      <c r="H16" s="9" t="n">
        <v>458000</v>
      </c>
      <c r="I16" s="9" t="n">
        <v>393000</v>
      </c>
      <c r="J16" s="9" t="n">
        <f aca="false">SUM(E16:I16)</f>
        <v>10521000</v>
      </c>
      <c r="K16" s="9" t="n">
        <v>3762000</v>
      </c>
      <c r="L16" s="9" t="n">
        <f aca="false">+J16-K16</f>
        <v>6759000</v>
      </c>
      <c r="M16" s="9" t="n">
        <f aca="false">+J16/S16</f>
        <v>175350</v>
      </c>
      <c r="N16" s="9" t="n">
        <v>8238000</v>
      </c>
      <c r="O16" s="9" t="n">
        <v>83000</v>
      </c>
      <c r="P16" s="10" t="n">
        <f aca="false">+J16-N16-O16</f>
        <v>2200000</v>
      </c>
      <c r="Q16" s="11" t="n">
        <v>2362000</v>
      </c>
      <c r="R16" s="12" t="n">
        <f aca="false">+P16-Q16</f>
        <v>-162000</v>
      </c>
      <c r="S16" s="13" t="n">
        <v>60</v>
      </c>
      <c r="T16" s="13" t="n">
        <v>42</v>
      </c>
      <c r="U16" s="13" t="n">
        <f aca="false">+S16-T16</f>
        <v>18</v>
      </c>
    </row>
    <row r="17" customFormat="false" ht="12.75" hidden="false" customHeight="false" outlineLevel="0" collapsed="false">
      <c r="C17" s="5" t="s">
        <v>32</v>
      </c>
      <c r="D17" s="0" t="s">
        <v>18</v>
      </c>
      <c r="E17" s="9" t="n">
        <v>1213596</v>
      </c>
      <c r="F17" s="9" t="n">
        <v>351021</v>
      </c>
      <c r="G17" s="9" t="n">
        <v>388923</v>
      </c>
      <c r="H17" s="9" t="n">
        <v>192000</v>
      </c>
      <c r="I17" s="9" t="n">
        <v>0</v>
      </c>
      <c r="J17" s="9" t="n">
        <f aca="false">SUM(E17:I17)</f>
        <v>2145540</v>
      </c>
      <c r="K17" s="9" t="n">
        <v>0</v>
      </c>
      <c r="L17" s="9" t="n">
        <f aca="false">+J17-K17</f>
        <v>2145540</v>
      </c>
      <c r="M17" s="9" t="n">
        <f aca="false">+J17/S17</f>
        <v>134096.25</v>
      </c>
      <c r="N17" s="9" t="n">
        <f aca="false">2145540*0.6</f>
        <v>1287324</v>
      </c>
      <c r="O17" s="9" t="n">
        <v>83000</v>
      </c>
      <c r="P17" s="10" t="n">
        <f aca="false">+J17-N17-O17</f>
        <v>775216</v>
      </c>
      <c r="Q17" s="11" t="n">
        <v>0</v>
      </c>
      <c r="R17" s="12" t="n">
        <f aca="false">+P17-Q17</f>
        <v>775216</v>
      </c>
      <c r="S17" s="13" t="n">
        <v>16</v>
      </c>
      <c r="T17" s="13" t="n">
        <v>16</v>
      </c>
      <c r="U17" s="13" t="n">
        <v>0</v>
      </c>
    </row>
    <row r="18" customFormat="false" ht="12.75" hidden="false" customHeight="false" outlineLevel="0" collapsed="false">
      <c r="C18" s="5" t="s">
        <v>33</v>
      </c>
      <c r="D18" s="0" t="s">
        <v>34</v>
      </c>
      <c r="E18" s="9" t="n">
        <v>2055700</v>
      </c>
      <c r="F18" s="9" t="n">
        <v>393000</v>
      </c>
      <c r="G18" s="9" t="n">
        <v>180967</v>
      </c>
      <c r="H18" s="9" t="n">
        <v>500000</v>
      </c>
      <c r="I18" s="9" t="n">
        <v>0</v>
      </c>
      <c r="J18" s="9" t="n">
        <f aca="false">SUM(E18:I18)</f>
        <v>3129667</v>
      </c>
      <c r="K18" s="9" t="n">
        <v>3324000</v>
      </c>
      <c r="L18" s="9" t="n">
        <f aca="false">+J18-K18</f>
        <v>-194333</v>
      </c>
      <c r="M18" s="9" t="n">
        <f aca="false">+J18/S18</f>
        <v>195604.1875</v>
      </c>
      <c r="N18" s="9" t="n">
        <v>2100000</v>
      </c>
      <c r="O18" s="9" t="n">
        <v>83000</v>
      </c>
      <c r="P18" s="10" t="n">
        <f aca="false">+J18-N18-O18</f>
        <v>946667</v>
      </c>
      <c r="Q18" s="11" t="n">
        <v>3324000</v>
      </c>
      <c r="R18" s="12" t="n">
        <f aca="false">+P18-Q18</f>
        <v>-2377333</v>
      </c>
      <c r="S18" s="13" t="n">
        <v>16</v>
      </c>
      <c r="T18" s="13" t="n">
        <v>16</v>
      </c>
      <c r="U18" s="13" t="n">
        <f aca="false">+S18-T18</f>
        <v>0</v>
      </c>
    </row>
    <row r="19" customFormat="false" ht="12.75" hidden="false" customHeight="false" outlineLevel="0" collapsed="false">
      <c r="C19" s="5" t="s">
        <v>35</v>
      </c>
      <c r="D19" s="0" t="s">
        <v>36</v>
      </c>
      <c r="E19" s="9" t="n">
        <f aca="false">3069056+613523+1500503</f>
        <v>5183082</v>
      </c>
      <c r="F19" s="9" t="n">
        <f aca="false">107146+47960+32283</f>
        <v>187389</v>
      </c>
      <c r="G19" s="9" t="n">
        <f aca="false">56277+154364+281970+66</f>
        <v>492677</v>
      </c>
      <c r="H19" s="9" t="n">
        <v>11971</v>
      </c>
      <c r="I19" s="9" t="n">
        <v>0</v>
      </c>
      <c r="J19" s="9" t="n">
        <f aca="false">SUM(E19:I19)</f>
        <v>5875119</v>
      </c>
      <c r="K19" s="9" t="n">
        <v>3023000</v>
      </c>
      <c r="L19" s="9" t="n">
        <f aca="false">+J19-K19</f>
        <v>2852119</v>
      </c>
      <c r="M19" s="9" t="n">
        <f aca="false">+J19/S19</f>
        <v>225966.115384615</v>
      </c>
      <c r="N19" s="9" t="n">
        <v>0</v>
      </c>
      <c r="O19" s="9" t="n">
        <v>83000</v>
      </c>
      <c r="P19" s="10" t="n">
        <f aca="false">+J19-N19-O19</f>
        <v>5792119</v>
      </c>
      <c r="Q19" s="11" t="n">
        <v>3023000</v>
      </c>
      <c r="R19" s="12" t="n">
        <f aca="false">+P19-Q19</f>
        <v>2769119</v>
      </c>
      <c r="S19" s="13" t="n">
        <v>26</v>
      </c>
      <c r="T19" s="13" t="n">
        <v>11</v>
      </c>
      <c r="U19" s="13" t="n">
        <f aca="false">+S19-T19</f>
        <v>15</v>
      </c>
    </row>
    <row r="20" customFormat="false" ht="12.75" hidden="false" customHeight="false" outlineLevel="0" collapsed="false">
      <c r="C20" s="1" t="s">
        <v>37</v>
      </c>
      <c r="D20" s="14" t="s">
        <v>38</v>
      </c>
      <c r="E20" s="15" t="n">
        <v>3343000</v>
      </c>
      <c r="F20" s="15" t="n">
        <v>263000</v>
      </c>
      <c r="G20" s="15" t="n">
        <v>114000</v>
      </c>
      <c r="H20" s="15" t="n">
        <v>0</v>
      </c>
      <c r="I20" s="15" t="n">
        <v>3333000</v>
      </c>
      <c r="J20" s="15" t="n">
        <f aca="false">SUM(E20:I20)</f>
        <v>7053000</v>
      </c>
      <c r="K20" s="15" t="n">
        <v>3170000</v>
      </c>
      <c r="L20" s="15" t="n">
        <f aca="false">+J20-K20</f>
        <v>3883000</v>
      </c>
      <c r="M20" s="15" t="n">
        <f aca="false">+J20/S20</f>
        <v>306652.173913043</v>
      </c>
      <c r="N20" s="15" t="n">
        <f aca="false">809000+3333333</f>
        <v>4142333</v>
      </c>
      <c r="O20" s="15" t="n">
        <v>84669</v>
      </c>
      <c r="P20" s="16" t="n">
        <f aca="false">+J20-N20-O20</f>
        <v>2825998</v>
      </c>
      <c r="Q20" s="17" t="n">
        <v>3170000</v>
      </c>
      <c r="R20" s="18" t="n">
        <f aca="false">+P20-Q20</f>
        <v>-344002</v>
      </c>
      <c r="S20" s="19" t="n">
        <v>23</v>
      </c>
      <c r="T20" s="19" t="n">
        <v>15</v>
      </c>
      <c r="U20" s="19" t="n">
        <f aca="false">+S20-T20</f>
        <v>8</v>
      </c>
    </row>
    <row r="21" customFormat="false" ht="12.75" hidden="false" customHeight="false" outlineLevel="0" collapsed="false">
      <c r="C21" s="5" t="s">
        <v>39</v>
      </c>
      <c r="E21" s="9" t="n">
        <f aca="false">SUM(E9:E20)</f>
        <v>95091378</v>
      </c>
      <c r="F21" s="9" t="n">
        <f aca="false">SUM(F9:F20)</f>
        <v>11071410</v>
      </c>
      <c r="G21" s="9" t="n">
        <f aca="false">SUM(G9:G20)</f>
        <v>11510567</v>
      </c>
      <c r="H21" s="9" t="n">
        <f aca="false">SUM(H9:H20)</f>
        <v>24502971</v>
      </c>
      <c r="I21" s="9" t="n">
        <f aca="false">SUM(I9:I20)</f>
        <v>2645000</v>
      </c>
      <c r="J21" s="9" t="n">
        <f aca="false">SUM(E21:I21)</f>
        <v>144821326</v>
      </c>
      <c r="K21" s="9" t="n">
        <f aca="false">SUM(K9:K20)</f>
        <v>121116000</v>
      </c>
      <c r="L21" s="9" t="n">
        <f aca="false">+J21-K21</f>
        <v>23705326</v>
      </c>
      <c r="M21" s="9" t="n">
        <f aca="false">+J21/S21</f>
        <v>152443.501052632</v>
      </c>
      <c r="N21" s="9" t="n">
        <f aca="false">SUM(N9:N20)</f>
        <v>53152657</v>
      </c>
      <c r="O21" s="9" t="n">
        <f aca="false">SUM(O9:O20)</f>
        <v>4505669</v>
      </c>
      <c r="P21" s="10" t="n">
        <f aca="false">+J21-N21-O21</f>
        <v>87163000</v>
      </c>
      <c r="Q21" s="11" t="n">
        <f aca="false">SUM(Q9:Q20)</f>
        <v>87163000</v>
      </c>
      <c r="R21" s="12" t="n">
        <f aca="false">+P21-Q21</f>
        <v>0</v>
      </c>
      <c r="S21" s="13" t="n">
        <f aca="false">SUM(S9:S20)</f>
        <v>950</v>
      </c>
      <c r="T21" s="13" t="n">
        <f aca="false">SUM(T9:T20)</f>
        <v>857</v>
      </c>
      <c r="U21" s="13" t="n">
        <f aca="false">SUM(U9:U20)</f>
        <v>93</v>
      </c>
    </row>
    <row r="22" customFormat="false" ht="12.75" hidden="false" customHeight="false" outlineLevel="0" collapsed="false"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20"/>
      <c r="Q22" s="9"/>
      <c r="R22" s="21"/>
      <c r="S22" s="13"/>
      <c r="T22" s="13"/>
      <c r="U22" s="13"/>
    </row>
    <row r="23" customFormat="false" ht="13.5" hidden="false" customHeight="false" outlineLevel="0" collapsed="false">
      <c r="C23" s="1" t="s">
        <v>40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22"/>
      <c r="Q23" s="23"/>
      <c r="R23" s="24"/>
      <c r="S23" s="13"/>
      <c r="T23" s="13"/>
      <c r="U23" s="13"/>
    </row>
    <row r="24" customFormat="false" ht="13.5" hidden="false" customHeight="false" outlineLevel="0" collapsed="false">
      <c r="C24" s="0" t="s">
        <v>41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13"/>
      <c r="T24" s="13"/>
      <c r="U24" s="13"/>
    </row>
    <row r="25" customFormat="false" ht="12.75" hidden="false" customHeight="false" outlineLevel="0" collapsed="false">
      <c r="C25" s="0" t="s">
        <v>42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13"/>
      <c r="T25" s="13"/>
      <c r="U25" s="13"/>
    </row>
    <row r="26" customFormat="false" ht="12.75" hidden="false" customHeight="false" outlineLevel="0" collapsed="false">
      <c r="C26" s="0" t="s">
        <v>43</v>
      </c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13"/>
      <c r="T26" s="13"/>
      <c r="U26" s="13"/>
    </row>
    <row r="27" customFormat="false" ht="12.75" hidden="false" customHeight="false" outlineLevel="0" collapsed="false">
      <c r="E27" s="9"/>
      <c r="F27" s="9"/>
      <c r="G27" s="9"/>
      <c r="H27" s="9"/>
      <c r="I27" s="9"/>
      <c r="S27" s="13"/>
      <c r="T27" s="13"/>
      <c r="U27" s="1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2000-11-09T21:24:23Z</dcterms:created>
  <dc:creator>ddelain</dc:creator>
  <dc:description/>
  <dc:language>en-US</dc:language>
  <cp:lastModifiedBy>ddelain</cp:lastModifiedBy>
  <cp:lastPrinted>2000-11-09T21:29:15Z</cp:lastPrinted>
  <cp:revision>0</cp:revision>
  <dc:subject/>
  <dc:title/>
</cp:coreProperties>
</file>