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externalLinks/_rels/externalLink20.xml.rels" ContentType="application/vnd.openxmlformats-package.relationships+xml"/>
  <Override PartName="/xl/externalLinks/_rels/externalLink18.xml.rels" ContentType="application/vnd.openxmlformats-package.relationships+xml"/>
  <Override PartName="/xl/externalLinks/_rels/externalLink17.xml.rels" ContentType="application/vnd.openxmlformats-package.relationships+xml"/>
  <Override PartName="/xl/externalLinks/_rels/externalLink11.xml.rels" ContentType="application/vnd.openxmlformats-package.relationships+xml"/>
  <Override PartName="/xl/externalLinks/_rels/externalLink4.xml.rels" ContentType="application/vnd.openxmlformats-package.relationships+xml"/>
  <Override PartName="/xl/externalLinks/_rels/externalLink29.xml.rels" ContentType="application/vnd.openxmlformats-package.relationships+xml"/>
  <Override PartName="/xl/externalLinks/_rels/externalLink7.xml.rels" ContentType="application/vnd.openxmlformats-package.relationships+xml"/>
  <Override PartName="/xl/externalLinks/_rels/externalLink31.xml.rels" ContentType="application/vnd.openxmlformats-package.relationships+xml"/>
  <Override PartName="/xl/externalLinks/_rels/externalLink3.xml.rels" ContentType="application/vnd.openxmlformats-package.relationships+xml"/>
  <Override PartName="/xl/externalLinks/_rels/externalLink28.xml.rels" ContentType="application/vnd.openxmlformats-package.relationships+xml"/>
  <Override PartName="/xl/externalLinks/_rels/externalLink19.xml.rels" ContentType="application/vnd.openxmlformats-package.relationships+xml"/>
  <Override PartName="/xl/externalLinks/_rels/externalLink21.xml.rels" ContentType="application/vnd.openxmlformats-package.relationships+xml"/>
  <Override PartName="/xl/externalLinks/_rels/externalLink5.xml.rels" ContentType="application/vnd.openxmlformats-package.relationships+xml"/>
  <Override PartName="/xl/externalLinks/_rels/externalLink30.xml.rels" ContentType="application/vnd.openxmlformats-package.relationships+xml"/>
  <Override PartName="/xl/externalLinks/_rels/externalLink6.xml.rels" ContentType="application/vnd.openxmlformats-package.relationships+xml"/>
  <Override PartName="/xl/externalLinks/_rels/externalLink22.xml.rels" ContentType="application/vnd.openxmlformats-package.relationships+xml"/>
  <Override PartName="/xl/externalLinks/_rels/externalLink12.xml.rels" ContentType="application/vnd.openxmlformats-package.relationships+xml"/>
  <Override PartName="/xl/externalLinks/_rels/externalLink32.xml.rels" ContentType="application/vnd.openxmlformats-package.relationships+xml"/>
  <Override PartName="/xl/externalLinks/_rels/externalLink8.xml.rels" ContentType="application/vnd.openxmlformats-package.relationships+xml"/>
  <Override PartName="/xl/externalLinks/_rels/externalLink13.xml.rels" ContentType="application/vnd.openxmlformats-package.relationships+xml"/>
  <Override PartName="/xl/externalLinks/_rels/externalLink9.xml.rels" ContentType="application/vnd.openxmlformats-package.relationships+xml"/>
  <Override PartName="/xl/externalLinks/_rels/externalLink27.xml.rels" ContentType="application/vnd.openxmlformats-package.relationships+xml"/>
  <Override PartName="/xl/externalLinks/_rels/externalLink2.xml.rels" ContentType="application/vnd.openxmlformats-package.relationships+xml"/>
  <Override PartName="/xl/externalLinks/_rels/externalLink10.xml.rels" ContentType="application/vnd.openxmlformats-package.relationships+xml"/>
  <Override PartName="/xl/externalLinks/_rels/externalLink26.xml.rels" ContentType="application/vnd.openxmlformats-package.relationships+xml"/>
  <Override PartName="/xl/externalLinks/_rels/externalLink1.xml.rels" ContentType="application/vnd.openxmlformats-package.relationships+xml"/>
  <Override PartName="/xl/externalLinks/_rels/externalLink25.xml.rels" ContentType="application/vnd.openxmlformats-package.relationships+xml"/>
  <Override PartName="/xl/externalLinks/_rels/externalLink24.xml.rels" ContentType="application/vnd.openxmlformats-package.relationships+xml"/>
  <Override PartName="/xl/externalLinks/_rels/externalLink23.xml.rels" ContentType="application/vnd.openxmlformats-package.relationships+xml"/>
  <Override PartName="/xl/externalLinks/_rels/externalLink14.xml.rels" ContentType="application/vnd.openxmlformats-package.relationships+xml"/>
  <Override PartName="/xl/externalLinks/_rels/externalLink15.xml.rels" ContentType="application/vnd.openxmlformats-package.relationships+xml"/>
  <Override PartName="/xl/externalLinks/_rels/externalLink16.xml.rels" ContentType="application/vnd.openxmlformats-package.relationships+xml"/>
  <Override PartName="/xl/externalLinks/externalLink22.xml" ContentType="application/vnd.openxmlformats-officedocument.spreadsheetml.externalLink+xml"/>
  <Override PartName="/xl/externalLinks/externalLink21.xml" ContentType="application/vnd.openxmlformats-officedocument.spreadsheetml.externalLink+xml"/>
  <Override PartName="/xl/externalLinks/externalLink5.xml" ContentType="application/vnd.openxmlformats-officedocument.spreadsheetml.externalLink+xml"/>
  <Override PartName="/xl/externalLinks/externalLink27.xml" ContentType="application/vnd.openxmlformats-officedocument.spreadsheetml.externalLink+xml"/>
  <Override PartName="/xl/externalLinks/externalLink11.xml" ContentType="application/vnd.openxmlformats-officedocument.spreadsheetml.externalLink+xml"/>
  <Override PartName="/xl/externalLinks/externalLink28.xml" ContentType="application/vnd.openxmlformats-officedocument.spreadsheetml.externalLink+xml"/>
  <Override PartName="/xl/externalLinks/externalLink6.xml" ContentType="application/vnd.openxmlformats-officedocument.spreadsheetml.externalLink+xml"/>
  <Override PartName="/xl/externalLinks/externalLink12.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7.xml" ContentType="application/vnd.openxmlformats-officedocument.spreadsheetml.externalLink+xml"/>
  <Override PartName="/xl/externalLinks/externalLink13.xml" ContentType="application/vnd.openxmlformats-officedocument.spreadsheetml.externalLink+xml"/>
  <Override PartName="/xl/externalLinks/externalLink31.xml" ContentType="application/vnd.openxmlformats-officedocument.spreadsheetml.externalLink+xml"/>
  <Override PartName="/xl/externalLinks/externalLink8.xml" ContentType="application/vnd.openxmlformats-officedocument.spreadsheetml.externalLink+xml"/>
  <Override PartName="/xl/externalLinks/externalLink32.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4.xml" ContentType="application/vnd.openxmlformats-officedocument.spreadsheetml.externalLink+xml"/>
  <Override PartName="/xl/externalLinks/externalLink26.xml" ContentType="application/vnd.openxmlformats-officedocument.spreadsheetml.externalLink+xml"/>
  <Override PartName="/xl/externalLinks/externalLink3.xml" ContentType="application/vnd.openxmlformats-officedocument.spreadsheetml.externalLink+xml"/>
  <Override PartName="/xl/externalLinks/externalLink25.xml" ContentType="application/vnd.openxmlformats-officedocument.spreadsheetml.externalLink+xml"/>
  <Override PartName="/xl/externalLinks/externalLink2.xml" ContentType="application/vnd.openxmlformats-officedocument.spreadsheetml.externalLink+xml"/>
  <Override PartName="/xl/externalLinks/externalLink24.xml" ContentType="application/vnd.openxmlformats-officedocument.spreadsheetml.externalLink+xml"/>
  <Override PartName="/xl/externalLinks/externalLink23.xml" ContentType="application/vnd.openxmlformats-officedocument.spreadsheetml.externalLink+xml"/>
  <Override PartName="/xl/externalLinks/externalLink19.xml" ContentType="application/vnd.openxmlformats-officedocument.spreadsheetml.externalLink+xml"/>
  <Override PartName="/xl/externalLinks/externalLink1.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20.xml" ContentType="application/vnd.openxmlformats-officedocument.spreadsheetml.externalLink+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Companies" sheetId="1" state="visible" r:id="rId3"/>
    <sheet name="Mergers" sheetId="2" state="visible" r:id="rId4"/>
  </sheets>
  <externalReferences>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s>
  <definedNames>
    <definedName function="false" hidden="false" localSheetId="0" name="_xlnm.Print_Titles" vbProcedure="false">Companies!$6:$6</definedName>
  </definedNames>
  <calcPr iterateCount="100" refMode="A1" iterate="false" iterateDelta="0.001"/>
  <extLst>
    <ext xmlns:loext="http://schemas.libreoffice.org/" uri="{7626C862-2A13-11E5-B345-FEFF819CDC9F}">
      <loext:extCalcPr stringRefSyntax="CalcA1"/>
    </ext>
  </extLst>
</workbook>
</file>

<file path=xl/comments1.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H39" authorId="0">
      <text>
        <r>
          <rPr>
            <b val="true"/>
            <sz val="8"/>
            <color rgb="FF000000"/>
            <rFont val="Tahoma"/>
            <family val="0"/>
          </rPr>
          <t xml:space="preserve">James Whitehead:
</t>
        </r>
        <r>
          <rPr>
            <sz val="8"/>
            <color rgb="FF000000"/>
            <rFont val="Tahoma"/>
            <family val="0"/>
          </rPr>
          <t xml:space="preserve">As of March '00</t>
        </r>
      </text>
      <mc:AlternateContent>
        <mc:Choice Requires="v2">
          <commentPr autoFill="true" autoScale="false" colHidden="false" locked="false" rowHidden="false" textHAlign="justify" textVAlign="top">
            <anchor moveWithCells="false" sizeWithCells="false">
              <xdr:from>
                <xdr:col>8</xdr:col>
                <xdr:colOff>44</xdr:colOff>
                <xdr:row>52</xdr:row>
                <xdr:rowOff>5</xdr:rowOff>
              </xdr:from>
              <xdr:to>
                <xdr:col>9</xdr:col>
                <xdr:colOff>84</xdr:colOff>
                <xdr:row>58</xdr:row>
                <xdr:rowOff>4</xdr:rowOff>
              </xdr:to>
            </anchor>
          </commentPr>
        </mc:Choice>
        <mc:Fallback/>
      </mc:AlternateContent>
    </comment>
    <comment ref="I39" authorId="0">
      <text>
        <r>
          <rPr>
            <b val="true"/>
            <sz val="8"/>
            <color rgb="FF000000"/>
            <rFont val="Tahoma"/>
            <family val="0"/>
          </rPr>
          <t xml:space="preserve">James Whitehead:
</t>
        </r>
        <r>
          <rPr>
            <sz val="8"/>
            <color rgb="FF000000"/>
            <rFont val="Tahoma"/>
            <family val="0"/>
          </rPr>
          <t xml:space="preserve">As of March '99</t>
        </r>
      </text>
      <mc:AlternateContent>
        <mc:Choice Requires="v2">
          <commentPr autoFill="true" autoScale="false" colHidden="false" locked="false" rowHidden="false" textHAlign="justify" textVAlign="top">
            <anchor moveWithCells="false" sizeWithCells="false">
              <xdr:from>
                <xdr:col>9</xdr:col>
                <xdr:colOff>44</xdr:colOff>
                <xdr:row>52</xdr:row>
                <xdr:rowOff>5</xdr:rowOff>
              </xdr:from>
              <xdr:to>
                <xdr:col>10</xdr:col>
                <xdr:colOff>75</xdr:colOff>
                <xdr:row>58</xdr:row>
                <xdr:rowOff>1</xdr:rowOff>
              </xdr:to>
            </anchor>
          </commentPr>
        </mc:Choice>
        <mc:Fallback/>
      </mc:AlternateContent>
    </comment>
    <comment ref="Q27" authorId="0">
      <text>
        <r>
          <rPr>
            <b val="true"/>
            <sz val="8"/>
            <color rgb="FF000000"/>
            <rFont val="Tahoma"/>
            <family val="0"/>
          </rPr>
          <t xml:space="preserve">James Whitehead:
</t>
        </r>
        <r>
          <rPr>
            <sz val="8"/>
            <color rgb="FF000000"/>
            <rFont val="Tahoma"/>
            <family val="0"/>
          </rPr>
          <t xml:space="preserve">Reported an 11/13 that 1,100 employees will be eliminated in cost cutting measures.</t>
        </r>
      </text>
      <mc:AlternateContent>
        <mc:Choice Requires="v2">
          <commentPr autoFill="true" autoScale="false" colHidden="false" locked="false" rowHidden="false" textHAlign="justify" textVAlign="top">
            <anchor moveWithCells="false" sizeWithCells="false">
              <xdr:from>
                <xdr:col>16</xdr:col>
                <xdr:colOff>45</xdr:colOff>
                <xdr:row>48</xdr:row>
                <xdr:rowOff>7</xdr:rowOff>
              </xdr:from>
              <xdr:to>
                <xdr:col>17</xdr:col>
                <xdr:colOff>44</xdr:colOff>
                <xdr:row>52</xdr:row>
                <xdr:rowOff>13</xdr:rowOff>
              </xdr:to>
            </anchor>
          </commentPr>
        </mc:Choice>
        <mc:Fallback/>
      </mc:AlternateContent>
    </comment>
    <comment ref="R6" authorId="0">
      <text>
        <r>
          <rPr>
            <b val="true"/>
            <sz val="8"/>
            <color rgb="FF000000"/>
            <rFont val="Tahoma"/>
            <family val="0"/>
          </rPr>
          <t xml:space="preserve">James Whitehead:
</t>
        </r>
        <r>
          <rPr>
            <sz val="8"/>
            <color rgb="FF000000"/>
            <rFont val="Tahoma"/>
            <family val="0"/>
          </rPr>
          <t xml:space="preserve">This is for every employee and not just the consultants</t>
        </r>
      </text>
      <mc:AlternateContent>
        <mc:Choice Requires="v2">
          <commentPr autoFill="true" autoScale="false" colHidden="false" locked="false" rowHidden="false" textHAlign="justify" textVAlign="top">
            <anchor moveWithCells="false" sizeWithCells="false">
              <xdr:from>
                <xdr:col>17</xdr:col>
                <xdr:colOff>34</xdr:colOff>
                <xdr:row>3</xdr:row>
                <xdr:rowOff>15</xdr:rowOff>
              </xdr:from>
              <xdr:to>
                <xdr:col>18</xdr:col>
                <xdr:colOff>69</xdr:colOff>
                <xdr:row>6</xdr:row>
                <xdr:rowOff>13</xdr:rowOff>
              </xdr:to>
            </anchor>
          </commentPr>
        </mc:Choice>
        <mc:Fallback/>
      </mc:AlternateContent>
    </comment>
  </commentList>
</comments>
</file>

<file path=xl/sharedStrings.xml><?xml version="1.0" encoding="utf-8"?>
<sst xmlns="http://schemas.openxmlformats.org/spreadsheetml/2006/main" count="219" uniqueCount="179">
  <si>
    <t xml:space="preserve">Technology Consulting Companies</t>
  </si>
  <si>
    <t xml:space="preserve">*All $ in millions</t>
  </si>
  <si>
    <t xml:space="preserve">Company</t>
  </si>
  <si>
    <t xml:space="preserve">Web page</t>
  </si>
  <si>
    <t xml:space="preserve">Stock Symbol</t>
  </si>
  <si>
    <t xml:space="preserve">Price as of 11/27/00</t>
  </si>
  <si>
    <t xml:space="preserve">EPS Last 12 mo.</t>
  </si>
  <si>
    <t xml:space="preserve">P/E</t>
  </si>
  <si>
    <t xml:space="preserve">1999 Revenue* </t>
  </si>
  <si>
    <t xml:space="preserve">1998 Revenue* </t>
  </si>
  <si>
    <t xml:space="preserve">Growth Rate</t>
  </si>
  <si>
    <t xml:space="preserve">Gross Profit Margins*</t>
  </si>
  <si>
    <t xml:space="preserve">1999 Operating Income*</t>
  </si>
  <si>
    <t xml:space="preserve">1998 Operating Income*</t>
  </si>
  <si>
    <t xml:space="preserve">% Change</t>
  </si>
  <si>
    <t xml:space="preserve">Free Cash Flow*</t>
  </si>
  <si>
    <t xml:space="preserve">Market Cap*</t>
  </si>
  <si>
    <t xml:space="preserve"># Employees</t>
  </si>
  <si>
    <t xml:space="preserve">Revenue per Employee</t>
  </si>
  <si>
    <t xml:space="preserve">Market Cap per Employee</t>
  </si>
  <si>
    <t xml:space="preserve">Location</t>
  </si>
  <si>
    <t xml:space="preserve">Specialty</t>
  </si>
  <si>
    <t xml:space="preserve">Clients</t>
  </si>
  <si>
    <t xml:space="preserve">What Management Known For</t>
  </si>
  <si>
    <t xml:space="preserve">DJI</t>
  </si>
  <si>
    <t xml:space="preserve">Yahoo</t>
  </si>
  <si>
    <t xml:space="preserve">Hoovers</t>
  </si>
  <si>
    <t xml:space="preserve">Agency.com</t>
  </si>
  <si>
    <t xml:space="preserve">http://www.agency.com</t>
  </si>
  <si>
    <t xml:space="preserve">ACOM</t>
  </si>
  <si>
    <t xml:space="preserve">New York, NY</t>
  </si>
  <si>
    <t xml:space="preserve">Roots in advertising, tend to focus on web design and branding issues. designing creative, content, interface and information architecture elements of Internet resources such as Web sites; programming, technical architecture development and systems integration to implement complex information technology systems such as electronic commerce platforms; and planning and executing online marketing strategies that build audiences and develop brand awareness of Internet resources.</t>
  </si>
  <si>
    <t xml:space="preserve">Answerthink</t>
  </si>
  <si>
    <t xml:space="preserve">http://www.answerthink.com</t>
  </si>
  <si>
    <t xml:space="preserve">ANSR</t>
  </si>
  <si>
    <t xml:space="preserve">Miami, FL</t>
  </si>
  <si>
    <t xml:space="preserve">e-business strategy, interactive marketing and branding and technology architecture and integration. </t>
  </si>
  <si>
    <t xml:space="preserve">Booz-Allen &amp; Hamilton (Aestix)</t>
  </si>
  <si>
    <t xml:space="preserve">http://www.bah.com</t>
  </si>
  <si>
    <t xml:space="preserve">Private</t>
  </si>
  <si>
    <t xml:space="preserve">McLean, VA &amp; London</t>
  </si>
  <si>
    <t xml:space="preserve">Works primarily with the military</t>
  </si>
  <si>
    <t xml:space="preserve">Cambridge Technology </t>
  </si>
  <si>
    <t xml:space="preserve">http://www.ctp.com</t>
  </si>
  <si>
    <t xml:space="preserve">CATP</t>
  </si>
  <si>
    <t xml:space="preserve">Cambridge, MA</t>
  </si>
  <si>
    <t xml:space="preserve">delivering rapid end-to-end business solutions, usually on a fixed-time, fixed-price basis.digital business strategies, e-commerce technical solutions consulting, Internet user experience design, advanced software application integration, custom software solutions, network solutions, enterprise resource solutions, change management consulting, and integrated  management consulting</t>
  </si>
  <si>
    <t xml:space="preserve">Circle.com</t>
  </si>
  <si>
    <t xml:space="preserve">http://www.circle.com</t>
  </si>
  <si>
    <t xml:space="preserve">CIRC</t>
  </si>
  <si>
    <t xml:space="preserve">Baltimore, MD</t>
  </si>
  <si>
    <t xml:space="preserve">Computer Horizons</t>
  </si>
  <si>
    <t xml:space="preserve">http://www.computerhorizons.com</t>
  </si>
  <si>
    <t xml:space="preserve">CHRZ </t>
  </si>
  <si>
    <t xml:space="preserve">Mountain Lakes, NJ</t>
  </si>
  <si>
    <t xml:space="preserve">Computer Sciences</t>
  </si>
  <si>
    <t xml:space="preserve">http://www.csc.com</t>
  </si>
  <si>
    <t xml:space="preserve">CSC</t>
  </si>
  <si>
    <t xml:space="preserve">El Segundo, CA</t>
  </si>
  <si>
    <t xml:space="preserve">Computer Task Group</t>
  </si>
  <si>
    <t xml:space="preserve">http://www.ctg.com</t>
  </si>
  <si>
    <t xml:space="preserve">CTG </t>
  </si>
  <si>
    <t xml:space="preserve">Buffalo, NY</t>
  </si>
  <si>
    <t xml:space="preserve">Cysive, Inc</t>
  </si>
  <si>
    <t xml:space="preserve">http://www.cysive.com</t>
  </si>
  <si>
    <t xml:space="preserve">CYSV</t>
  </si>
  <si>
    <t xml:space="preserve">Reston, VA</t>
  </si>
  <si>
    <t xml:space="preserve">Diamond Technology Partners</t>
  </si>
  <si>
    <t xml:space="preserve">http://www.diamtech.com</t>
  </si>
  <si>
    <t xml:space="preserve">DTPI</t>
  </si>
  <si>
    <t xml:space="preserve">Chicago, IL</t>
  </si>
  <si>
    <t xml:space="preserve">Strategic minded management e-consultants</t>
  </si>
  <si>
    <t xml:space="preserve">Digitas</t>
  </si>
  <si>
    <t xml:space="preserve">http://www.digitas.com</t>
  </si>
  <si>
    <t xml:space="preserve">DTAS</t>
  </si>
  <si>
    <t xml:space="preserve">N/A</t>
  </si>
  <si>
    <t xml:space="preserve">Boston, MA</t>
  </si>
  <si>
    <t xml:space="preserve">EDS</t>
  </si>
  <si>
    <t xml:space="preserve">http://www.eds.com</t>
  </si>
  <si>
    <t xml:space="preserve">Plano, TX</t>
  </si>
  <si>
    <t xml:space="preserve">i2 Technologies</t>
  </si>
  <si>
    <t xml:space="preserve">ITWO</t>
  </si>
  <si>
    <t xml:space="preserve">Dallas, TX</t>
  </si>
  <si>
    <t xml:space="preserve">iGATE </t>
  </si>
  <si>
    <t xml:space="preserve">http://www.igatecapital.com</t>
  </si>
  <si>
    <t xml:space="preserve">IGTE</t>
  </si>
  <si>
    <t xml:space="preserve">Oakdale, PA</t>
  </si>
  <si>
    <t xml:space="preserve">iXL Enterprises </t>
  </si>
  <si>
    <t xml:space="preserve">http://www.ixl.com</t>
  </si>
  <si>
    <t xml:space="preserve">IIXL</t>
  </si>
  <si>
    <t xml:space="preserve">Atlanta, GA</t>
  </si>
  <si>
    <t xml:space="preserve">Experience implementing complex enterprise systems, focus on B2B exchanges and supply chain restructuring. Web development firm, offering such services as strategic consulting, Web site design, and application integration.</t>
  </si>
  <si>
    <t xml:space="preserve">X</t>
  </si>
  <si>
    <t xml:space="preserve">K2 Digital</t>
  </si>
  <si>
    <t xml:space="preserve">http://www.k2design.com</t>
  </si>
  <si>
    <t xml:space="preserve">KTWO </t>
  </si>
  <si>
    <t xml:space="preserve">                  </t>
  </si>
  <si>
    <t xml:space="preserve">Keane</t>
  </si>
  <si>
    <t xml:space="preserve">http://www.keane.com</t>
  </si>
  <si>
    <t xml:space="preserve">KEA</t>
  </si>
  <si>
    <t xml:space="preserve">Lante</t>
  </si>
  <si>
    <t xml:space="preserve">http://www.lante.com</t>
  </si>
  <si>
    <t xml:space="preserve">LNTE</t>
  </si>
  <si>
    <t xml:space="preserve">Experience implementing complex enterprise systems, focus on B2B exchanges and supply chain restructuring. </t>
  </si>
  <si>
    <t xml:space="preserve">Leapnet, Inc.</t>
  </si>
  <si>
    <t xml:space="preserve">http://www.leapnet.com</t>
  </si>
  <si>
    <t xml:space="preserve">LEAP</t>
  </si>
  <si>
    <t xml:space="preserve">Luminant</t>
  </si>
  <si>
    <t xml:space="preserve">http://www.luminant.com</t>
  </si>
  <si>
    <t xml:space="preserve">LUMT</t>
  </si>
  <si>
    <t xml:space="preserve">marchFIRST </t>
  </si>
  <si>
    <t xml:space="preserve">http://www.marchfirst.com/home.asp</t>
  </si>
  <si>
    <t xml:space="preserve">MRCH</t>
  </si>
  <si>
    <t xml:space="preserve">Build business brands, models, and systems through such services as application hosting, e-commerce computing design, software development, and network infrastructure implementation. </t>
  </si>
  <si>
    <t xml:space="preserve">Modem Media</t>
  </si>
  <si>
    <t xml:space="preserve">http://www.modemmedia.com</t>
  </si>
  <si>
    <t xml:space="preserve">MMPT</t>
  </si>
  <si>
    <t xml:space="preserve">Norwalk, CT</t>
  </si>
  <si>
    <t xml:space="preserve">                   </t>
  </si>
  <si>
    <t xml:space="preserve">Noblestar</t>
  </si>
  <si>
    <t xml:space="preserve">http://www.noblestar.com </t>
  </si>
  <si>
    <t xml:space="preserve">Organic</t>
  </si>
  <si>
    <t xml:space="preserve">http://www.organic.com</t>
  </si>
  <si>
    <t xml:space="preserve">OGNC</t>
  </si>
  <si>
    <t xml:space="preserve">San Francisco, CA</t>
  </si>
  <si>
    <t xml:space="preserve">Roots in advertising, tend to focus on web design and branding issues.</t>
  </si>
  <si>
    <t xml:space="preserve">PEC Solutions</t>
  </si>
  <si>
    <t xml:space="preserve">http://www.pec.com</t>
  </si>
  <si>
    <t xml:space="preserve">PECS</t>
  </si>
  <si>
    <t xml:space="preserve">Fairfax, VA</t>
  </si>
  <si>
    <t xml:space="preserve">Perot Systems</t>
  </si>
  <si>
    <t xml:space="preserve">http://www.perotsystems.com</t>
  </si>
  <si>
    <t xml:space="preserve">PER</t>
  </si>
  <si>
    <t xml:space="preserve">Proxicom</t>
  </si>
  <si>
    <t xml:space="preserve">http://www.proxicom.com</t>
  </si>
  <si>
    <t xml:space="preserve">PXCM</t>
  </si>
  <si>
    <t xml:space="preserve">Rare Medium Group</t>
  </si>
  <si>
    <t xml:space="preserve">http://www.raremedium.com</t>
  </si>
  <si>
    <t xml:space="preserve">RRRR</t>
  </si>
  <si>
    <t xml:space="preserve">Razorfish</t>
  </si>
  <si>
    <t xml:space="preserve">http://www.razorfish.com/</t>
  </si>
  <si>
    <t xml:space="preserve">RAZF</t>
  </si>
  <si>
    <t xml:space="preserve">Roots in advertising, tend to focus on web design and branding issues. Strategic consulting, Web design, and integration with enterprise resource planning and legacy systems. </t>
  </si>
  <si>
    <t xml:space="preserve">Red Sky Interactive</t>
  </si>
  <si>
    <t xml:space="preserve">Renaissance Worldwide </t>
  </si>
  <si>
    <t xml:space="preserve">http://www.rens.com</t>
  </si>
  <si>
    <t xml:space="preserve">REGI</t>
  </si>
  <si>
    <t xml:space="preserve">Waltham, MA</t>
  </si>
  <si>
    <t xml:space="preserve">Assist clients in design, implementation and/or support of IT applications, management consulting and technology integration solutions to improve client business performance, technology solutions to the public sector, primarily in the areas of strategy, systems integration and electronic solutions.</t>
  </si>
  <si>
    <t xml:space="preserve">Sapient</t>
  </si>
  <si>
    <t xml:space="preserve">http://www.sapient.com</t>
  </si>
  <si>
    <t xml:space="preserve">SAPE</t>
  </si>
  <si>
    <t xml:space="preserve">Experience implementing complex enterprise systems, focus on B2B exchanges and supply chain restructuring. Internet and operational consulting, creative design, software implementation, systems design, and technology development.targets such industries as financial services, communications, energy services, manufacturing, government, and health care.</t>
  </si>
  <si>
    <t xml:space="preserve">Scient Corp.</t>
  </si>
  <si>
    <t xml:space="preserve">http://www.scient.com</t>
  </si>
  <si>
    <t xml:space="preserve">SCNT</t>
  </si>
  <si>
    <t xml:space="preserve">Technology Solutions</t>
  </si>
  <si>
    <t xml:space="preserve">http://www.techsol.com</t>
  </si>
  <si>
    <t xml:space="preserve">TSCC </t>
  </si>
  <si>
    <t xml:space="preserve">THINK New Ideas</t>
  </si>
  <si>
    <t xml:space="preserve">U.S. Interactive</t>
  </si>
  <si>
    <t xml:space="preserve">http://www.usinteractive.com</t>
  </si>
  <si>
    <t xml:space="preserve">USIT</t>
  </si>
  <si>
    <t xml:space="preserve">King of Prussia, PA</t>
  </si>
  <si>
    <t xml:space="preserve">Viant</t>
  </si>
  <si>
    <t xml:space="preserve">http://www.viant.com</t>
  </si>
  <si>
    <t xml:space="preserve">VIAN</t>
  </si>
  <si>
    <t xml:space="preserve">Zefer</t>
  </si>
  <si>
    <t xml:space="preserve">http://www.zefer.com</t>
  </si>
  <si>
    <t xml:space="preserve">HP &amp; Pricewaterhouse Coopers</t>
  </si>
  <si>
    <t xml:space="preserve">HP</t>
  </si>
  <si>
    <t xml:space="preserve">$17 - $18 billion</t>
  </si>
  <si>
    <t xml:space="preserve">EY &amp; Cap Gemini</t>
  </si>
  <si>
    <t xml:space="preserve">$11 billion</t>
  </si>
  <si>
    <t xml:space="preserve">Total 18,000 consultants</t>
  </si>
  <si>
    <t xml:space="preserve">Diamon &amp; Cluster</t>
  </si>
  <si>
    <t xml:space="preserve">$930 million </t>
  </si>
  <si>
    <t xml:space="preserve">Total 900 consultants</t>
  </si>
  <si>
    <t xml:space="preserve">Diamond </t>
  </si>
</sst>
</file>

<file path=xl/styles.xml><?xml version="1.0" encoding="utf-8"?>
<styleSheet xmlns="http://schemas.openxmlformats.org/spreadsheetml/2006/main">
  <numFmts count="11">
    <numFmt numFmtId="164" formatCode="General"/>
    <numFmt numFmtId="165" formatCode="_(\$* #,##0.00_);_(\$* \(#,##0.00\);_(\$* \-??_);_(@_)"/>
    <numFmt numFmtId="166" formatCode="_(* #,##0.00_);_(* \(#,##0.00\);_(* \-??_);_(@_)"/>
    <numFmt numFmtId="167" formatCode="[$-409]#,##0.00_);[RED]\(#,##0.00\)"/>
    <numFmt numFmtId="168" formatCode="0%"/>
    <numFmt numFmtId="169" formatCode="0.0%"/>
    <numFmt numFmtId="170" formatCode="_(* #,##0_);_(* \(#,##0\);_(* \-??_);_(@_)"/>
    <numFmt numFmtId="171" formatCode="@"/>
    <numFmt numFmtId="172" formatCode="0.00%"/>
    <numFmt numFmtId="173" formatCode="_(\$* #,##0_);_(\$* \(#,##0\);_(\$* \-??_);_(@_)"/>
    <numFmt numFmtId="174" formatCode="_(\$* #,##0.000_);_(\$* \(#,##0.000\);_(\$* \-??_);_(@_)"/>
  </numFmts>
  <fonts count="10">
    <font>
      <sz val="10"/>
      <name val="Arial"/>
      <family val="0"/>
    </font>
    <font>
      <sz val="10"/>
      <name val="Arial"/>
      <family val="0"/>
    </font>
    <font>
      <sz val="10"/>
      <name val="Arial"/>
      <family val="0"/>
    </font>
    <font>
      <sz val="10"/>
      <name val="Arial"/>
      <family val="0"/>
    </font>
    <font>
      <b val="true"/>
      <sz val="18"/>
      <name val="Arial"/>
      <family val="2"/>
    </font>
    <font>
      <sz val="10"/>
      <color rgb="FF0000FF"/>
      <name val="Arial"/>
      <family val="2"/>
    </font>
    <font>
      <b val="true"/>
      <u val="single"/>
      <sz val="10"/>
      <name val="Arial"/>
      <family val="2"/>
    </font>
    <font>
      <i val="true"/>
      <sz val="10"/>
      <name val="Arial"/>
      <family val="2"/>
    </font>
    <font>
      <b val="true"/>
      <sz val="8"/>
      <color rgb="FF000000"/>
      <name val="Tahoma"/>
      <family val="0"/>
    </font>
    <font>
      <sz val="8"/>
      <color rgb="FF000000"/>
      <name val="Tahoma"/>
      <family val="0"/>
    </font>
  </fonts>
  <fills count="2">
    <fill>
      <patternFill patternType="none"/>
    </fill>
    <fill>
      <patternFill patternType="gray125"/>
    </fill>
  </fills>
  <borders count="1">
    <border diagonalUp="false" diagonalDown="false">
      <left/>
      <right/>
      <top/>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166" fontId="0" fillId="0" borderId="0" applyFont="true" applyBorder="false" applyAlignment="false" applyProtection="false"/>
    <xf numFmtId="41" fontId="1" fillId="0" borderId="0" applyFont="true" applyBorder="false" applyAlignment="false" applyProtection="false"/>
    <xf numFmtId="165" fontId="0" fillId="0" borderId="0" applyFont="true" applyBorder="false" applyAlignment="false" applyProtection="false"/>
    <xf numFmtId="42" fontId="1" fillId="0" borderId="0" applyFont="true" applyBorder="false" applyAlignment="false" applyProtection="false"/>
    <xf numFmtId="168" fontId="0" fillId="0" borderId="0" applyFont="true" applyBorder="false" applyAlignment="false" applyProtection="false"/>
  </cellStyleXfs>
  <cellXfs count="37">
    <xf numFmtId="164" fontId="0" fillId="0" borderId="0" xfId="0" applyFont="false" applyBorder="false" applyAlignment="false" applyProtection="false">
      <alignment horizontal="general" vertical="bottom" textRotation="0" wrapText="false" indent="0" shrinkToFit="false"/>
      <protection locked="true" hidden="false"/>
    </xf>
    <xf numFmtId="165" fontId="0" fillId="0" borderId="0" xfId="17" applyFont="true" applyBorder="true" applyAlignment="true" applyProtection="true">
      <alignment horizontal="general" vertical="bottom" textRotation="0" wrapText="false" indent="0" shrinkToFit="false"/>
      <protection locked="true" hidden="false"/>
    </xf>
    <xf numFmtId="167" fontId="0" fillId="0" borderId="0" xfId="15" applyFont="true" applyBorder="true" applyAlignment="true" applyProtection="true">
      <alignment horizontal="general" vertical="bottom" textRotation="0" wrapText="false" indent="0" shrinkToFit="false"/>
      <protection locked="true" hidden="false"/>
    </xf>
    <xf numFmtId="164" fontId="0" fillId="0" borderId="0" xfId="0" applyFont="false" applyBorder="false" applyAlignment="true" applyProtection="false">
      <alignment horizontal="right" vertical="bottom" textRotation="0" wrapText="false" indent="0" shrinkToFit="false"/>
      <protection locked="true" hidden="false"/>
    </xf>
    <xf numFmtId="168" fontId="0" fillId="0" borderId="0" xfId="19" applyFont="true" applyBorder="true" applyAlignment="true" applyProtection="true">
      <alignment horizontal="right" vertical="bottom" textRotation="0" wrapText="false" indent="0" shrinkToFit="false"/>
      <protection locked="true" hidden="false"/>
    </xf>
    <xf numFmtId="165" fontId="0" fillId="0" borderId="0" xfId="17" applyFont="true" applyBorder="true" applyAlignment="true" applyProtection="true">
      <alignment horizontal="right" vertical="bottom" textRotation="0" wrapText="false" indent="0" shrinkToFit="false"/>
      <protection locked="true" hidden="false"/>
    </xf>
    <xf numFmtId="169" fontId="0" fillId="0" borderId="0" xfId="19" applyFont="true" applyBorder="true" applyAlignment="true" applyProtection="true">
      <alignment horizontal="right" vertical="bottom" textRotation="0" wrapText="false" indent="0" shrinkToFit="false"/>
      <protection locked="true" hidden="false"/>
    </xf>
    <xf numFmtId="167" fontId="0" fillId="0" borderId="0" xfId="17" applyFont="true" applyBorder="true" applyAlignment="true" applyProtection="true">
      <alignment horizontal="right" vertical="bottom" textRotation="0" wrapText="false" indent="0" shrinkToFit="false"/>
      <protection locked="true" hidden="false"/>
    </xf>
    <xf numFmtId="170" fontId="0" fillId="0" borderId="0" xfId="15" applyFont="true" applyBorder="true" applyAlignment="true" applyProtection="true">
      <alignment horizontal="general" vertical="bottom" textRotation="0" wrapText="false" indent="0" shrinkToFit="false"/>
      <protection locked="true" hidden="false"/>
    </xf>
    <xf numFmtId="164" fontId="0" fillId="0" borderId="0" xfId="0" applyFont="false" applyBorder="false" applyAlignment="true" applyProtection="false">
      <alignment horizontal="general" vertical="bottom" textRotation="0" wrapText="false" indent="0" shrinkToFit="false"/>
      <protection locked="true" hidden="false"/>
    </xf>
    <xf numFmtId="164" fontId="0" fillId="0" borderId="0" xfId="0" applyFont="false" applyBorder="false" applyAlignment="true" applyProtection="false">
      <alignment horizontal="general" vertical="bottom" textRotation="0" wrapText="true" indent="0" shrinkToFit="false"/>
      <protection locked="true" hidden="false"/>
    </xf>
    <xf numFmtId="164" fontId="0" fillId="0" borderId="0" xfId="0" applyFont="false" applyBorder="false" applyAlignment="true" applyProtection="false">
      <alignment horizontal="center" vertical="bottom" textRotation="0" wrapText="false" indent="0" shrinkToFit="false"/>
      <protection locked="true" hidden="false"/>
    </xf>
    <xf numFmtId="167" fontId="4" fillId="0" borderId="0" xfId="17" applyFont="true" applyBorder="true" applyAlignment="true" applyProtection="true">
      <alignment horizontal="center" vertical="bottom" textRotation="0" wrapText="false" indent="0" shrinkToFit="false"/>
      <protection locked="true" hidden="false"/>
    </xf>
    <xf numFmtId="168" fontId="0" fillId="0" borderId="0" xfId="19" applyFont="true" applyBorder="true" applyAlignment="true" applyProtection="true">
      <alignment horizontal="left" vertical="bottom" textRotation="0" wrapText="false" indent="0" shrinkToFit="false"/>
      <protection locked="true" hidden="false"/>
    </xf>
    <xf numFmtId="171" fontId="0" fillId="0" borderId="0" xfId="17" applyFont="true" applyBorder="true" applyAlignment="true" applyProtection="true">
      <alignment horizontal="general" vertical="bottom" textRotation="0" wrapText="false" indent="0" shrinkToFit="false"/>
      <protection locked="true" hidden="false"/>
    </xf>
    <xf numFmtId="168" fontId="5" fillId="0" borderId="0" xfId="19" applyFont="true" applyBorder="true" applyAlignment="true" applyProtection="true">
      <alignment horizontal="right" vertical="bottom" textRotation="0" wrapText="false" indent="0" shrinkToFit="false"/>
      <protection locked="true" hidden="false"/>
    </xf>
    <xf numFmtId="171" fontId="0" fillId="0" borderId="0" xfId="17" applyFont="true" applyBorder="true" applyAlignment="true" applyProtection="true">
      <alignment horizontal="left" vertical="bottom" textRotation="0" wrapText="false" indent="0" shrinkToFit="false"/>
      <protection locked="true" hidden="false"/>
    </xf>
    <xf numFmtId="164" fontId="0" fillId="0" borderId="0" xfId="0" applyFont="true" applyBorder="false" applyAlignment="true" applyProtection="false">
      <alignment horizontal="left" vertical="bottom" textRotation="0" wrapText="false" indent="0" shrinkToFit="false"/>
      <protection locked="true" hidden="false"/>
    </xf>
    <xf numFmtId="164" fontId="4" fillId="0" borderId="0" xfId="0" applyFont="true" applyBorder="false" applyAlignment="true" applyProtection="false">
      <alignment horizontal="center" vertical="bottom" textRotation="0" wrapText="false" indent="0" shrinkToFit="false"/>
      <protection locked="true" hidden="false"/>
    </xf>
    <xf numFmtId="165" fontId="4" fillId="0" borderId="0" xfId="17" applyFont="true" applyBorder="true" applyAlignment="true" applyProtection="true">
      <alignment horizontal="center" vertical="bottom" textRotation="0" wrapText="false" indent="0" shrinkToFit="false"/>
      <protection locked="true" hidden="false"/>
    </xf>
    <xf numFmtId="167" fontId="4" fillId="0" borderId="0" xfId="0" applyFont="true" applyBorder="false" applyAlignment="true" applyProtection="false">
      <alignment horizontal="center" vertical="bottom" textRotation="0" wrapText="false" indent="0" shrinkToFit="false"/>
      <protection locked="true" hidden="false"/>
    </xf>
    <xf numFmtId="164" fontId="6" fillId="0" borderId="0" xfId="0" applyFont="true" applyBorder="false" applyAlignment="true" applyProtection="false">
      <alignment horizontal="center" vertical="bottom" textRotation="0" wrapText="false" indent="0" shrinkToFit="false"/>
      <protection locked="true" hidden="false"/>
    </xf>
    <xf numFmtId="165" fontId="6" fillId="0" borderId="0" xfId="17" applyFont="true" applyBorder="true" applyAlignment="true" applyProtection="true">
      <alignment horizontal="center" vertical="bottom" textRotation="0" wrapText="true" indent="0" shrinkToFit="false"/>
      <protection locked="true" hidden="false"/>
    </xf>
    <xf numFmtId="167" fontId="6" fillId="0" borderId="0" xfId="15" applyFont="true" applyBorder="true" applyAlignment="true" applyProtection="true">
      <alignment horizontal="center" vertical="bottom" textRotation="0" wrapText="true" indent="0" shrinkToFit="false"/>
      <protection locked="true" hidden="false"/>
    </xf>
    <xf numFmtId="167" fontId="6" fillId="0" borderId="0" xfId="15" applyFont="true" applyBorder="true" applyAlignment="true" applyProtection="true">
      <alignment horizontal="center" vertical="bottom" textRotation="0" wrapText="false" indent="0" shrinkToFit="false"/>
      <protection locked="true" hidden="false"/>
    </xf>
    <xf numFmtId="164" fontId="6" fillId="0" borderId="0" xfId="0" applyFont="true" applyBorder="false" applyAlignment="true" applyProtection="false">
      <alignment horizontal="center" vertical="bottom" textRotation="0" wrapText="true" indent="0" shrinkToFit="false"/>
      <protection locked="true" hidden="false"/>
    </xf>
    <xf numFmtId="168" fontId="6" fillId="0" borderId="0" xfId="19" applyFont="true" applyBorder="true" applyAlignment="true" applyProtection="true">
      <alignment horizontal="center" vertical="bottom" textRotation="0" wrapText="true" indent="0" shrinkToFit="false"/>
      <protection locked="true" hidden="false"/>
    </xf>
    <xf numFmtId="169" fontId="6" fillId="0" borderId="0" xfId="19" applyFont="true" applyBorder="true" applyAlignment="true" applyProtection="true">
      <alignment horizontal="center" vertical="bottom" textRotation="0" wrapText="true" indent="0" shrinkToFit="false"/>
      <protection locked="true" hidden="false"/>
    </xf>
    <xf numFmtId="167" fontId="6" fillId="0" borderId="0" xfId="17" applyFont="true" applyBorder="true" applyAlignment="true" applyProtection="true">
      <alignment horizontal="center" vertical="bottom" textRotation="0" wrapText="true" indent="0" shrinkToFit="false"/>
      <protection locked="true" hidden="false"/>
    </xf>
    <xf numFmtId="170" fontId="6" fillId="0" borderId="0" xfId="15" applyFont="true" applyBorder="true" applyAlignment="true" applyProtection="true">
      <alignment horizontal="center" vertical="bottom" textRotation="0" wrapText="false" indent="0" shrinkToFit="false"/>
      <protection locked="true" hidden="false"/>
    </xf>
    <xf numFmtId="170" fontId="6" fillId="0" borderId="0" xfId="15" applyFont="true" applyBorder="true" applyAlignment="true" applyProtection="true">
      <alignment horizontal="center" vertical="bottom" textRotation="0" wrapText="true" indent="0" shrinkToFit="true"/>
      <protection locked="true" hidden="false"/>
    </xf>
    <xf numFmtId="172" fontId="0" fillId="0" borderId="0" xfId="19" applyFont="true" applyBorder="true" applyAlignment="true" applyProtection="true">
      <alignment horizontal="right" vertical="bottom" textRotation="0" wrapText="false" indent="0" shrinkToFit="false"/>
      <protection locked="true" hidden="false"/>
    </xf>
    <xf numFmtId="173" fontId="0" fillId="0" borderId="0" xfId="17" applyFont="true" applyBorder="true" applyAlignment="true" applyProtection="true">
      <alignment horizontal="general" vertical="bottom" textRotation="0" wrapText="false" indent="0" shrinkToFit="false"/>
      <protection locked="true" hidden="false"/>
    </xf>
    <xf numFmtId="166" fontId="0" fillId="0" borderId="0" xfId="15" applyFont="true" applyBorder="true" applyAlignment="true" applyProtection="true">
      <alignment horizontal="right" vertical="bottom" textRotation="0" wrapText="false" indent="0" shrinkToFit="false"/>
      <protection locked="true" hidden="false"/>
    </xf>
    <xf numFmtId="168" fontId="0" fillId="0" borderId="0" xfId="19" applyFont="true" applyBorder="true" applyAlignment="true" applyProtection="true">
      <alignment horizontal="right" vertical="bottom" textRotation="0" wrapText="false" indent="0" shrinkToFit="false"/>
      <protection locked="true" hidden="false"/>
    </xf>
    <xf numFmtId="164" fontId="7" fillId="0" borderId="0" xfId="0" applyFont="true" applyBorder="false" applyAlignment="false" applyProtection="false">
      <alignment horizontal="general" vertical="bottom" textRotation="0" wrapText="false" indent="0" shrinkToFit="false"/>
      <protection locked="true" hidden="false"/>
    </xf>
    <xf numFmtId="174" fontId="0" fillId="0" borderId="0" xfId="17" applyFont="true" applyBorder="true" applyAlignment="true" applyProtection="true">
      <alignment horizontal="right"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externalLink" Target="externalLinks/externalLink1.xml"/><Relationship Id="rId6" Type="http://schemas.openxmlformats.org/officeDocument/2006/relationships/externalLink" Target="externalLinks/externalLink2.xml"/><Relationship Id="rId7" Type="http://schemas.openxmlformats.org/officeDocument/2006/relationships/externalLink" Target="externalLinks/externalLink3.xml"/><Relationship Id="rId8" Type="http://schemas.openxmlformats.org/officeDocument/2006/relationships/externalLink" Target="externalLinks/externalLink4.xml"/><Relationship Id="rId9" Type="http://schemas.openxmlformats.org/officeDocument/2006/relationships/externalLink" Target="externalLinks/externalLink5.xml"/><Relationship Id="rId10" Type="http://schemas.openxmlformats.org/officeDocument/2006/relationships/externalLink" Target="externalLinks/externalLink6.xml"/><Relationship Id="rId11" Type="http://schemas.openxmlformats.org/officeDocument/2006/relationships/externalLink" Target="externalLinks/externalLink7.xml"/><Relationship Id="rId12" Type="http://schemas.openxmlformats.org/officeDocument/2006/relationships/externalLink" Target="externalLinks/externalLink8.xml"/><Relationship Id="rId13" Type="http://schemas.openxmlformats.org/officeDocument/2006/relationships/externalLink" Target="externalLinks/externalLink9.xml"/><Relationship Id="rId14" Type="http://schemas.openxmlformats.org/officeDocument/2006/relationships/externalLink" Target="externalLinks/externalLink10.xml"/><Relationship Id="rId15" Type="http://schemas.openxmlformats.org/officeDocument/2006/relationships/externalLink" Target="externalLinks/externalLink11.xml"/><Relationship Id="rId16" Type="http://schemas.openxmlformats.org/officeDocument/2006/relationships/externalLink" Target="externalLinks/externalLink12.xml"/><Relationship Id="rId17" Type="http://schemas.openxmlformats.org/officeDocument/2006/relationships/externalLink" Target="externalLinks/externalLink13.xml"/><Relationship Id="rId18" Type="http://schemas.openxmlformats.org/officeDocument/2006/relationships/externalLink" Target="externalLinks/externalLink14.xml"/><Relationship Id="rId19" Type="http://schemas.openxmlformats.org/officeDocument/2006/relationships/externalLink" Target="externalLinks/externalLink15.xml"/><Relationship Id="rId20" Type="http://schemas.openxmlformats.org/officeDocument/2006/relationships/externalLink" Target="externalLinks/externalLink16.xml"/><Relationship Id="rId21" Type="http://schemas.openxmlformats.org/officeDocument/2006/relationships/externalLink" Target="externalLinks/externalLink17.xml"/><Relationship Id="rId22" Type="http://schemas.openxmlformats.org/officeDocument/2006/relationships/externalLink" Target="externalLinks/externalLink18.xml"/><Relationship Id="rId23" Type="http://schemas.openxmlformats.org/officeDocument/2006/relationships/externalLink" Target="externalLinks/externalLink19.xml"/><Relationship Id="rId24" Type="http://schemas.openxmlformats.org/officeDocument/2006/relationships/externalLink" Target="externalLinks/externalLink20.xml"/><Relationship Id="rId25" Type="http://schemas.openxmlformats.org/officeDocument/2006/relationships/externalLink" Target="externalLinks/externalLink21.xml"/><Relationship Id="rId26" Type="http://schemas.openxmlformats.org/officeDocument/2006/relationships/externalLink" Target="externalLinks/externalLink22.xml"/><Relationship Id="rId27" Type="http://schemas.openxmlformats.org/officeDocument/2006/relationships/externalLink" Target="externalLinks/externalLink23.xml"/><Relationship Id="rId28" Type="http://schemas.openxmlformats.org/officeDocument/2006/relationships/externalLink" Target="externalLinks/externalLink24.xml"/><Relationship Id="rId29" Type="http://schemas.openxmlformats.org/officeDocument/2006/relationships/externalLink" Target="externalLinks/externalLink25.xml"/><Relationship Id="rId30" Type="http://schemas.openxmlformats.org/officeDocument/2006/relationships/externalLink" Target="externalLinks/externalLink26.xml"/><Relationship Id="rId31" Type="http://schemas.openxmlformats.org/officeDocument/2006/relationships/externalLink" Target="externalLinks/externalLink27.xml"/><Relationship Id="rId32" Type="http://schemas.openxmlformats.org/officeDocument/2006/relationships/externalLink" Target="externalLinks/externalLink28.xml"/><Relationship Id="rId33" Type="http://schemas.openxmlformats.org/officeDocument/2006/relationships/externalLink" Target="externalLinks/externalLink29.xml"/><Relationship Id="rId34" Type="http://schemas.openxmlformats.org/officeDocument/2006/relationships/externalLink" Target="externalLinks/externalLink30.xml"/><Relationship Id="rId35" Type="http://schemas.openxmlformats.org/officeDocument/2006/relationships/externalLink" Target="externalLinks/externalLink31.xml"/><Relationship Id="rId36" Type="http://schemas.openxmlformats.org/officeDocument/2006/relationships/externalLink" Target="externalLinks/externalLink32.xml"/><Relationship Id="rId37" Type="http://schemas.openxmlformats.org/officeDocument/2006/relationships/sharedStrings" Target="sharedStrings.xml"/>
</Relationships>
</file>

<file path=xl/externalLinks/_rels/externalLink1.xml.rels><?xml version="1.0" encoding="UTF-8"?>
<Relationships xmlns="http://schemas.openxmlformats.org/package/2006/relationships"><Relationship Id="rId1" Type="http://schemas.openxmlformats.org/officeDocument/2006/relationships/externalLinkPath" Target="../xls/Agency_com.xls" TargetMode="External"/>
</Relationships>
</file>

<file path=xl/externalLinks/_rels/externalLink10.xml.rels><?xml version="1.0" encoding="UTF-8"?>
<Relationships xmlns="http://schemas.openxmlformats.org/package/2006/relationships"><Relationship Id="rId1" Type="http://schemas.openxmlformats.org/officeDocument/2006/relationships/externalLinkPath" Target="../xls/Electronic%20Data.xls" TargetMode="External"/>
</Relationships>
</file>

<file path=xl/externalLinks/_rels/externalLink11.xml.rels><?xml version="1.0" encoding="UTF-8"?>
<Relationships xmlns="http://schemas.openxmlformats.org/package/2006/relationships"><Relationship Id="rId1" Type="http://schemas.openxmlformats.org/officeDocument/2006/relationships/externalLinkPath" Target="../xls/I2.xls" TargetMode="External"/>
</Relationships>
</file>

<file path=xl/externalLinks/_rels/externalLink12.xml.rels><?xml version="1.0" encoding="UTF-8"?>
<Relationships xmlns="http://schemas.openxmlformats.org/package/2006/relationships"><Relationship Id="rId1" Type="http://schemas.openxmlformats.org/officeDocument/2006/relationships/externalLinkPath" Target="../xls/IGate.xls" TargetMode="External"/>
</Relationships>
</file>

<file path=xl/externalLinks/_rels/externalLink13.xml.rels><?xml version="1.0" encoding="UTF-8"?>
<Relationships xmlns="http://schemas.openxmlformats.org/package/2006/relationships"><Relationship Id="rId1" Type="http://schemas.openxmlformats.org/officeDocument/2006/relationships/externalLinkPath" Target="../xls/IXL.xls" TargetMode="External"/>
</Relationships>
</file>

<file path=xl/externalLinks/_rels/externalLink14.xml.rels><?xml version="1.0" encoding="UTF-8"?>
<Relationships xmlns="http://schemas.openxmlformats.org/package/2006/relationships"><Relationship Id="rId1" Type="http://schemas.openxmlformats.org/officeDocument/2006/relationships/externalLinkPath" Target="../xls/K2%20Digital.xls" TargetMode="External"/>
</Relationships>
</file>

<file path=xl/externalLinks/_rels/externalLink15.xml.rels><?xml version="1.0" encoding="UTF-8"?>
<Relationships xmlns="http://schemas.openxmlformats.org/package/2006/relationships"><Relationship Id="rId1" Type="http://schemas.openxmlformats.org/officeDocument/2006/relationships/externalLinkPath" Target="../xls/Keane.xls" TargetMode="External"/>
</Relationships>
</file>

<file path=xl/externalLinks/_rels/externalLink16.xml.rels><?xml version="1.0" encoding="UTF-8"?>
<Relationships xmlns="http://schemas.openxmlformats.org/package/2006/relationships"><Relationship Id="rId1" Type="http://schemas.openxmlformats.org/officeDocument/2006/relationships/externalLinkPath" Target="../xls/Lante.xls" TargetMode="External"/>
</Relationships>
</file>

<file path=xl/externalLinks/_rels/externalLink17.xml.rels><?xml version="1.0" encoding="UTF-8"?>
<Relationships xmlns="http://schemas.openxmlformats.org/package/2006/relationships"><Relationship Id="rId1" Type="http://schemas.openxmlformats.org/officeDocument/2006/relationships/externalLinkPath" Target="../xls/Leapnet.xls" TargetMode="External"/>
</Relationships>
</file>

<file path=xl/externalLinks/_rels/externalLink18.xml.rels><?xml version="1.0" encoding="UTF-8"?>
<Relationships xmlns="http://schemas.openxmlformats.org/package/2006/relationships"><Relationship Id="rId1" Type="http://schemas.openxmlformats.org/officeDocument/2006/relationships/externalLinkPath" Target="../xls/Luminant.xls" TargetMode="External"/>
</Relationships>
</file>

<file path=xl/externalLinks/_rels/externalLink19.xml.rels><?xml version="1.0" encoding="UTF-8"?>
<Relationships xmlns="http://schemas.openxmlformats.org/package/2006/relationships"><Relationship Id="rId1" Type="http://schemas.openxmlformats.org/officeDocument/2006/relationships/externalLinkPath" Target="../xls/Marchfirst.xls" TargetMode="External"/>
</Relationships>
</file>

<file path=xl/externalLinks/_rels/externalLink2.xml.rels><?xml version="1.0" encoding="UTF-8"?>
<Relationships xmlns="http://schemas.openxmlformats.org/package/2006/relationships"><Relationship Id="rId1" Type="http://schemas.openxmlformats.org/officeDocument/2006/relationships/externalLinkPath" Target="../xls/Answerthink.xls" TargetMode="External"/>
</Relationships>
</file>

<file path=xl/externalLinks/_rels/externalLink20.xml.rels><?xml version="1.0" encoding="UTF-8"?>
<Relationships xmlns="http://schemas.openxmlformats.org/package/2006/relationships"><Relationship Id="rId1" Type="http://schemas.openxmlformats.org/officeDocument/2006/relationships/externalLinkPath" Target="../xls/Modem%20Media.xls" TargetMode="External"/>
</Relationships>
</file>

<file path=xl/externalLinks/_rels/externalLink21.xml.rels><?xml version="1.0" encoding="UTF-8"?>
<Relationships xmlns="http://schemas.openxmlformats.org/package/2006/relationships"><Relationship Id="rId1" Type="http://schemas.openxmlformats.org/officeDocument/2006/relationships/externalLinkPath" Target="../xls/Organic.xls" TargetMode="External"/>
</Relationships>
</file>

<file path=xl/externalLinks/_rels/externalLink22.xml.rels><?xml version="1.0" encoding="UTF-8"?>
<Relationships xmlns="http://schemas.openxmlformats.org/package/2006/relationships"><Relationship Id="rId1" Type="http://schemas.openxmlformats.org/officeDocument/2006/relationships/externalLinkPath" Target="../xls/Pec%20Solutions.xls" TargetMode="External"/>
</Relationships>
</file>

<file path=xl/externalLinks/_rels/externalLink23.xml.rels><?xml version="1.0" encoding="UTF-8"?>
<Relationships xmlns="http://schemas.openxmlformats.org/package/2006/relationships"><Relationship Id="rId1" Type="http://schemas.openxmlformats.org/officeDocument/2006/relationships/externalLinkPath" Target="../xls/Perot%20Systems.xls" TargetMode="External"/>
</Relationships>
</file>

<file path=xl/externalLinks/_rels/externalLink24.xml.rels><?xml version="1.0" encoding="UTF-8"?>
<Relationships xmlns="http://schemas.openxmlformats.org/package/2006/relationships"><Relationship Id="rId1" Type="http://schemas.openxmlformats.org/officeDocument/2006/relationships/externalLinkPath" Target="../xls/Proxicom.xls" TargetMode="External"/>
</Relationships>
</file>

<file path=xl/externalLinks/_rels/externalLink25.xml.rels><?xml version="1.0" encoding="UTF-8"?>
<Relationships xmlns="http://schemas.openxmlformats.org/package/2006/relationships"><Relationship Id="rId1" Type="http://schemas.openxmlformats.org/officeDocument/2006/relationships/externalLinkPath" Target="../xls/Rare%20Medium.xls" TargetMode="External"/>
</Relationships>
</file>

<file path=xl/externalLinks/_rels/externalLink26.xml.rels><?xml version="1.0" encoding="UTF-8"?>
<Relationships xmlns="http://schemas.openxmlformats.org/package/2006/relationships"><Relationship Id="rId1" Type="http://schemas.openxmlformats.org/officeDocument/2006/relationships/externalLinkPath" Target="../xls/Razorfish.xls" TargetMode="External"/>
</Relationships>
</file>

<file path=xl/externalLinks/_rels/externalLink27.xml.rels><?xml version="1.0" encoding="UTF-8"?>
<Relationships xmlns="http://schemas.openxmlformats.org/package/2006/relationships"><Relationship Id="rId1" Type="http://schemas.openxmlformats.org/officeDocument/2006/relationships/externalLinkPath" Target="../xls/Renaissance.xls" TargetMode="External"/>
</Relationships>
</file>

<file path=xl/externalLinks/_rels/externalLink28.xml.rels><?xml version="1.0" encoding="UTF-8"?>
<Relationships xmlns="http://schemas.openxmlformats.org/package/2006/relationships"><Relationship Id="rId1" Type="http://schemas.openxmlformats.org/officeDocument/2006/relationships/externalLinkPath" Target="../xls/Sapient.xls" TargetMode="External"/>
</Relationships>
</file>

<file path=xl/externalLinks/_rels/externalLink29.xml.rels><?xml version="1.0" encoding="UTF-8"?>
<Relationships xmlns="http://schemas.openxmlformats.org/package/2006/relationships"><Relationship Id="rId1" Type="http://schemas.openxmlformats.org/officeDocument/2006/relationships/externalLinkPath" Target="../xls/Scient.xls" TargetMode="External"/>
</Relationships>
</file>

<file path=xl/externalLinks/_rels/externalLink3.xml.rels><?xml version="1.0" encoding="UTF-8"?>
<Relationships xmlns="http://schemas.openxmlformats.org/package/2006/relationships"><Relationship Id="rId1" Type="http://schemas.openxmlformats.org/officeDocument/2006/relationships/externalLinkPath" Target="../xls/Cambridge%20Tech.xls" TargetMode="External"/>
</Relationships>
</file>

<file path=xl/externalLinks/_rels/externalLink30.xml.rels><?xml version="1.0" encoding="UTF-8"?>
<Relationships xmlns="http://schemas.openxmlformats.org/package/2006/relationships"><Relationship Id="rId1" Type="http://schemas.openxmlformats.org/officeDocument/2006/relationships/externalLinkPath" Target="../xls/Tech%20Solutions.xls" TargetMode="External"/>
</Relationships>
</file>

<file path=xl/externalLinks/_rels/externalLink31.xml.rels><?xml version="1.0" encoding="UTF-8"?>
<Relationships xmlns="http://schemas.openxmlformats.org/package/2006/relationships"><Relationship Id="rId1" Type="http://schemas.openxmlformats.org/officeDocument/2006/relationships/externalLinkPath" Target="../xls/US%20Interactive.xls" TargetMode="External"/>
</Relationships>
</file>

<file path=xl/externalLinks/_rels/externalLink32.xml.rels><?xml version="1.0" encoding="UTF-8"?>
<Relationships xmlns="http://schemas.openxmlformats.org/package/2006/relationships"><Relationship Id="rId1" Type="http://schemas.openxmlformats.org/officeDocument/2006/relationships/externalLinkPath" Target="../xls/Viant.xls" TargetMode="External"/>
</Relationships>
</file>

<file path=xl/externalLinks/_rels/externalLink4.xml.rels><?xml version="1.0" encoding="UTF-8"?>
<Relationships xmlns="http://schemas.openxmlformats.org/package/2006/relationships"><Relationship Id="rId1" Type="http://schemas.openxmlformats.org/officeDocument/2006/relationships/externalLinkPath" Target="../xls/Computer%20Horizons.xls" TargetMode="External"/>
</Relationships>
</file>

<file path=xl/externalLinks/_rels/externalLink5.xml.rels><?xml version="1.0" encoding="UTF-8"?>
<Relationships xmlns="http://schemas.openxmlformats.org/package/2006/relationships"><Relationship Id="rId1" Type="http://schemas.openxmlformats.org/officeDocument/2006/relationships/externalLinkPath" Target="../xls/Computer%20Sciences.xls" TargetMode="External"/>
</Relationships>
</file>

<file path=xl/externalLinks/_rels/externalLink6.xml.rels><?xml version="1.0" encoding="UTF-8"?>
<Relationships xmlns="http://schemas.openxmlformats.org/package/2006/relationships"><Relationship Id="rId1" Type="http://schemas.openxmlformats.org/officeDocument/2006/relationships/externalLinkPath" Target="../xls/Computer%20Task%20Group.xls" TargetMode="External"/>
</Relationships>
</file>

<file path=xl/externalLinks/_rels/externalLink7.xml.rels><?xml version="1.0" encoding="UTF-8"?>
<Relationships xmlns="http://schemas.openxmlformats.org/package/2006/relationships"><Relationship Id="rId1" Type="http://schemas.openxmlformats.org/officeDocument/2006/relationships/externalLinkPath" Target="../xls/Cysive.xls" TargetMode="External"/>
</Relationships>
</file>

<file path=xl/externalLinks/_rels/externalLink8.xml.rels><?xml version="1.0" encoding="UTF-8"?>
<Relationships xmlns="http://schemas.openxmlformats.org/package/2006/relationships"><Relationship Id="rId1" Type="http://schemas.openxmlformats.org/officeDocument/2006/relationships/externalLinkPath" Target="../xls/Diamond.xls" TargetMode="External"/>
</Relationships>
</file>

<file path=xl/externalLinks/_rels/externalLink9.xml.rels><?xml version="1.0" encoding="UTF-8"?>
<Relationships xmlns="http://schemas.openxmlformats.org/package/2006/relationships"><Relationship Id="rId1" Type="http://schemas.openxmlformats.org/officeDocument/2006/relationships/externalLinkPath" Target="../xls/Digitas.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Financials"/>
      <sheetName val="Other Profile Information"/>
    </sheetNames>
    <sheetDataSet>
      <sheetData sheetId="0">
        <row r="37">
          <cell r="B37">
            <v>0.6</v>
          </cell>
        </row>
        <row r="55">
          <cell r="B55">
            <v>87.8</v>
          </cell>
          <cell r="C55">
            <v>26.5</v>
          </cell>
        </row>
        <row r="57">
          <cell r="B57">
            <v>42.2</v>
          </cell>
        </row>
        <row r="80">
          <cell r="B80">
            <v>-12.9</v>
          </cell>
          <cell r="C80">
            <v>-2.5</v>
          </cell>
        </row>
      </sheetData>
      <sheetData sheetId="1"/>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Financials"/>
      <sheetName val="Other Profile Information"/>
    </sheetNames>
    <sheetDataSet>
      <sheetData sheetId="0">
        <row r="37">
          <cell r="B37">
            <v>1856.7</v>
          </cell>
        </row>
        <row r="55">
          <cell r="B55">
            <v>18534.2</v>
          </cell>
          <cell r="C55">
            <v>16891</v>
          </cell>
        </row>
        <row r="57">
          <cell r="B57">
            <v>4799.4</v>
          </cell>
        </row>
        <row r="80">
          <cell r="B80">
            <v>420.9</v>
          </cell>
          <cell r="C80">
            <v>743.4</v>
          </cell>
        </row>
      </sheetData>
      <sheetData sheetId="1"/>
    </sheetDataSet>
  </externalBook>
</externalLink>
</file>

<file path=xl/externalLinks/externalLink11.xml><?xml version="1.0" encoding="utf-8"?>
<externalLink xmlns="http://schemas.openxmlformats.org/spreadsheetml/2006/main">
  <externalBook xmlns:r="http://schemas.openxmlformats.org/officeDocument/2006/relationships" r:id="rId1">
    <sheetNames>
      <sheetName val="Financials"/>
      <sheetName val="Other Profile Information"/>
    </sheetNames>
    <sheetDataSet>
      <sheetData sheetId="0">
        <row r="37">
          <cell r="B37">
            <v>40.3</v>
          </cell>
        </row>
        <row r="55">
          <cell r="B55">
            <v>571.1</v>
          </cell>
          <cell r="C55">
            <v>361.9</v>
          </cell>
        </row>
        <row r="57">
          <cell r="B57">
            <v>444</v>
          </cell>
        </row>
        <row r="80">
          <cell r="B80">
            <v>23.5</v>
          </cell>
          <cell r="C80">
            <v>20</v>
          </cell>
        </row>
      </sheetData>
      <sheetData sheetId="1"/>
    </sheetDataSet>
  </externalBook>
</externalLink>
</file>

<file path=xl/externalLinks/externalLink12.xml><?xml version="1.0" encoding="utf-8"?>
<externalLink xmlns="http://schemas.openxmlformats.org/spreadsheetml/2006/main">
  <externalBook xmlns:r="http://schemas.openxmlformats.org/officeDocument/2006/relationships" r:id="rId1">
    <sheetNames>
      <sheetName val="Financials"/>
      <sheetName val="Other Profile Information"/>
    </sheetNames>
    <sheetDataSet>
      <sheetData sheetId="0">
        <row r="37">
          <cell r="B37">
            <v>44.1</v>
          </cell>
        </row>
        <row r="55">
          <cell r="B55">
            <v>471.5</v>
          </cell>
          <cell r="C55">
            <v>390.9</v>
          </cell>
        </row>
        <row r="57">
          <cell r="B57">
            <v>154.7</v>
          </cell>
        </row>
        <row r="80">
          <cell r="B80">
            <v>36.2</v>
          </cell>
          <cell r="C80">
            <v>33.4</v>
          </cell>
        </row>
      </sheetData>
      <sheetData sheetId="1"/>
    </sheetDataSet>
  </externalBook>
</externalLink>
</file>

<file path=xl/externalLinks/externalLink13.xml><?xml version="1.0" encoding="utf-8"?>
<externalLink xmlns="http://schemas.openxmlformats.org/spreadsheetml/2006/main">
  <externalBook xmlns:r="http://schemas.openxmlformats.org/officeDocument/2006/relationships" r:id="rId1">
    <sheetNames>
      <sheetName val="Financials"/>
      <sheetName val="Other Profile Information"/>
    </sheetNames>
    <sheetDataSet>
      <sheetData sheetId="0">
        <row r="37">
          <cell r="B37">
            <v>-60.2</v>
          </cell>
        </row>
        <row r="55">
          <cell r="B55">
            <v>218.3</v>
          </cell>
          <cell r="C55">
            <v>64.8</v>
          </cell>
        </row>
        <row r="57">
          <cell r="B57">
            <v>92.6</v>
          </cell>
        </row>
        <row r="80">
          <cell r="B80">
            <v>-91.2</v>
          </cell>
          <cell r="C80">
            <v>-58</v>
          </cell>
        </row>
      </sheetData>
      <sheetData sheetId="1"/>
    </sheetDataSet>
  </externalBook>
</externalLink>
</file>

<file path=xl/externalLinks/externalLink14.xml><?xml version="1.0" encoding="utf-8"?>
<externalLink xmlns="http://schemas.openxmlformats.org/spreadsheetml/2006/main">
  <externalBook xmlns:r="http://schemas.openxmlformats.org/officeDocument/2006/relationships" r:id="rId1">
    <sheetNames>
      <sheetName val="Financials"/>
      <sheetName val="Other Profile Information"/>
    </sheetNames>
    <sheetDataSet>
      <sheetData sheetId="0">
        <row r="37">
          <cell r="B37">
            <v>1.1</v>
          </cell>
        </row>
        <row r="55">
          <cell r="B55">
            <v>5.9</v>
          </cell>
          <cell r="C55">
            <v>6.4</v>
          </cell>
        </row>
        <row r="57">
          <cell r="B57">
            <v>1.5</v>
          </cell>
        </row>
        <row r="80">
          <cell r="B80">
            <v>0.7</v>
          </cell>
          <cell r="C80">
            <v>-1.7</v>
          </cell>
        </row>
      </sheetData>
      <sheetData sheetId="1"/>
    </sheetDataSet>
  </externalBook>
</externalLink>
</file>

<file path=xl/externalLinks/externalLink15.xml><?xml version="1.0" encoding="utf-8"?>
<externalLink xmlns="http://schemas.openxmlformats.org/spreadsheetml/2006/main">
  <externalBook xmlns:r="http://schemas.openxmlformats.org/officeDocument/2006/relationships" r:id="rId1">
    <sheetNames>
      <sheetName val="Financials"/>
      <sheetName val="Other Profile Information"/>
    </sheetNames>
    <sheetDataSet>
      <sheetData sheetId="0">
        <row r="37">
          <cell r="B37">
            <v>104.6</v>
          </cell>
        </row>
        <row r="55">
          <cell r="B55">
            <v>1041.1</v>
          </cell>
          <cell r="C55">
            <v>1076.2</v>
          </cell>
        </row>
        <row r="57">
          <cell r="B57">
            <v>360.7</v>
          </cell>
        </row>
        <row r="80">
          <cell r="B80">
            <v>73.1</v>
          </cell>
          <cell r="C80">
            <v>96.3</v>
          </cell>
        </row>
      </sheetData>
      <sheetData sheetId="1"/>
    </sheetDataSet>
  </externalBook>
</externalLink>
</file>

<file path=xl/externalLinks/externalLink16.xml><?xml version="1.0" encoding="utf-8"?>
<externalLink xmlns="http://schemas.openxmlformats.org/spreadsheetml/2006/main">
  <externalBook xmlns:r="http://schemas.openxmlformats.org/officeDocument/2006/relationships" r:id="rId1">
    <sheetNames>
      <sheetName val="Financials"/>
      <sheetName val="Other Profile Information"/>
    </sheetNames>
    <sheetDataSet>
      <sheetData sheetId="0">
        <row r="37">
          <cell r="B37">
            <v>-1.8</v>
          </cell>
        </row>
        <row r="55">
          <cell r="B55">
            <v>33</v>
          </cell>
          <cell r="C55">
            <v>15.4</v>
          </cell>
        </row>
        <row r="57">
          <cell r="B57">
            <v>16.2</v>
          </cell>
        </row>
        <row r="80">
          <cell r="B80">
            <v>-3.6</v>
          </cell>
          <cell r="C80">
            <v>1.6</v>
          </cell>
        </row>
      </sheetData>
      <sheetData sheetId="1"/>
    </sheetDataSet>
  </externalBook>
</externalLink>
</file>

<file path=xl/externalLinks/externalLink17.xml><?xml version="1.0" encoding="utf-8"?>
<externalLink xmlns="http://schemas.openxmlformats.org/spreadsheetml/2006/main">
  <externalBook xmlns:r="http://schemas.openxmlformats.org/officeDocument/2006/relationships" r:id="rId1">
    <sheetNames>
      <sheetName val="Financials"/>
      <sheetName val="Other Profile Information"/>
    </sheetNames>
    <sheetDataSet>
      <sheetData sheetId="0">
        <row r="37">
          <cell r="B37">
            <v>0.9</v>
          </cell>
        </row>
        <row r="55">
          <cell r="B55">
            <v>36.3</v>
          </cell>
          <cell r="C55">
            <v>35.9</v>
          </cell>
        </row>
        <row r="57">
          <cell r="B57">
            <v>14.6</v>
          </cell>
        </row>
        <row r="80">
          <cell r="B80">
            <v>0.3</v>
          </cell>
          <cell r="C80">
            <v>-18.3</v>
          </cell>
        </row>
      </sheetData>
      <sheetData sheetId="1"/>
    </sheetDataSet>
  </externalBook>
</externalLink>
</file>

<file path=xl/externalLinks/externalLink18.xml><?xml version="1.0" encoding="utf-8"?>
<externalLink xmlns="http://schemas.openxmlformats.org/spreadsheetml/2006/main">
  <externalBook xmlns:r="http://schemas.openxmlformats.org/officeDocument/2006/relationships" r:id="rId1">
    <sheetNames>
      <sheetName val="Financials"/>
      <sheetName val="Other Profile Information"/>
    </sheetNames>
    <sheetDataSet>
      <sheetData sheetId="0">
        <row r="37">
          <cell r="B37">
            <v>-12.4</v>
          </cell>
        </row>
        <row r="55">
          <cell r="B55">
            <v>52.1</v>
          </cell>
        </row>
        <row r="57">
          <cell r="B57">
            <v>24.3</v>
          </cell>
        </row>
        <row r="80">
          <cell r="B80">
            <v>-45.1</v>
          </cell>
        </row>
      </sheetData>
      <sheetData sheetId="1"/>
    </sheetDataSet>
  </externalBook>
</externalLink>
</file>

<file path=xl/externalLinks/externalLink19.xml><?xml version="1.0" encoding="utf-8"?>
<externalLink xmlns="http://schemas.openxmlformats.org/spreadsheetml/2006/main">
  <externalBook xmlns:r="http://schemas.openxmlformats.org/officeDocument/2006/relationships" r:id="rId1">
    <sheetNames>
      <sheetName val="Financials"/>
      <sheetName val="Other Profile Information"/>
    </sheetNames>
    <sheetDataSet>
      <sheetData sheetId="0">
        <row r="37">
          <cell r="B37">
            <v>37.2</v>
          </cell>
        </row>
        <row r="55">
          <cell r="B55">
            <v>480.9</v>
          </cell>
          <cell r="C55">
            <v>307.6</v>
          </cell>
        </row>
        <row r="57">
          <cell r="B57">
            <v>218.6</v>
          </cell>
        </row>
        <row r="80">
          <cell r="B80">
            <v>30.3</v>
          </cell>
          <cell r="C80">
            <v>18.8</v>
          </cell>
        </row>
      </sheetData>
      <sheetData sheetId="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Financials"/>
      <sheetName val="Other Profile Information"/>
    </sheetNames>
    <sheetDataSet>
      <sheetData sheetId="0">
        <row r="37">
          <cell r="B37">
            <v>13.6</v>
          </cell>
        </row>
        <row r="55">
          <cell r="B55">
            <v>260.5</v>
          </cell>
          <cell r="C55">
            <v>102.7</v>
          </cell>
        </row>
        <row r="57">
          <cell r="B57">
            <v>116.4</v>
          </cell>
        </row>
        <row r="80">
          <cell r="B80">
            <v>3.2</v>
          </cell>
          <cell r="C80">
            <v>-28.9</v>
          </cell>
        </row>
      </sheetData>
      <sheetData sheetId="1"/>
    </sheetDataSet>
  </externalBook>
</externalLink>
</file>

<file path=xl/externalLinks/externalLink20.xml><?xml version="1.0" encoding="utf-8"?>
<externalLink xmlns="http://schemas.openxmlformats.org/spreadsheetml/2006/main">
  <externalBook xmlns:r="http://schemas.openxmlformats.org/officeDocument/2006/relationships" r:id="rId1">
    <sheetNames>
      <sheetName val="Financials"/>
      <sheetName val="Other Profile Information"/>
    </sheetNames>
    <sheetDataSet>
      <sheetData sheetId="0">
        <row r="37">
          <cell r="B37">
            <v>9.5</v>
          </cell>
        </row>
        <row r="55">
          <cell r="B55">
            <v>74</v>
          </cell>
          <cell r="C55">
            <v>42.5</v>
          </cell>
        </row>
        <row r="57">
          <cell r="B57">
            <v>44.5</v>
          </cell>
        </row>
        <row r="80">
          <cell r="B80">
            <v>3</v>
          </cell>
          <cell r="C80">
            <v>-3.2</v>
          </cell>
        </row>
      </sheetData>
      <sheetData sheetId="1"/>
    </sheetDataSet>
  </externalBook>
</externalLink>
</file>

<file path=xl/externalLinks/externalLink21.xml><?xml version="1.0" encoding="utf-8"?>
<externalLink xmlns="http://schemas.openxmlformats.org/spreadsheetml/2006/main">
  <externalBook xmlns:r="http://schemas.openxmlformats.org/officeDocument/2006/relationships" r:id="rId1">
    <sheetNames>
      <sheetName val="Financials"/>
      <sheetName val="Other Profile Information"/>
    </sheetNames>
    <sheetDataSet>
      <sheetData sheetId="0">
        <row r="37">
          <cell r="B37">
            <v>-34.9</v>
          </cell>
        </row>
        <row r="55">
          <cell r="B55">
            <v>77.8</v>
          </cell>
          <cell r="C55">
            <v>27.7</v>
          </cell>
        </row>
        <row r="57">
          <cell r="B57">
            <v>35.5</v>
          </cell>
        </row>
        <row r="80">
          <cell r="B80">
            <v>-38.9</v>
          </cell>
          <cell r="C80">
            <v>-2.8</v>
          </cell>
        </row>
      </sheetData>
      <sheetData sheetId="1"/>
    </sheetDataSet>
  </externalBook>
</externalLink>
</file>

<file path=xl/externalLinks/externalLink22.xml><?xml version="1.0" encoding="utf-8"?>
<externalLink xmlns="http://schemas.openxmlformats.org/spreadsheetml/2006/main">
  <externalBook xmlns:r="http://schemas.openxmlformats.org/officeDocument/2006/relationships" r:id="rId1">
    <sheetNames>
      <sheetName val="Financials"/>
      <sheetName val="Other Profile Information"/>
    </sheetNames>
    <sheetDataSet>
      <sheetData sheetId="0">
        <row r="37">
          <cell r="B37">
            <v>6.2</v>
          </cell>
        </row>
        <row r="55">
          <cell r="B55">
            <v>53.2</v>
          </cell>
        </row>
        <row r="57">
          <cell r="B57">
            <v>23.4</v>
          </cell>
        </row>
        <row r="80">
          <cell r="B80">
            <v>5.6</v>
          </cell>
        </row>
      </sheetData>
      <sheetData sheetId="1"/>
    </sheetDataSet>
  </externalBook>
</externalLink>
</file>

<file path=xl/externalLinks/externalLink23.xml><?xml version="1.0" encoding="utf-8"?>
<externalLink xmlns="http://schemas.openxmlformats.org/spreadsheetml/2006/main">
  <externalBook xmlns:r="http://schemas.openxmlformats.org/officeDocument/2006/relationships" r:id="rId1">
    <sheetNames>
      <sheetName val="Financials"/>
      <sheetName val="Other Profile Information"/>
    </sheetNames>
    <sheetDataSet>
      <sheetData sheetId="0">
        <row r="37">
          <cell r="B37">
            <v>102.9</v>
          </cell>
        </row>
        <row r="55">
          <cell r="B55">
            <v>1151.6</v>
          </cell>
          <cell r="C55">
            <v>993.6</v>
          </cell>
        </row>
        <row r="57">
          <cell r="B57">
            <v>303.3</v>
          </cell>
        </row>
        <row r="80">
          <cell r="B80">
            <v>75.5</v>
          </cell>
          <cell r="C80">
            <v>40.5</v>
          </cell>
        </row>
      </sheetData>
      <sheetData sheetId="1"/>
    </sheetDataSet>
  </externalBook>
</externalLink>
</file>

<file path=xl/externalLinks/externalLink24.xml><?xml version="1.0" encoding="utf-8"?>
<externalLink xmlns="http://schemas.openxmlformats.org/spreadsheetml/2006/main">
  <externalBook xmlns:r="http://schemas.openxmlformats.org/officeDocument/2006/relationships" r:id="rId1">
    <sheetNames>
      <sheetName val="Financials"/>
      <sheetName val="Other Profile Information"/>
    </sheetNames>
    <sheetDataSet>
      <sheetData sheetId="0">
        <row r="37">
          <cell r="B37">
            <v>0.4</v>
          </cell>
        </row>
        <row r="55">
          <cell r="B55">
            <v>82.7</v>
          </cell>
          <cell r="C55">
            <v>42.4</v>
          </cell>
        </row>
        <row r="57">
          <cell r="B57">
            <v>40.4</v>
          </cell>
        </row>
        <row r="80">
          <cell r="B80">
            <v>0.9</v>
          </cell>
          <cell r="C80">
            <v>-20.6</v>
          </cell>
        </row>
      </sheetData>
      <sheetData sheetId="1"/>
    </sheetDataSet>
  </externalBook>
</externalLink>
</file>

<file path=xl/externalLinks/externalLink25.xml><?xml version="1.0" encoding="utf-8"?>
<externalLink xmlns="http://schemas.openxmlformats.org/spreadsheetml/2006/main">
  <externalBook xmlns:r="http://schemas.openxmlformats.org/officeDocument/2006/relationships" r:id="rId1">
    <sheetNames>
      <sheetName val="Financials"/>
      <sheetName val="Other Profile Information"/>
    </sheetNames>
    <sheetDataSet>
      <sheetData sheetId="0">
        <row r="37">
          <cell r="B37">
            <v>-67.3</v>
          </cell>
        </row>
        <row r="55">
          <cell r="B55">
            <v>36.7</v>
          </cell>
          <cell r="C55">
            <v>4.7</v>
          </cell>
        </row>
        <row r="57">
          <cell r="B57">
            <v>17</v>
          </cell>
        </row>
        <row r="80">
          <cell r="B80">
            <v>-93.3</v>
          </cell>
          <cell r="C80">
            <v>-19.7</v>
          </cell>
        </row>
      </sheetData>
      <sheetData sheetId="1"/>
    </sheetDataSet>
  </externalBook>
</externalLink>
</file>

<file path=xl/externalLinks/externalLink26.xml><?xml version="1.0" encoding="utf-8"?>
<externalLink xmlns="http://schemas.openxmlformats.org/spreadsheetml/2006/main">
  <externalBook xmlns:r="http://schemas.openxmlformats.org/officeDocument/2006/relationships" r:id="rId1">
    <sheetNames>
      <sheetName val="Financials"/>
      <sheetName val="Other Profile Information"/>
    </sheetNames>
    <sheetDataSet>
      <sheetData sheetId="0">
        <row r="37">
          <cell r="B37">
            <v>-7.7</v>
          </cell>
        </row>
        <row r="55">
          <cell r="B55">
            <v>170.2</v>
          </cell>
          <cell r="C55">
            <v>13.8</v>
          </cell>
        </row>
        <row r="57">
          <cell r="B57">
            <v>92.5</v>
          </cell>
        </row>
        <row r="80">
          <cell r="B80">
            <v>-14.5</v>
          </cell>
          <cell r="C80">
            <v>0</v>
          </cell>
        </row>
      </sheetData>
      <sheetData sheetId="1"/>
    </sheetDataSet>
  </externalBook>
</externalLink>
</file>

<file path=xl/externalLinks/externalLink27.xml><?xml version="1.0" encoding="utf-8"?>
<externalLink xmlns="http://schemas.openxmlformats.org/spreadsheetml/2006/main">
  <externalBook xmlns:r="http://schemas.openxmlformats.org/officeDocument/2006/relationships" r:id="rId1">
    <sheetNames>
      <sheetName val="Financials"/>
      <sheetName val="Other Profile Information"/>
    </sheetNames>
    <sheetDataSet>
      <sheetData sheetId="0">
        <row r="37">
          <cell r="B37">
            <v>14.4</v>
          </cell>
        </row>
        <row r="55">
          <cell r="B55">
            <v>742.6</v>
          </cell>
          <cell r="C55">
            <v>776.3</v>
          </cell>
        </row>
        <row r="57">
          <cell r="B57">
            <v>236.4</v>
          </cell>
        </row>
        <row r="80">
          <cell r="B80">
            <v>-5.3</v>
          </cell>
          <cell r="C80">
            <v>-31.3</v>
          </cell>
        </row>
      </sheetData>
      <sheetData sheetId="1"/>
    </sheetDataSet>
  </externalBook>
</externalLink>
</file>

<file path=xl/externalLinks/externalLink28.xml><?xml version="1.0" encoding="utf-8"?>
<externalLink xmlns="http://schemas.openxmlformats.org/spreadsheetml/2006/main">
  <externalBook xmlns:r="http://schemas.openxmlformats.org/officeDocument/2006/relationships" r:id="rId1">
    <sheetNames>
      <sheetName val="Financials"/>
      <sheetName val="Other Profile Information"/>
    </sheetNames>
    <sheetDataSet>
      <sheetData sheetId="0">
        <row r="37">
          <cell r="B37">
            <v>40.6</v>
          </cell>
        </row>
        <row r="55">
          <cell r="B55">
            <v>276.8</v>
          </cell>
          <cell r="C55">
            <v>160.4</v>
          </cell>
        </row>
        <row r="57">
          <cell r="B57">
            <v>150.2</v>
          </cell>
        </row>
        <row r="80">
          <cell r="B80">
            <v>30.3</v>
          </cell>
          <cell r="C80">
            <v>13.7</v>
          </cell>
        </row>
      </sheetData>
      <sheetData sheetId="1"/>
    </sheetDataSet>
  </externalBook>
</externalLink>
</file>

<file path=xl/externalLinks/externalLink29.xml><?xml version="1.0" encoding="utf-8"?>
<externalLink xmlns="http://schemas.openxmlformats.org/spreadsheetml/2006/main">
  <externalBook xmlns:r="http://schemas.openxmlformats.org/officeDocument/2006/relationships" r:id="rId1">
    <sheetNames>
      <sheetName val="Financials"/>
      <sheetName val="Other Profile Information"/>
    </sheetNames>
    <sheetDataSet>
      <sheetData sheetId="0">
        <row r="37">
          <cell r="B37">
            <v>2.7</v>
          </cell>
        </row>
        <row r="55">
          <cell r="B55">
            <v>155.7</v>
          </cell>
          <cell r="C55">
            <v>20.7</v>
          </cell>
        </row>
        <row r="57">
          <cell r="B57">
            <v>104.2</v>
          </cell>
        </row>
        <row r="80">
          <cell r="B80">
            <v>-16</v>
          </cell>
          <cell r="C80">
            <v>-11.7</v>
          </cell>
        </row>
      </sheetData>
      <sheetData sheetId="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Financials"/>
      <sheetName val="Other Profile Information"/>
    </sheetNames>
    <sheetDataSet>
      <sheetData sheetId="0">
        <row r="37">
          <cell r="B37">
            <v>18.7</v>
          </cell>
        </row>
        <row r="55">
          <cell r="B55">
            <v>628.1</v>
          </cell>
          <cell r="C55">
            <v>612</v>
          </cell>
        </row>
        <row r="57">
          <cell r="B57">
            <v>145.3</v>
          </cell>
        </row>
        <row r="80">
          <cell r="B80">
            <v>2.1</v>
          </cell>
          <cell r="C80">
            <v>51.9</v>
          </cell>
        </row>
      </sheetData>
      <sheetData sheetId="1"/>
    </sheetDataSet>
  </externalBook>
</externalLink>
</file>

<file path=xl/externalLinks/externalLink30.xml><?xml version="1.0" encoding="utf-8"?>
<externalLink xmlns="http://schemas.openxmlformats.org/spreadsheetml/2006/main">
  <externalBook xmlns:r="http://schemas.openxmlformats.org/officeDocument/2006/relationships" r:id="rId1">
    <sheetNames>
      <sheetName val="Financials"/>
      <sheetName val="Other Profile Information"/>
    </sheetNames>
    <sheetDataSet>
      <sheetData sheetId="0">
        <row r="37">
          <cell r="B37">
            <v>-3.1</v>
          </cell>
        </row>
        <row r="55">
          <cell r="B55">
            <v>156.3</v>
          </cell>
          <cell r="C55">
            <v>189.4</v>
          </cell>
        </row>
        <row r="57">
          <cell r="B57">
            <v>59.4</v>
          </cell>
        </row>
        <row r="80">
          <cell r="B80">
            <v>-11.6</v>
          </cell>
          <cell r="C80">
            <v>4.5</v>
          </cell>
        </row>
      </sheetData>
      <sheetData sheetId="1"/>
    </sheetDataSet>
  </externalBook>
</externalLink>
</file>

<file path=xl/externalLinks/externalLink31.xml><?xml version="1.0" encoding="utf-8"?>
<externalLink xmlns="http://schemas.openxmlformats.org/spreadsheetml/2006/main">
  <externalBook xmlns:r="http://schemas.openxmlformats.org/officeDocument/2006/relationships" r:id="rId1">
    <sheetNames>
      <sheetName val="Financials"/>
      <sheetName val="Other Profile Information"/>
    </sheetNames>
    <sheetDataSet>
      <sheetData sheetId="0">
        <row r="37">
          <cell r="B37">
            <v>-3.2</v>
          </cell>
        </row>
        <row r="55">
          <cell r="B55">
            <v>35.3</v>
          </cell>
          <cell r="C55">
            <v>13.6</v>
          </cell>
        </row>
        <row r="57">
          <cell r="B57">
            <v>17.3</v>
          </cell>
        </row>
        <row r="80">
          <cell r="B80">
            <v>-14.4</v>
          </cell>
          <cell r="C80">
            <v>-8.4</v>
          </cell>
        </row>
      </sheetData>
      <sheetData sheetId="1"/>
    </sheetDataSet>
  </externalBook>
</externalLink>
</file>

<file path=xl/externalLinks/externalLink32.xml><?xml version="1.0" encoding="utf-8"?>
<externalLink xmlns="http://schemas.openxmlformats.org/spreadsheetml/2006/main">
  <externalBook xmlns:r="http://schemas.openxmlformats.org/officeDocument/2006/relationships" r:id="rId1">
    <sheetNames>
      <sheetName val="Financials"/>
      <sheetName val="Other Profile Information"/>
    </sheetNames>
    <sheetDataSet>
      <sheetData sheetId="0">
        <row r="37">
          <cell r="B37">
            <v>3.4</v>
          </cell>
        </row>
        <row r="55">
          <cell r="B55">
            <v>61.3</v>
          </cell>
          <cell r="C55">
            <v>20</v>
          </cell>
        </row>
        <row r="57">
          <cell r="B57">
            <v>34.7</v>
          </cell>
        </row>
        <row r="80">
          <cell r="B80">
            <v>1.4</v>
          </cell>
          <cell r="C80">
            <v>-6.5</v>
          </cell>
        </row>
      </sheetData>
      <sheetData sheetId="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Financials"/>
      <sheetName val="Other Profile Information"/>
    </sheetNames>
    <sheetDataSet>
      <sheetData sheetId="0">
        <row r="37">
          <cell r="B37">
            <v>26.3</v>
          </cell>
        </row>
        <row r="55">
          <cell r="B55">
            <v>534.6</v>
          </cell>
          <cell r="C55">
            <v>514.9</v>
          </cell>
        </row>
        <row r="57">
          <cell r="B57">
            <v>174.8</v>
          </cell>
        </row>
        <row r="80">
          <cell r="B80">
            <v>14.6</v>
          </cell>
          <cell r="C80">
            <v>43.6</v>
          </cell>
        </row>
      </sheetData>
      <sheetData sheetId="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Financials"/>
      <sheetName val="Other Profile Information"/>
    </sheetNames>
    <sheetDataSet>
      <sheetData sheetId="0">
        <row r="37">
          <cell r="B37">
            <v>948.6</v>
          </cell>
        </row>
        <row r="55">
          <cell r="C55">
            <v>7660</v>
          </cell>
          <cell r="D55">
            <v>6600.8</v>
          </cell>
        </row>
        <row r="57">
          <cell r="C57">
            <v>1686.2</v>
          </cell>
        </row>
        <row r="80">
          <cell r="C80">
            <v>341.2</v>
          </cell>
          <cell r="D80">
            <v>260.4</v>
          </cell>
        </row>
      </sheetData>
      <sheetData sheetId="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Financials"/>
      <sheetName val="Other Profile Information"/>
    </sheetNames>
    <sheetDataSet>
      <sheetData sheetId="0">
        <row r="37">
          <cell r="B37">
            <v>25.2</v>
          </cell>
        </row>
        <row r="55">
          <cell r="B55">
            <v>472</v>
          </cell>
          <cell r="C55">
            <v>467.8</v>
          </cell>
        </row>
        <row r="57">
          <cell r="B57">
            <v>164.2</v>
          </cell>
        </row>
        <row r="80">
          <cell r="B80">
            <v>16.7</v>
          </cell>
          <cell r="C80">
            <v>24</v>
          </cell>
        </row>
      </sheetData>
      <sheetData sheetId="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Financials"/>
      <sheetName val="Other Profile Information"/>
    </sheetNames>
    <sheetDataSet>
      <sheetData sheetId="0">
        <row r="37">
          <cell r="B37">
            <v>-6.2</v>
          </cell>
        </row>
        <row r="55">
          <cell r="B55">
            <v>25.3</v>
          </cell>
          <cell r="C55">
            <v>9.1</v>
          </cell>
        </row>
        <row r="57">
          <cell r="B57">
            <v>16.6</v>
          </cell>
        </row>
        <row r="80">
          <cell r="B80">
            <v>-6.4</v>
          </cell>
          <cell r="C80">
            <v>0.8</v>
          </cell>
        </row>
      </sheetData>
      <sheetData sheetId="1"/>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Financials"/>
      <sheetName val="Other Profile Information"/>
    </sheetNames>
    <sheetDataSet>
      <sheetData sheetId="0">
        <row r="37">
          <cell r="B37">
            <v>20.2</v>
          </cell>
        </row>
        <row r="55">
          <cell r="C55">
            <v>82.4</v>
          </cell>
          <cell r="D55">
            <v>58.4</v>
          </cell>
        </row>
        <row r="57">
          <cell r="C57">
            <v>40.1</v>
          </cell>
        </row>
        <row r="80">
          <cell r="C80">
            <v>9.8</v>
          </cell>
          <cell r="D80">
            <v>6</v>
          </cell>
        </row>
      </sheetData>
      <sheetData sheetId="1"/>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Financials"/>
      <sheetName val="Other Profile Information"/>
    </sheetNames>
    <sheetDataSet>
      <sheetData sheetId="0">
        <row r="37">
          <cell r="B37">
            <v>6.3</v>
          </cell>
        </row>
        <row r="55">
          <cell r="B55">
            <v>187</v>
          </cell>
        </row>
        <row r="57">
          <cell r="B57">
            <v>92</v>
          </cell>
        </row>
        <row r="80">
          <cell r="B80">
            <v>-37.6</v>
          </cell>
        </row>
      </sheetData>
      <sheetData sheetId="1"/>
    </sheetDataSet>
  </externalBook>
</externalLink>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Z46"/>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1" min="1" style="0" width="30.13"/>
    <col collapsed="false" customWidth="true" hidden="true" outlineLevel="0" max="2" min="2" style="0" width="7.99"/>
    <col collapsed="false" customWidth="true" hidden="false" outlineLevel="0" max="3" min="3" style="0" width="14.7"/>
    <col collapsed="false" customWidth="true" hidden="false" outlineLevel="0" max="4" min="4" style="1" width="11.13"/>
    <col collapsed="false" customWidth="true" hidden="false" outlineLevel="0" max="5" min="5" style="2" width="9.85"/>
    <col collapsed="false" customWidth="true" hidden="false" outlineLevel="0" max="6" min="6" style="2" width="8.7"/>
    <col collapsed="false" customWidth="true" hidden="false" outlineLevel="0" max="7" min="7" style="3" width="6.99"/>
    <col collapsed="false" customWidth="true" hidden="false" outlineLevel="0" max="8" min="8" style="3" width="12.7"/>
    <col collapsed="false" customWidth="true" hidden="false" outlineLevel="0" max="9" min="9" style="3" width="12.99"/>
    <col collapsed="false" customWidth="true" hidden="false" outlineLevel="0" max="10" min="10" style="4" width="14.14"/>
    <col collapsed="false" customWidth="true" hidden="false" outlineLevel="0" max="12" min="11" style="5" width="10.28"/>
    <col collapsed="false" customWidth="true" hidden="false" outlineLevel="0" max="13" min="13" style="5" width="13.41"/>
    <col collapsed="false" customWidth="true" hidden="true" outlineLevel="0" max="14" min="14" style="6" width="9.28"/>
    <col collapsed="false" customWidth="true" hidden="false" outlineLevel="0" max="15" min="15" style="7" width="9.99"/>
    <col collapsed="false" customWidth="true" hidden="false" outlineLevel="0" max="16" min="16" style="5" width="12.42"/>
    <col collapsed="false" customWidth="true" hidden="false" outlineLevel="0" max="19" min="17" style="8" width="13.56"/>
    <col collapsed="false" customWidth="true" hidden="false" outlineLevel="0" max="20" min="20" style="0" width="19.7"/>
    <col collapsed="false" customWidth="true" hidden="true" outlineLevel="0" max="21" min="21" style="9" width="46.42"/>
    <col collapsed="false" customWidth="true" hidden="true" outlineLevel="0" max="23" min="22" style="10" width="14.7"/>
    <col collapsed="false" customWidth="true" hidden="true" outlineLevel="0" max="24" min="24" style="11" width="3.56"/>
    <col collapsed="false" customWidth="true" hidden="true" outlineLevel="0" max="25" min="25" style="11" width="6.28"/>
    <col collapsed="false" customWidth="true" hidden="true" outlineLevel="0" max="26" min="26" style="0" width="7.56"/>
  </cols>
  <sheetData>
    <row r="1" customFormat="false" ht="14.25" hidden="false" customHeight="true" outlineLevel="0" collapsed="false">
      <c r="A1" s="12" t="s">
        <v>0</v>
      </c>
      <c r="B1" s="12"/>
      <c r="C1" s="12"/>
      <c r="D1" s="12"/>
      <c r="E1" s="12"/>
      <c r="F1" s="12"/>
      <c r="G1" s="12"/>
      <c r="H1" s="12"/>
      <c r="J1" s="13"/>
      <c r="K1" s="14"/>
      <c r="M1" s="15"/>
    </row>
    <row r="2" customFormat="false" ht="12.75" hidden="false" customHeight="true" outlineLevel="0" collapsed="false">
      <c r="A2" s="12"/>
      <c r="B2" s="12"/>
      <c r="C2" s="12"/>
      <c r="D2" s="12"/>
      <c r="E2" s="12"/>
      <c r="F2" s="12"/>
      <c r="G2" s="12"/>
      <c r="H2" s="12"/>
      <c r="K2" s="16"/>
    </row>
    <row r="3" customFormat="false" ht="12.75" hidden="false" customHeight="false" outlineLevel="0" collapsed="false">
      <c r="A3" s="12"/>
      <c r="B3" s="12"/>
      <c r="C3" s="12"/>
      <c r="D3" s="12"/>
      <c r="E3" s="12"/>
    </row>
    <row r="4" customFormat="false" ht="12.75" hidden="false" customHeight="false" outlineLevel="0" collapsed="false">
      <c r="H4" s="17" t="s">
        <v>1</v>
      </c>
    </row>
    <row r="5" customFormat="false" ht="6" hidden="false" customHeight="true" outlineLevel="0" collapsed="false">
      <c r="A5" s="18"/>
      <c r="B5" s="18"/>
      <c r="C5" s="18"/>
      <c r="D5" s="19"/>
      <c r="E5" s="20"/>
      <c r="F5" s="20"/>
    </row>
    <row r="6" customFormat="false" ht="38.25" hidden="false" customHeight="false" outlineLevel="0" collapsed="false">
      <c r="A6" s="21" t="s">
        <v>2</v>
      </c>
      <c r="B6" s="21" t="s">
        <v>3</v>
      </c>
      <c r="C6" s="21" t="s">
        <v>4</v>
      </c>
      <c r="D6" s="22" t="s">
        <v>5</v>
      </c>
      <c r="E6" s="23" t="s">
        <v>6</v>
      </c>
      <c r="F6" s="24" t="s">
        <v>7</v>
      </c>
      <c r="G6" s="21" t="s">
        <v>7</v>
      </c>
      <c r="H6" s="25" t="s">
        <v>8</v>
      </c>
      <c r="I6" s="25" t="s">
        <v>9</v>
      </c>
      <c r="J6" s="26" t="s">
        <v>10</v>
      </c>
      <c r="K6" s="22" t="s">
        <v>11</v>
      </c>
      <c r="L6" s="22" t="s">
        <v>12</v>
      </c>
      <c r="M6" s="22" t="s">
        <v>13</v>
      </c>
      <c r="N6" s="27" t="s">
        <v>14</v>
      </c>
      <c r="O6" s="28" t="s">
        <v>15</v>
      </c>
      <c r="P6" s="22" t="s">
        <v>16</v>
      </c>
      <c r="Q6" s="29" t="s">
        <v>17</v>
      </c>
      <c r="R6" s="30" t="s">
        <v>18</v>
      </c>
      <c r="S6" s="30" t="s">
        <v>19</v>
      </c>
      <c r="T6" s="21" t="s">
        <v>20</v>
      </c>
      <c r="U6" s="21" t="s">
        <v>21</v>
      </c>
      <c r="V6" s="25" t="s">
        <v>22</v>
      </c>
      <c r="W6" s="25" t="s">
        <v>23</v>
      </c>
      <c r="X6" s="11" t="s">
        <v>24</v>
      </c>
      <c r="Y6" s="11" t="s">
        <v>25</v>
      </c>
      <c r="Z6" s="11" t="s">
        <v>26</v>
      </c>
    </row>
    <row r="7" customFormat="false" ht="12.75" hidden="false" customHeight="false" outlineLevel="0" collapsed="false">
      <c r="A7" s="0" t="s">
        <v>27</v>
      </c>
      <c r="B7" s="0" t="s">
        <v>28</v>
      </c>
      <c r="C7" s="0" t="s">
        <v>29</v>
      </c>
      <c r="D7" s="1" t="n">
        <v>6.125</v>
      </c>
      <c r="E7" s="2" t="n">
        <f aca="false">-0.4</f>
        <v>-0.4</v>
      </c>
      <c r="F7" s="2" t="n">
        <f aca="false">D7/E7</f>
        <v>-15.3125</v>
      </c>
      <c r="G7" s="3" t="str">
        <f aca="false">IF(F7&gt;=0,F7,"N/A")</f>
        <v>N/A</v>
      </c>
      <c r="H7" s="5" t="n">
        <f aca="false">[1]Financials!$B$55</f>
        <v>87.8</v>
      </c>
      <c r="I7" s="5" t="n">
        <f aca="false">[1]Financials!$C$55</f>
        <v>26.5</v>
      </c>
      <c r="J7" s="31" t="n">
        <f aca="false">(H7-I7)/I7</f>
        <v>2.31320754716981</v>
      </c>
      <c r="K7" s="5" t="n">
        <f aca="false">[1]Financials!$B$57</f>
        <v>42.2</v>
      </c>
      <c r="L7" s="5" t="n">
        <f aca="false">[1]Financials!$B$80</f>
        <v>-12.9</v>
      </c>
      <c r="M7" s="5" t="n">
        <f aca="false">[1]Financials!$C$80</f>
        <v>-2.5</v>
      </c>
      <c r="N7" s="4" t="n">
        <f aca="false">(L7-M7)/M7</f>
        <v>4.16</v>
      </c>
      <c r="O7" s="7" t="n">
        <f aca="false">[1]Financials!$B$37</f>
        <v>0.6</v>
      </c>
      <c r="P7" s="5" t="n">
        <v>218.1</v>
      </c>
      <c r="Q7" s="8" t="n">
        <v>1100</v>
      </c>
      <c r="R7" s="32" t="n">
        <f aca="false">H7/Q7*1000000</f>
        <v>79818.1818181818</v>
      </c>
      <c r="S7" s="32" t="n">
        <f aca="false">P7/Q7*1000000</f>
        <v>198272.727272727</v>
      </c>
      <c r="T7" s="0" t="s">
        <v>30</v>
      </c>
      <c r="U7" s="9" t="s">
        <v>31</v>
      </c>
    </row>
    <row r="8" customFormat="false" ht="12.75" hidden="false" customHeight="false" outlineLevel="0" collapsed="false">
      <c r="A8" s="0" t="s">
        <v>32</v>
      </c>
      <c r="B8" s="0" t="s">
        <v>33</v>
      </c>
      <c r="C8" s="0" t="s">
        <v>34</v>
      </c>
      <c r="D8" s="1" t="n">
        <v>8.375</v>
      </c>
      <c r="E8" s="2" t="n">
        <v>0.38</v>
      </c>
      <c r="F8" s="2" t="n">
        <f aca="false">D8/E8</f>
        <v>22.0394736842105</v>
      </c>
      <c r="G8" s="33" t="n">
        <f aca="false">IF(F8&gt;=0,F8,"N/A")</f>
        <v>22.0394736842105</v>
      </c>
      <c r="H8" s="5" t="n">
        <f aca="false">[2]Financials!$B$55</f>
        <v>260.5</v>
      </c>
      <c r="I8" s="5" t="n">
        <f aca="false">[2]Financials!$C$55</f>
        <v>102.7</v>
      </c>
      <c r="J8" s="31" t="n">
        <f aca="false">(H8-I8)/I8</f>
        <v>1.5365141187926</v>
      </c>
      <c r="K8" s="5" t="n">
        <f aca="false">[2]Financials!$B$57</f>
        <v>116.4</v>
      </c>
      <c r="L8" s="5" t="n">
        <f aca="false">[2]Financials!$B$80</f>
        <v>3.2</v>
      </c>
      <c r="M8" s="5" t="n">
        <f aca="false">[2]Financials!$C$80</f>
        <v>-28.9</v>
      </c>
      <c r="N8" s="34" t="n">
        <f aca="false">(L8-M8)/M8</f>
        <v>-1.11072664359862</v>
      </c>
      <c r="O8" s="7" t="n">
        <f aca="false">[2]Financials!$B$37</f>
        <v>13.6</v>
      </c>
      <c r="P8" s="5" t="n">
        <v>369.8</v>
      </c>
      <c r="Q8" s="8" t="n">
        <v>1650</v>
      </c>
      <c r="R8" s="32" t="n">
        <f aca="false">H8/Q8*1000000</f>
        <v>157878.787878788</v>
      </c>
      <c r="S8" s="32" t="n">
        <f aca="false">P8/Q8*1000000</f>
        <v>224121.212121212</v>
      </c>
      <c r="T8" s="0" t="s">
        <v>35</v>
      </c>
      <c r="U8" s="9" t="s">
        <v>36</v>
      </c>
    </row>
    <row r="9" customFormat="false" ht="12.75" hidden="false" customHeight="false" outlineLevel="0" collapsed="false">
      <c r="A9" s="0" t="s">
        <v>37</v>
      </c>
      <c r="B9" s="0" t="s">
        <v>38</v>
      </c>
      <c r="C9" s="35" t="s">
        <v>39</v>
      </c>
      <c r="G9" s="33" t="n">
        <f aca="false">IF(F9&gt;=0,F9,"N/A")</f>
        <v>0</v>
      </c>
      <c r="H9" s="5"/>
      <c r="I9" s="5"/>
      <c r="J9" s="31"/>
      <c r="N9" s="4"/>
      <c r="Q9" s="8" t="n">
        <v>150</v>
      </c>
      <c r="R9" s="32"/>
      <c r="S9" s="32" t="n">
        <f aca="false">P9/Q9*1000000</f>
        <v>0</v>
      </c>
      <c r="T9" s="0" t="s">
        <v>40</v>
      </c>
      <c r="U9" s="9" t="s">
        <v>41</v>
      </c>
    </row>
    <row r="10" customFormat="false" ht="12.75" hidden="false" customHeight="false" outlineLevel="0" collapsed="false">
      <c r="A10" s="0" t="s">
        <v>42</v>
      </c>
      <c r="B10" s="0" t="s">
        <v>43</v>
      </c>
      <c r="C10" s="0" t="s">
        <v>44</v>
      </c>
      <c r="D10" s="1" t="n">
        <v>2.75</v>
      </c>
      <c r="E10" s="2" t="n">
        <f aca="false">-0.36</f>
        <v>-0.36</v>
      </c>
      <c r="F10" s="2" t="n">
        <f aca="false">D10/E10</f>
        <v>-7.63888888888889</v>
      </c>
      <c r="G10" s="33" t="str">
        <f aca="false">IF(F10&gt;=0,F10,"N/A")</f>
        <v>N/A</v>
      </c>
      <c r="H10" s="5" t="n">
        <f aca="false">[3]Financials!$B$55</f>
        <v>628.1</v>
      </c>
      <c r="I10" s="5" t="n">
        <f aca="false">[3]Financials!$C$55</f>
        <v>612</v>
      </c>
      <c r="J10" s="31" t="n">
        <f aca="false">(H10-I10)/I10</f>
        <v>0.0263071895424837</v>
      </c>
      <c r="K10" s="5" t="n">
        <f aca="false">[3]Financials!$B$57</f>
        <v>145.3</v>
      </c>
      <c r="L10" s="5" t="n">
        <f aca="false">[3]Financials!$B$80</f>
        <v>2.1</v>
      </c>
      <c r="M10" s="5" t="n">
        <f aca="false">[3]Financials!$C$80</f>
        <v>51.9</v>
      </c>
      <c r="N10" s="4" t="n">
        <f aca="false">(L10-M10)/M10</f>
        <v>-0.959537572254335</v>
      </c>
      <c r="O10" s="7" t="n">
        <f aca="false">[3]Financials!$B$37</f>
        <v>18.7</v>
      </c>
      <c r="P10" s="5" t="n">
        <v>173.5</v>
      </c>
      <c r="Q10" s="8" t="n">
        <v>4200</v>
      </c>
      <c r="R10" s="32" t="n">
        <f aca="false">H10/Q10*1000000</f>
        <v>149547.619047619</v>
      </c>
      <c r="S10" s="32" t="n">
        <f aca="false">P10/Q10*1000000</f>
        <v>41309.5238095238</v>
      </c>
      <c r="T10" s="0" t="s">
        <v>45</v>
      </c>
      <c r="U10" s="9" t="s">
        <v>46</v>
      </c>
    </row>
    <row r="11" customFormat="false" ht="12.75" hidden="false" customHeight="false" outlineLevel="0" collapsed="false">
      <c r="A11" s="0" t="s">
        <v>47</v>
      </c>
      <c r="B11" s="0" t="s">
        <v>48</v>
      </c>
      <c r="C11" s="0" t="s">
        <v>49</v>
      </c>
      <c r="D11" s="1" t="n">
        <v>0.938</v>
      </c>
      <c r="E11" s="2" t="n">
        <v>-0.83</v>
      </c>
      <c r="F11" s="2" t="n">
        <f aca="false">D11/E11</f>
        <v>-1.13012048192771</v>
      </c>
      <c r="G11" s="33" t="str">
        <f aca="false">IF(F11&gt;=0,F11,"N/A")</f>
        <v>N/A</v>
      </c>
      <c r="H11" s="5" t="n">
        <v>35.72</v>
      </c>
      <c r="I11" s="5" t="n">
        <v>13.51</v>
      </c>
      <c r="J11" s="31" t="n">
        <f aca="false">(H11-I11)/I11</f>
        <v>1.6439674315322</v>
      </c>
      <c r="K11" s="5" t="n">
        <v>-17.6</v>
      </c>
      <c r="L11" s="5" t="n">
        <v>-14.39</v>
      </c>
      <c r="M11" s="36" t="n">
        <v>-0.002</v>
      </c>
      <c r="N11" s="4" t="n">
        <f aca="false">(L11-M11)/M11</f>
        <v>7194</v>
      </c>
      <c r="O11" s="7" t="n">
        <f aca="false">L11+4.82</f>
        <v>-9.57</v>
      </c>
      <c r="P11" s="5" t="n">
        <v>21.3</v>
      </c>
      <c r="Q11" s="8" t="n">
        <v>550</v>
      </c>
      <c r="R11" s="32" t="n">
        <f aca="false">H11/Q11*1000000</f>
        <v>64945.4545454545</v>
      </c>
      <c r="S11" s="32" t="n">
        <f aca="false">P11/Q11*1000000</f>
        <v>38727.2727272727</v>
      </c>
      <c r="T11" s="0" t="s">
        <v>50</v>
      </c>
    </row>
    <row r="12" customFormat="false" ht="12.75" hidden="false" customHeight="false" outlineLevel="0" collapsed="false">
      <c r="A12" s="0" t="s">
        <v>51</v>
      </c>
      <c r="B12" s="0" t="s">
        <v>52</v>
      </c>
      <c r="C12" s="0" t="s">
        <v>53</v>
      </c>
      <c r="D12" s="1" t="n">
        <v>4</v>
      </c>
      <c r="E12" s="2" t="n">
        <v>-0.27</v>
      </c>
      <c r="F12" s="2" t="n">
        <f aca="false">D12/E12</f>
        <v>-14.8148148148148</v>
      </c>
      <c r="G12" s="33" t="str">
        <f aca="false">IF(F12&gt;=0,F12,"N/A")</f>
        <v>N/A</v>
      </c>
      <c r="H12" s="5" t="n">
        <f aca="false">[4]Financials!$B$55</f>
        <v>534.6</v>
      </c>
      <c r="I12" s="5" t="n">
        <f aca="false">[4]Financials!$C$55</f>
        <v>514.9</v>
      </c>
      <c r="J12" s="31" t="n">
        <f aca="false">(H12-I12)/I12</f>
        <v>0.0382598562827734</v>
      </c>
      <c r="K12" s="5" t="n">
        <f aca="false">[4]Financials!$B$57</f>
        <v>174.8</v>
      </c>
      <c r="L12" s="5" t="n">
        <f aca="false">[4]Financials!$B$80</f>
        <v>14.6</v>
      </c>
      <c r="M12" s="5" t="n">
        <f aca="false">[4]Financials!$C$80</f>
        <v>43.6</v>
      </c>
      <c r="N12" s="4" t="n">
        <f aca="false">(L12-M12)/M12</f>
        <v>-0.665137614678899</v>
      </c>
      <c r="O12" s="7" t="n">
        <f aca="false">[4]Financials!$B$37</f>
        <v>26.3</v>
      </c>
      <c r="P12" s="5" t="n">
        <v>126.6</v>
      </c>
      <c r="Q12" s="8" t="n">
        <v>4149</v>
      </c>
      <c r="R12" s="32" t="n">
        <f aca="false">H12/Q12*1000000</f>
        <v>128850.32537961</v>
      </c>
      <c r="S12" s="32" t="n">
        <f aca="false">P12/Q12*1000000</f>
        <v>30513.3767172813</v>
      </c>
      <c r="T12" s="0" t="s">
        <v>54</v>
      </c>
    </row>
    <row r="13" customFormat="false" ht="12.75" hidden="false" customHeight="false" outlineLevel="0" collapsed="false">
      <c r="A13" s="0" t="s">
        <v>55</v>
      </c>
      <c r="B13" s="0" t="s">
        <v>56</v>
      </c>
      <c r="C13" s="0" t="s">
        <v>57</v>
      </c>
      <c r="D13" s="1" t="n">
        <v>74.063</v>
      </c>
      <c r="E13" s="2" t="n">
        <v>2.52</v>
      </c>
      <c r="F13" s="2" t="n">
        <f aca="false">D13/E13</f>
        <v>29.3900793650794</v>
      </c>
      <c r="G13" s="33" t="n">
        <f aca="false">IF(F13&gt;=0,F13,"N/A")</f>
        <v>29.3900793650794</v>
      </c>
      <c r="H13" s="5" t="n">
        <f aca="false">[5]Financials!$C$55</f>
        <v>7660</v>
      </c>
      <c r="I13" s="5" t="n">
        <f aca="false">[5]Financials!$D$55</f>
        <v>6600.8</v>
      </c>
      <c r="J13" s="31" t="n">
        <f aca="false">(H13-I13)/I13</f>
        <v>0.16046539813356</v>
      </c>
      <c r="K13" s="5" t="n">
        <f aca="false">[5]Financials!$C$57</f>
        <v>1686.2</v>
      </c>
      <c r="L13" s="5" t="n">
        <f aca="false">[5]Financials!$C$80</f>
        <v>341.2</v>
      </c>
      <c r="M13" s="5" t="n">
        <f aca="false">[5]Financials!$D$80</f>
        <v>260.4</v>
      </c>
      <c r="N13" s="4" t="n">
        <f aca="false">(L13-M13)/M13</f>
        <v>0.310291858678956</v>
      </c>
      <c r="O13" s="7" t="n">
        <f aca="false">[5]Financials!$B$37</f>
        <v>948.6</v>
      </c>
      <c r="P13" s="5" t="n">
        <v>12500</v>
      </c>
      <c r="Q13" s="8" t="n">
        <v>58000</v>
      </c>
      <c r="R13" s="32" t="n">
        <f aca="false">H13/Q13*1000000</f>
        <v>132068.965517241</v>
      </c>
      <c r="S13" s="32" t="n">
        <f aca="false">P13/Q13*1000000</f>
        <v>215517.24137931</v>
      </c>
      <c r="T13" s="0" t="s">
        <v>58</v>
      </c>
    </row>
    <row r="14" customFormat="false" ht="12.75" hidden="false" customHeight="false" outlineLevel="0" collapsed="false">
      <c r="A14" s="0" t="s">
        <v>59</v>
      </c>
      <c r="B14" s="0" t="s">
        <v>60</v>
      </c>
      <c r="C14" s="0" t="s">
        <v>61</v>
      </c>
      <c r="D14" s="1" t="n">
        <v>3.75</v>
      </c>
      <c r="E14" s="2" t="n">
        <v>-0.23</v>
      </c>
      <c r="F14" s="2" t="n">
        <f aca="false">D14/E14</f>
        <v>-16.304347826087</v>
      </c>
      <c r="G14" s="33" t="str">
        <f aca="false">IF(F14&gt;=0,F14,"N/A")</f>
        <v>N/A</v>
      </c>
      <c r="H14" s="5" t="n">
        <f aca="false">[6]Financials!$B$55</f>
        <v>472</v>
      </c>
      <c r="I14" s="5" t="n">
        <f aca="false">[6]Financials!$C$55</f>
        <v>467.8</v>
      </c>
      <c r="J14" s="31" t="n">
        <f aca="false">(H14-I14)/I14</f>
        <v>0.00897819581017526</v>
      </c>
      <c r="K14" s="5" t="n">
        <f aca="false">[6]Financials!$B$57</f>
        <v>164.2</v>
      </c>
      <c r="L14" s="5" t="n">
        <f aca="false">[6]Financials!$B$80</f>
        <v>16.7</v>
      </c>
      <c r="M14" s="5" t="n">
        <f aca="false">[6]Financials!$C$80</f>
        <v>24</v>
      </c>
      <c r="N14" s="4" t="n">
        <f aca="false">(L14-M14)/M14</f>
        <v>-0.304166666666667</v>
      </c>
      <c r="O14" s="7" t="n">
        <f aca="false">[6]Financials!$B$37</f>
        <v>25.2</v>
      </c>
      <c r="P14" s="5" t="n">
        <v>78.3</v>
      </c>
      <c r="Q14" s="8" t="n">
        <v>5200</v>
      </c>
      <c r="R14" s="32" t="n">
        <f aca="false">H14/Q14*1000000</f>
        <v>90769.2307692308</v>
      </c>
      <c r="S14" s="32" t="n">
        <f aca="false">P14/Q14*1000000</f>
        <v>15057.6923076923</v>
      </c>
      <c r="T14" s="0" t="s">
        <v>62</v>
      </c>
    </row>
    <row r="15" customFormat="false" ht="12.75" hidden="false" customHeight="false" outlineLevel="0" collapsed="false">
      <c r="A15" s="0" t="s">
        <v>63</v>
      </c>
      <c r="B15" s="0" t="s">
        <v>64</v>
      </c>
      <c r="C15" s="0" t="s">
        <v>65</v>
      </c>
      <c r="D15" s="1" t="n">
        <v>7.375</v>
      </c>
      <c r="E15" s="2" t="n">
        <v>0.1</v>
      </c>
      <c r="F15" s="2" t="n">
        <f aca="false">D15/E15</f>
        <v>73.75</v>
      </c>
      <c r="G15" s="33" t="n">
        <f aca="false">IF(F15&gt;=0,F15,"N/A")</f>
        <v>73.75</v>
      </c>
      <c r="H15" s="5" t="n">
        <f aca="false">[7]Financials!$B$55</f>
        <v>25.3</v>
      </c>
      <c r="I15" s="5" t="n">
        <f aca="false">[7]Financials!$C$55</f>
        <v>9.1</v>
      </c>
      <c r="J15" s="31" t="n">
        <f aca="false">(H15-I15)/I15</f>
        <v>1.78021978021978</v>
      </c>
      <c r="K15" s="5" t="n">
        <f aca="false">[7]Financials!$B$57</f>
        <v>16.6</v>
      </c>
      <c r="L15" s="5" t="n">
        <f aca="false">[7]Financials!$B$80</f>
        <v>-6.4</v>
      </c>
      <c r="M15" s="5" t="n">
        <f aca="false">[7]Financials!$C$80</f>
        <v>0.8</v>
      </c>
      <c r="N15" s="4" t="n">
        <f aca="false">(L15-M15)/M15</f>
        <v>-9</v>
      </c>
      <c r="O15" s="7" t="n">
        <f aca="false">[7]Financials!$B$37</f>
        <v>-6.2</v>
      </c>
      <c r="P15" s="5" t="n">
        <v>206.4</v>
      </c>
      <c r="Q15" s="8" t="n">
        <v>183</v>
      </c>
      <c r="R15" s="32" t="n">
        <f aca="false">H15/Q15*1000000</f>
        <v>138251.366120219</v>
      </c>
      <c r="S15" s="32" t="n">
        <f aca="false">P15/Q15*1000000</f>
        <v>1127868.85245902</v>
      </c>
      <c r="T15" s="0" t="s">
        <v>66</v>
      </c>
    </row>
    <row r="16" customFormat="false" ht="12.75" hidden="false" customHeight="false" outlineLevel="0" collapsed="false">
      <c r="A16" s="0" t="s">
        <v>67</v>
      </c>
      <c r="B16" s="0" t="s">
        <v>68</v>
      </c>
      <c r="C16" s="0" t="s">
        <v>69</v>
      </c>
      <c r="D16" s="1" t="n">
        <v>34.81</v>
      </c>
      <c r="E16" s="2" t="n">
        <v>0.87</v>
      </c>
      <c r="F16" s="2" t="n">
        <f aca="false">D16/E16</f>
        <v>40.0114942528736</v>
      </c>
      <c r="G16" s="33" t="n">
        <f aca="false">IF(F16&gt;=0,F16,"N/A")</f>
        <v>40.0114942528736</v>
      </c>
      <c r="H16" s="5" t="n">
        <f aca="false">[8]Financials!$C$55</f>
        <v>82.4</v>
      </c>
      <c r="I16" s="5" t="n">
        <f aca="false">[8]Financials!$D$55</f>
        <v>58.4</v>
      </c>
      <c r="J16" s="31" t="n">
        <f aca="false">(H16-I16)/I16</f>
        <v>0.410958904109589</v>
      </c>
      <c r="K16" s="5" t="n">
        <f aca="false">[8]Financials!$C$57</f>
        <v>40.1</v>
      </c>
      <c r="L16" s="5" t="n">
        <f aca="false">[8]Financials!$C$80</f>
        <v>9.8</v>
      </c>
      <c r="M16" s="5" t="n">
        <f aca="false">[8]Financials!$D$80</f>
        <v>6</v>
      </c>
      <c r="N16" s="5" t="n">
        <f aca="false">[8]Financials!$D$80</f>
        <v>6</v>
      </c>
      <c r="O16" s="7" t="n">
        <f aca="false">[8]Financials!$B$37</f>
        <v>20.2</v>
      </c>
      <c r="P16" s="5" t="n">
        <v>863</v>
      </c>
      <c r="Q16" s="8" t="n">
        <v>576</v>
      </c>
      <c r="R16" s="32" t="n">
        <f aca="false">H16/Q16*1000000</f>
        <v>143055.555555556</v>
      </c>
      <c r="S16" s="32" t="n">
        <f aca="false">P16/Q16*1000000</f>
        <v>1498263.88888889</v>
      </c>
      <c r="T16" s="0" t="s">
        <v>70</v>
      </c>
      <c r="U16" s="9" t="s">
        <v>71</v>
      </c>
    </row>
    <row r="17" customFormat="false" ht="12.75" hidden="false" customHeight="false" outlineLevel="0" collapsed="false">
      <c r="A17" s="0" t="s">
        <v>72</v>
      </c>
      <c r="B17" s="0" t="s">
        <v>73</v>
      </c>
      <c r="C17" s="0" t="s">
        <v>74</v>
      </c>
      <c r="D17" s="1" t="n">
        <v>6</v>
      </c>
      <c r="E17" s="2" t="n">
        <v>-0.55</v>
      </c>
      <c r="F17" s="2" t="n">
        <f aca="false">D17/E17</f>
        <v>-10.9090909090909</v>
      </c>
      <c r="G17" s="33" t="str">
        <f aca="false">IF(F17&gt;=0,F17,"N/A")</f>
        <v>N/A</v>
      </c>
      <c r="H17" s="5" t="n">
        <f aca="false">[9]Financials!$B$55</f>
        <v>187</v>
      </c>
      <c r="I17" s="5" t="s">
        <v>75</v>
      </c>
      <c r="J17" s="31"/>
      <c r="K17" s="5" t="n">
        <f aca="false">[9]Financials!$B$57</f>
        <v>92</v>
      </c>
      <c r="L17" s="5" t="n">
        <f aca="false">[9]Financials!$B$80</f>
        <v>-37.6</v>
      </c>
      <c r="M17" s="5" t="s">
        <v>75</v>
      </c>
      <c r="N17" s="4"/>
      <c r="O17" s="7" t="n">
        <f aca="false">[9]Financials!$B$37</f>
        <v>6.3</v>
      </c>
      <c r="P17" s="5" t="n">
        <v>345.6</v>
      </c>
      <c r="Q17" s="8" t="n">
        <v>1240</v>
      </c>
      <c r="R17" s="32" t="n">
        <f aca="false">H17/Q17*1000000</f>
        <v>150806.451612903</v>
      </c>
      <c r="S17" s="32" t="n">
        <f aca="false">P17/Q17*1000000</f>
        <v>278709.677419355</v>
      </c>
      <c r="T17" s="0" t="s">
        <v>76</v>
      </c>
    </row>
    <row r="18" customFormat="false" ht="12.75" hidden="false" customHeight="false" outlineLevel="0" collapsed="false">
      <c r="A18" s="0" t="s">
        <v>77</v>
      </c>
      <c r="B18" s="0" t="s">
        <v>78</v>
      </c>
      <c r="C18" s="0" t="s">
        <v>77</v>
      </c>
      <c r="D18" s="1" t="n">
        <v>51.18</v>
      </c>
      <c r="E18" s="2" t="n">
        <v>1.82</v>
      </c>
      <c r="F18" s="2" t="n">
        <f aca="false">D18/E18</f>
        <v>28.1208791208791</v>
      </c>
      <c r="G18" s="33" t="n">
        <f aca="false">IF(F18&gt;=0,F18,"N/A")</f>
        <v>28.1208791208791</v>
      </c>
      <c r="H18" s="5" t="n">
        <f aca="false">[10]Financials!$B$55</f>
        <v>18534.2</v>
      </c>
      <c r="I18" s="5" t="n">
        <f aca="false">[10]Financials!$C$55</f>
        <v>16891</v>
      </c>
      <c r="J18" s="31" t="n">
        <f aca="false">(H18-I18)/I18</f>
        <v>0.0972825765200403</v>
      </c>
      <c r="K18" s="5" t="n">
        <f aca="false">[10]Financials!$B$57</f>
        <v>4799.4</v>
      </c>
      <c r="L18" s="5" t="n">
        <f aca="false">[10]Financials!$B$80</f>
        <v>420.9</v>
      </c>
      <c r="M18" s="5" t="n">
        <f aca="false">[10]Financials!$C$80</f>
        <v>743.4</v>
      </c>
      <c r="N18" s="4" t="n">
        <f aca="false">(L18-M18)/M18</f>
        <v>-0.433817594834544</v>
      </c>
      <c r="O18" s="7" t="n">
        <f aca="false">[10]Financials!$B$37</f>
        <v>1856.7</v>
      </c>
      <c r="P18" s="5" t="n">
        <v>23900</v>
      </c>
      <c r="Q18" s="8" t="n">
        <v>121000</v>
      </c>
      <c r="R18" s="32" t="n">
        <f aca="false">H18/Q18*1000000</f>
        <v>153175.20661157</v>
      </c>
      <c r="S18" s="32" t="n">
        <f aca="false">P18/Q18*1000000</f>
        <v>197520.661157025</v>
      </c>
      <c r="T18" s="0" t="s">
        <v>79</v>
      </c>
    </row>
    <row r="19" customFormat="false" ht="12.75" hidden="false" customHeight="false" outlineLevel="0" collapsed="false">
      <c r="A19" s="0" t="s">
        <v>80</v>
      </c>
      <c r="C19" s="0" t="s">
        <v>81</v>
      </c>
      <c r="D19" s="1" t="n">
        <v>113.188</v>
      </c>
      <c r="E19" s="2" t="n">
        <v>-5.33</v>
      </c>
      <c r="F19" s="2" t="n">
        <f aca="false">D19/E19</f>
        <v>-21.2360225140713</v>
      </c>
      <c r="G19" s="33" t="str">
        <f aca="false">IF(F19&gt;=0,F19,"N/A")</f>
        <v>N/A</v>
      </c>
      <c r="H19" s="5" t="n">
        <f aca="false">[11]Financials!$B$55</f>
        <v>571.1</v>
      </c>
      <c r="I19" s="5" t="n">
        <f aca="false">[11]Financials!$C$55</f>
        <v>361.9</v>
      </c>
      <c r="J19" s="31" t="n">
        <f aca="false">(H19-I19)/I19</f>
        <v>0.578060237634706</v>
      </c>
      <c r="K19" s="5" t="n">
        <f aca="false">[11]Financials!$B$57</f>
        <v>444</v>
      </c>
      <c r="L19" s="5" t="n">
        <f aca="false">[11]Financials!$B$80</f>
        <v>23.5</v>
      </c>
      <c r="M19" s="5" t="n">
        <f aca="false">[11]Financials!$C$80</f>
        <v>20</v>
      </c>
      <c r="O19" s="5" t="n">
        <f aca="false">[11]Financials!$B$37</f>
        <v>40.3</v>
      </c>
      <c r="P19" s="5" t="n">
        <v>22800</v>
      </c>
      <c r="Q19" s="8" t="n">
        <v>2800</v>
      </c>
      <c r="R19" s="32" t="n">
        <f aca="false">H19/Q19*1000000</f>
        <v>203964.285714286</v>
      </c>
      <c r="S19" s="32" t="n">
        <f aca="false">P19/Q19*1000000</f>
        <v>8142857.14285714</v>
      </c>
      <c r="T19" s="0" t="s">
        <v>82</v>
      </c>
    </row>
    <row r="20" customFormat="false" ht="12.75" hidden="false" customHeight="false" outlineLevel="0" collapsed="false">
      <c r="A20" s="0" t="s">
        <v>83</v>
      </c>
      <c r="B20" s="0" t="s">
        <v>84</v>
      </c>
      <c r="C20" s="0" t="s">
        <v>85</v>
      </c>
      <c r="D20" s="1" t="n">
        <v>4.313</v>
      </c>
      <c r="E20" s="2" t="n">
        <v>0.14</v>
      </c>
      <c r="F20" s="2" t="n">
        <f aca="false">D20/E20</f>
        <v>30.8071428571429</v>
      </c>
      <c r="G20" s="33" t="n">
        <f aca="false">IF(F20&gt;=0,F20,"N/A")</f>
        <v>30.8071428571429</v>
      </c>
      <c r="H20" s="5" t="n">
        <f aca="false">[12]Financials!$B$55</f>
        <v>471.5</v>
      </c>
      <c r="I20" s="5" t="n">
        <f aca="false">[12]Financials!$C$55</f>
        <v>390.9</v>
      </c>
      <c r="J20" s="31" t="n">
        <f aca="false">(H20-I20)/I20</f>
        <v>0.20619084164748</v>
      </c>
      <c r="K20" s="5" t="n">
        <f aca="false">[12]Financials!$B$57</f>
        <v>154.7</v>
      </c>
      <c r="L20" s="5" t="n">
        <f aca="false">[12]Financials!$B$80</f>
        <v>36.2</v>
      </c>
      <c r="M20" s="5" t="n">
        <f aca="false">[12]Financials!$C$80</f>
        <v>33.4</v>
      </c>
      <c r="N20" s="4" t="n">
        <f aca="false">(L20-M20)/M20</f>
        <v>0.0838323353293415</v>
      </c>
      <c r="O20" s="7" t="n">
        <f aca="false">[12]Financials!$B$37</f>
        <v>44.1</v>
      </c>
      <c r="P20" s="5" t="n">
        <v>217.2</v>
      </c>
      <c r="Q20" s="8" t="n">
        <v>5400</v>
      </c>
      <c r="R20" s="32" t="n">
        <f aca="false">H20/Q20*1000000</f>
        <v>87314.8148148148</v>
      </c>
      <c r="S20" s="32" t="n">
        <f aca="false">P20/Q20*1000000</f>
        <v>40222.2222222222</v>
      </c>
      <c r="T20" s="0" t="s">
        <v>86</v>
      </c>
    </row>
    <row r="21" customFormat="false" ht="12.75" hidden="false" customHeight="false" outlineLevel="0" collapsed="false">
      <c r="A21" s="0" t="s">
        <v>87</v>
      </c>
      <c r="B21" s="0" t="s">
        <v>88</v>
      </c>
      <c r="C21" s="0" t="s">
        <v>89</v>
      </c>
      <c r="D21" s="1" t="n">
        <v>1.063</v>
      </c>
      <c r="E21" s="2" t="n">
        <f aca="false">-2.06</f>
        <v>-2.06</v>
      </c>
      <c r="F21" s="2" t="n">
        <f aca="false">D21/E21</f>
        <v>-0.516019417475728</v>
      </c>
      <c r="G21" s="33" t="str">
        <f aca="false">IF(F21&gt;=0,F21,"N/A")</f>
        <v>N/A</v>
      </c>
      <c r="H21" s="5" t="n">
        <f aca="false">[13]Financials!$B$55</f>
        <v>218.3</v>
      </c>
      <c r="I21" s="5" t="n">
        <f aca="false">[13]Financials!$C$55</f>
        <v>64.8</v>
      </c>
      <c r="J21" s="31" t="n">
        <f aca="false">(H21-I21)/I21</f>
        <v>2.36882716049383</v>
      </c>
      <c r="K21" s="5" t="n">
        <f aca="false">[13]Financials!$B$57</f>
        <v>92.6</v>
      </c>
      <c r="L21" s="5" t="n">
        <f aca="false">[13]Financials!$B$80</f>
        <v>-91.2</v>
      </c>
      <c r="M21" s="5" t="n">
        <f aca="false">[13]Financials!$C$80</f>
        <v>-58</v>
      </c>
      <c r="N21" s="4" t="n">
        <f aca="false">(L21-M21)/M21</f>
        <v>0.572413793103448</v>
      </c>
      <c r="O21" s="7" t="n">
        <f aca="false">[13]Financials!$B$37</f>
        <v>-60.2</v>
      </c>
      <c r="P21" s="5" t="n">
        <v>80.5</v>
      </c>
      <c r="Q21" s="8" t="n">
        <v>2399</v>
      </c>
      <c r="R21" s="32" t="n">
        <f aca="false">H21/Q21*1000000</f>
        <v>90996.2484368487</v>
      </c>
      <c r="S21" s="32" t="n">
        <f aca="false">P21/Q21*1000000</f>
        <v>33555.6481867445</v>
      </c>
      <c r="T21" s="0" t="s">
        <v>90</v>
      </c>
      <c r="U21" s="9" t="s">
        <v>91</v>
      </c>
      <c r="X21" s="11" t="s">
        <v>92</v>
      </c>
      <c r="Y21" s="11" t="s">
        <v>92</v>
      </c>
      <c r="Z21" s="11" t="s">
        <v>92</v>
      </c>
    </row>
    <row r="22" customFormat="false" ht="12.75" hidden="false" customHeight="false" outlineLevel="0" collapsed="false">
      <c r="A22" s="0" t="s">
        <v>93</v>
      </c>
      <c r="B22" s="0" t="s">
        <v>94</v>
      </c>
      <c r="C22" s="0" t="s">
        <v>95</v>
      </c>
      <c r="D22" s="1" t="n">
        <v>1.625</v>
      </c>
      <c r="E22" s="2" t="n">
        <v>-0.2</v>
      </c>
      <c r="F22" s="2" t="n">
        <f aca="false">D22/E22</f>
        <v>-8.125</v>
      </c>
      <c r="G22" s="33" t="str">
        <f aca="false">IF(F22&gt;=0,F22,"N/A")</f>
        <v>N/A</v>
      </c>
      <c r="H22" s="5" t="n">
        <f aca="false">[14]Financials!$B$55</f>
        <v>5.9</v>
      </c>
      <c r="I22" s="5" t="n">
        <f aca="false">[14]Financials!$C$55</f>
        <v>6.4</v>
      </c>
      <c r="J22" s="31" t="n">
        <f aca="false">(H22-I22)/I22</f>
        <v>-0.078125</v>
      </c>
      <c r="K22" s="5" t="n">
        <f aca="false">[14]Financials!$B$57</f>
        <v>1.5</v>
      </c>
      <c r="L22" s="5" t="n">
        <f aca="false">[14]Financials!$B$80</f>
        <v>0.7</v>
      </c>
      <c r="M22" s="5" t="n">
        <f aca="false">[14]Financials!$C$80</f>
        <v>-1.7</v>
      </c>
      <c r="N22" s="4" t="n">
        <f aca="false">(L22-M22)/M22</f>
        <v>-1.41176470588235</v>
      </c>
      <c r="O22" s="7" t="n">
        <f aca="false">[14]Financials!$B$37</f>
        <v>1.1</v>
      </c>
      <c r="P22" s="5" t="n">
        <v>5.62</v>
      </c>
      <c r="Q22" s="8" t="n">
        <v>60</v>
      </c>
      <c r="R22" s="32" t="n">
        <f aca="false">H22/Q22*1000000</f>
        <v>98333.3333333333</v>
      </c>
      <c r="S22" s="32" t="n">
        <f aca="false">P22/Q22*1000000</f>
        <v>93666.6666666667</v>
      </c>
      <c r="T22" s="0" t="s">
        <v>30</v>
      </c>
      <c r="U22" s="9" t="s">
        <v>96</v>
      </c>
    </row>
    <row r="23" customFormat="false" ht="12.75" hidden="false" customHeight="false" outlineLevel="0" collapsed="false">
      <c r="A23" s="0" t="s">
        <v>97</v>
      </c>
      <c r="B23" s="0" t="s">
        <v>98</v>
      </c>
      <c r="C23" s="0" t="s">
        <v>99</v>
      </c>
      <c r="D23" s="1" t="n">
        <v>12.39</v>
      </c>
      <c r="E23" s="2" t="n">
        <v>0.26</v>
      </c>
      <c r="F23" s="2" t="n">
        <f aca="false">D23/E23</f>
        <v>47.6538461538462</v>
      </c>
      <c r="G23" s="33" t="n">
        <f aca="false">IF(F23&gt;=0,F23,"N/A")</f>
        <v>47.6538461538462</v>
      </c>
      <c r="H23" s="5" t="n">
        <f aca="false">[15]Financials!$B$55</f>
        <v>1041.1</v>
      </c>
      <c r="I23" s="5" t="n">
        <f aca="false">[15]Financials!$C$55</f>
        <v>1076.2</v>
      </c>
      <c r="J23" s="31" t="n">
        <f aca="false">(H23-I23)/I23</f>
        <v>-0.0326147556216318</v>
      </c>
      <c r="K23" s="5" t="n">
        <f aca="false">[15]Financials!$B$57</f>
        <v>360.7</v>
      </c>
      <c r="L23" s="5" t="n">
        <f aca="false">[15]Financials!$B$80</f>
        <v>73.1</v>
      </c>
      <c r="M23" s="5" t="n">
        <f aca="false">[15]Financials!$C$80</f>
        <v>96.3</v>
      </c>
      <c r="N23" s="4" t="n">
        <f aca="false">(L23-M23)/M23</f>
        <v>-0.240913811007269</v>
      </c>
      <c r="O23" s="7" t="n">
        <f aca="false">[15]Financials!$B$37</f>
        <v>104.6</v>
      </c>
      <c r="P23" s="5" t="n">
        <v>854.2</v>
      </c>
      <c r="Q23" s="8" t="n">
        <v>8981</v>
      </c>
      <c r="R23" s="32" t="n">
        <f aca="false">H23/Q23*1000000</f>
        <v>115922.50306202</v>
      </c>
      <c r="S23" s="32" t="n">
        <f aca="false">P23/Q23*1000000</f>
        <v>95111.9029061352</v>
      </c>
      <c r="T23" s="0" t="s">
        <v>76</v>
      </c>
    </row>
    <row r="24" customFormat="false" ht="12.75" hidden="false" customHeight="false" outlineLevel="0" collapsed="false">
      <c r="A24" s="0" t="s">
        <v>100</v>
      </c>
      <c r="B24" s="0" t="s">
        <v>101</v>
      </c>
      <c r="C24" s="0" t="s">
        <v>102</v>
      </c>
      <c r="D24" s="1" t="n">
        <v>2.063</v>
      </c>
      <c r="E24" s="2" t="n">
        <v>-0.33</v>
      </c>
      <c r="F24" s="2" t="n">
        <f aca="false">D24/E24</f>
        <v>-6.25151515151515</v>
      </c>
      <c r="G24" s="33" t="str">
        <f aca="false">IF(F24&gt;=0,F24,"N/A")</f>
        <v>N/A</v>
      </c>
      <c r="H24" s="5" t="n">
        <f aca="false">[16]Financials!$B$55</f>
        <v>33</v>
      </c>
      <c r="I24" s="5" t="n">
        <f aca="false">[16]Financials!$C$55</f>
        <v>15.4</v>
      </c>
      <c r="J24" s="31" t="n">
        <f aca="false">(H24-I24)/I24</f>
        <v>1.14285714285714</v>
      </c>
      <c r="K24" s="5" t="n">
        <f aca="false">[16]Financials!$B$57</f>
        <v>16.2</v>
      </c>
      <c r="L24" s="5" t="n">
        <f aca="false">[16]Financials!$B$80</f>
        <v>-3.6</v>
      </c>
      <c r="M24" s="5" t="n">
        <f aca="false">[16]Financials!$C$80</f>
        <v>1.6</v>
      </c>
      <c r="N24" s="4" t="n">
        <f aca="false">(L24-M24)/M24</f>
        <v>-3.25</v>
      </c>
      <c r="O24" s="7" t="n">
        <f aca="false">[16]Financials!$B$37</f>
        <v>-1.8</v>
      </c>
      <c r="P24" s="5" t="n">
        <v>82.1</v>
      </c>
      <c r="Q24" s="8" t="n">
        <v>345</v>
      </c>
      <c r="R24" s="32" t="n">
        <f aca="false">H24/Q24*1000000</f>
        <v>95652.1739130435</v>
      </c>
      <c r="S24" s="32" t="n">
        <f aca="false">P24/Q24*1000000</f>
        <v>237971.014492754</v>
      </c>
      <c r="T24" s="0" t="s">
        <v>70</v>
      </c>
      <c r="U24" s="9" t="s">
        <v>103</v>
      </c>
    </row>
    <row r="25" customFormat="false" ht="12.75" hidden="false" customHeight="false" outlineLevel="0" collapsed="false">
      <c r="A25" s="0" t="s">
        <v>104</v>
      </c>
      <c r="B25" s="0" t="s">
        <v>105</v>
      </c>
      <c r="C25" s="0" t="s">
        <v>106</v>
      </c>
      <c r="D25" s="1" t="n">
        <v>1.281</v>
      </c>
      <c r="E25" s="2" t="n">
        <v>-0.81</v>
      </c>
      <c r="F25" s="2" t="n">
        <f aca="false">D25/E25</f>
        <v>-1.58148148148148</v>
      </c>
      <c r="G25" s="33" t="str">
        <f aca="false">IF(F25&gt;=0,F25,"N/A")</f>
        <v>N/A</v>
      </c>
      <c r="H25" s="5" t="n">
        <f aca="false">[17]Financials!$B$55</f>
        <v>36.3</v>
      </c>
      <c r="I25" s="5" t="n">
        <f aca="false">[17]Financials!$C$55</f>
        <v>35.9</v>
      </c>
      <c r="J25" s="31" t="n">
        <f aca="false">(H25-I25)/I25</f>
        <v>0.011142061281337</v>
      </c>
      <c r="K25" s="5" t="n">
        <f aca="false">[17]Financials!$B$57</f>
        <v>14.6</v>
      </c>
      <c r="L25" s="5" t="n">
        <f aca="false">[17]Financials!$B$80</f>
        <v>0.3</v>
      </c>
      <c r="M25" s="5" t="n">
        <f aca="false">[17]Financials!$C$80</f>
        <v>-18.3</v>
      </c>
      <c r="N25" s="4" t="n">
        <f aca="false">(L25-M25)/M25</f>
        <v>-1.01639344262295</v>
      </c>
      <c r="O25" s="7" t="n">
        <f aca="false">[17]Financials!$B$37</f>
        <v>0.9</v>
      </c>
      <c r="P25" s="5" t="n">
        <v>37.1</v>
      </c>
      <c r="Q25" s="8" t="n">
        <v>242</v>
      </c>
      <c r="R25" s="32" t="n">
        <f aca="false">H25/Q25*1000000</f>
        <v>150000</v>
      </c>
      <c r="S25" s="32" t="n">
        <f aca="false">P25/Q25*1000000</f>
        <v>153305.785123967</v>
      </c>
      <c r="T25" s="0" t="s">
        <v>70</v>
      </c>
    </row>
    <row r="26" customFormat="false" ht="12.75" hidden="false" customHeight="false" outlineLevel="0" collapsed="false">
      <c r="A26" s="0" t="s">
        <v>107</v>
      </c>
      <c r="B26" s="0" t="s">
        <v>108</v>
      </c>
      <c r="C26" s="0" t="s">
        <v>109</v>
      </c>
      <c r="D26" s="1" t="n">
        <v>0.938</v>
      </c>
      <c r="E26" s="2" t="n">
        <v>-4.46</v>
      </c>
      <c r="F26" s="2" t="n">
        <f aca="false">D26/E26</f>
        <v>-0.210313901345291</v>
      </c>
      <c r="G26" s="33" t="str">
        <f aca="false">IF(F26&gt;=0,F26,"N/A")</f>
        <v>N/A</v>
      </c>
      <c r="H26" s="5" t="n">
        <f aca="false">[18]Financials!$B$55</f>
        <v>52.1</v>
      </c>
      <c r="I26" s="5" t="n">
        <v>9.22</v>
      </c>
      <c r="J26" s="31" t="n">
        <f aca="false">(H26-I26)/I26</f>
        <v>4.65075921908894</v>
      </c>
      <c r="K26" s="5" t="n">
        <f aca="false">[18]Financials!$B$57</f>
        <v>24.3</v>
      </c>
      <c r="L26" s="5" t="n">
        <f aca="false">[18]Financials!$B$80</f>
        <v>-45.1</v>
      </c>
      <c r="M26" s="36" t="n">
        <v>0.001</v>
      </c>
      <c r="N26" s="4"/>
      <c r="O26" s="7" t="n">
        <f aca="false">[18]Financials!$B$37</f>
        <v>-12.4</v>
      </c>
      <c r="P26" s="5" t="n">
        <v>25.4</v>
      </c>
      <c r="Q26" s="8" t="n">
        <v>879</v>
      </c>
      <c r="R26" s="32" t="n">
        <f aca="false">H26/Q26*1000000</f>
        <v>59271.8998862344</v>
      </c>
      <c r="S26" s="32" t="n">
        <f aca="false">P26/Q26*1000000</f>
        <v>28896.4732650739</v>
      </c>
      <c r="T26" s="0" t="s">
        <v>82</v>
      </c>
    </row>
    <row r="27" customFormat="false" ht="12.75" hidden="false" customHeight="false" outlineLevel="0" collapsed="false">
      <c r="A27" s="0" t="s">
        <v>110</v>
      </c>
      <c r="B27" s="0" t="s">
        <v>111</v>
      </c>
      <c r="C27" s="0" t="s">
        <v>112</v>
      </c>
      <c r="D27" s="1" t="n">
        <v>1.75</v>
      </c>
      <c r="E27" s="2" t="n">
        <v>-6.46</v>
      </c>
      <c r="F27" s="2" t="n">
        <f aca="false">D27/E27</f>
        <v>-0.270897832817338</v>
      </c>
      <c r="G27" s="33" t="str">
        <f aca="false">IF(F27&gt;=0,F27,"N/A")</f>
        <v>N/A</v>
      </c>
      <c r="H27" s="5" t="n">
        <f aca="false">[19]Financials!$B$55</f>
        <v>480.9</v>
      </c>
      <c r="I27" s="5" t="n">
        <f aca="false">[19]Financials!$C$55</f>
        <v>307.6</v>
      </c>
      <c r="J27" s="31" t="n">
        <f aca="false">(H27-I27)/I27</f>
        <v>0.563394018205461</v>
      </c>
      <c r="K27" s="5" t="n">
        <f aca="false">[19]Financials!$B$57</f>
        <v>218.6</v>
      </c>
      <c r="L27" s="5" t="n">
        <f aca="false">[19]Financials!$B$80</f>
        <v>30.3</v>
      </c>
      <c r="M27" s="5" t="n">
        <f aca="false">[19]Financials!$C$80</f>
        <v>18.8</v>
      </c>
      <c r="N27" s="4" t="n">
        <f aca="false">(L27-M27)/M27</f>
        <v>0.611702127659574</v>
      </c>
      <c r="O27" s="7" t="n">
        <f aca="false">[19]Financials!$B$37</f>
        <v>37.2</v>
      </c>
      <c r="P27" s="5" t="n">
        <v>262.9</v>
      </c>
      <c r="Q27" s="8" t="n">
        <v>9400</v>
      </c>
      <c r="R27" s="32" t="n">
        <f aca="false">H27/Q27*1000000</f>
        <v>51159.5744680851</v>
      </c>
      <c r="S27" s="32" t="n">
        <f aca="false">P27/Q27*1000000</f>
        <v>27968.085106383</v>
      </c>
      <c r="T27" s="0" t="s">
        <v>70</v>
      </c>
      <c r="U27" s="9" t="s">
        <v>113</v>
      </c>
      <c r="X27" s="11" t="s">
        <v>92</v>
      </c>
      <c r="Y27" s="11" t="s">
        <v>92</v>
      </c>
    </row>
    <row r="28" customFormat="false" ht="12.75" hidden="false" customHeight="false" outlineLevel="0" collapsed="false">
      <c r="A28" s="0" t="s">
        <v>114</v>
      </c>
      <c r="B28" s="0" t="s">
        <v>115</v>
      </c>
      <c r="C28" s="0" t="s">
        <v>116</v>
      </c>
      <c r="D28" s="1" t="n">
        <v>5.563</v>
      </c>
      <c r="E28" s="2" t="n">
        <v>-0.45</v>
      </c>
      <c r="F28" s="2" t="n">
        <f aca="false">D28/E28</f>
        <v>-12.3622222222222</v>
      </c>
      <c r="G28" s="33" t="str">
        <f aca="false">IF(F28&gt;=0,F28,"N/A")</f>
        <v>N/A</v>
      </c>
      <c r="H28" s="5" t="n">
        <f aca="false">[20]Financials!$B$55</f>
        <v>74</v>
      </c>
      <c r="I28" s="5" t="n">
        <f aca="false">[20]Financials!$C$55</f>
        <v>42.5</v>
      </c>
      <c r="J28" s="31" t="n">
        <f aca="false">(H28-I28)/I28</f>
        <v>0.741176470588235</v>
      </c>
      <c r="K28" s="5" t="n">
        <f aca="false">[20]Financials!$B$57</f>
        <v>44.5</v>
      </c>
      <c r="L28" s="5" t="n">
        <f aca="false">[20]Financials!$B$80</f>
        <v>3</v>
      </c>
      <c r="M28" s="5" t="n">
        <f aca="false">[20]Financials!$C$80</f>
        <v>-3.2</v>
      </c>
      <c r="N28" s="4" t="n">
        <f aca="false">(L28-M28)/M28</f>
        <v>-1.9375</v>
      </c>
      <c r="O28" s="7" t="n">
        <f aca="false">[20]Financials!$B$37</f>
        <v>9.5</v>
      </c>
      <c r="P28" s="5" t="n">
        <v>136.3</v>
      </c>
      <c r="Q28" s="8" t="n">
        <v>750</v>
      </c>
      <c r="R28" s="32" t="n">
        <f aca="false">H28/Q28*1000000</f>
        <v>98666.6666666667</v>
      </c>
      <c r="S28" s="32" t="n">
        <f aca="false">P28/Q28*1000000</f>
        <v>181733.333333333</v>
      </c>
      <c r="T28" s="0" t="s">
        <v>117</v>
      </c>
      <c r="U28" s="9" t="s">
        <v>118</v>
      </c>
    </row>
    <row r="29" customFormat="false" ht="12.75" hidden="false" customHeight="false" outlineLevel="0" collapsed="false">
      <c r="A29" s="0" t="s">
        <v>119</v>
      </c>
      <c r="B29" s="0" t="s">
        <v>120</v>
      </c>
      <c r="C29" s="35" t="s">
        <v>39</v>
      </c>
      <c r="G29" s="33"/>
      <c r="H29" s="5"/>
      <c r="I29" s="5"/>
      <c r="J29" s="31"/>
      <c r="N29" s="4"/>
      <c r="Q29" s="8" t="n">
        <v>400</v>
      </c>
      <c r="R29" s="32" t="n">
        <f aca="false">H29/Q29*1000000</f>
        <v>0</v>
      </c>
      <c r="S29" s="32" t="n">
        <f aca="false">P29/Q29*1000000</f>
        <v>0</v>
      </c>
    </row>
    <row r="30" customFormat="false" ht="12.75" hidden="false" customHeight="false" outlineLevel="0" collapsed="false">
      <c r="A30" s="0" t="s">
        <v>121</v>
      </c>
      <c r="B30" s="0" t="s">
        <v>122</v>
      </c>
      <c r="C30" s="0" t="s">
        <v>123</v>
      </c>
      <c r="D30" s="1" t="n">
        <v>3.188</v>
      </c>
      <c r="E30" s="2" t="n">
        <v>-1.31</v>
      </c>
      <c r="F30" s="2" t="n">
        <f aca="false">D30/E30</f>
        <v>-2.43358778625954</v>
      </c>
      <c r="G30" s="33" t="str">
        <f aca="false">IF(F30&gt;=0,F30,"N/A")</f>
        <v>N/A</v>
      </c>
      <c r="H30" s="5" t="n">
        <f aca="false">[21]Financials!$B$55</f>
        <v>77.8</v>
      </c>
      <c r="I30" s="5" t="n">
        <f aca="false">[21]Financials!$C$55</f>
        <v>27.7</v>
      </c>
      <c r="J30" s="31" t="n">
        <f aca="false">(H30-I30)/I30</f>
        <v>1.8086642599278</v>
      </c>
      <c r="K30" s="5" t="n">
        <f aca="false">[21]Financials!$B$57</f>
        <v>35.5</v>
      </c>
      <c r="L30" s="5" t="n">
        <f aca="false">[21]Financials!$B$80</f>
        <v>-38.9</v>
      </c>
      <c r="M30" s="5" t="n">
        <f aca="false">[21]Financials!$C$80</f>
        <v>-2.8</v>
      </c>
      <c r="N30" s="4" t="n">
        <f aca="false">(L30-M30)/M30</f>
        <v>12.8928571428571</v>
      </c>
      <c r="O30" s="7" t="n">
        <f aca="false">[21]Financials!$B$37</f>
        <v>-34.9</v>
      </c>
      <c r="P30" s="5" t="n">
        <v>281.4</v>
      </c>
      <c r="Q30" s="8" t="n">
        <v>821</v>
      </c>
      <c r="R30" s="32" t="n">
        <f aca="false">H30/Q30*1000000</f>
        <v>94762.484774665</v>
      </c>
      <c r="S30" s="32" t="n">
        <f aca="false">P30/Q30*1000000</f>
        <v>342752.740560292</v>
      </c>
      <c r="T30" s="0" t="s">
        <v>124</v>
      </c>
      <c r="U30" s="9" t="s">
        <v>125</v>
      </c>
    </row>
    <row r="31" customFormat="false" ht="12.75" hidden="false" customHeight="false" outlineLevel="0" collapsed="false">
      <c r="A31" s="0" t="s">
        <v>126</v>
      </c>
      <c r="B31" s="0" t="s">
        <v>127</v>
      </c>
      <c r="C31" s="0" t="s">
        <v>128</v>
      </c>
      <c r="D31" s="1" t="n">
        <v>7.125</v>
      </c>
      <c r="E31" s="2" t="n">
        <v>0.29</v>
      </c>
      <c r="F31" s="2" t="n">
        <f aca="false">D31/E31</f>
        <v>24.5689655172414</v>
      </c>
      <c r="G31" s="33" t="n">
        <f aca="false">IF(F31&gt;=0,F31,"N/A")</f>
        <v>24.5689655172414</v>
      </c>
      <c r="H31" s="5" t="n">
        <f aca="false">[22]Financials!$B$55</f>
        <v>53.2</v>
      </c>
      <c r="I31" s="5" t="s">
        <v>75</v>
      </c>
      <c r="J31" s="31"/>
      <c r="K31" s="5" t="n">
        <f aca="false">[22]Financials!$B$57</f>
        <v>23.4</v>
      </c>
      <c r="L31" s="5" t="n">
        <f aca="false">[22]Financials!$B$80</f>
        <v>5.6</v>
      </c>
      <c r="M31" s="5" t="s">
        <v>75</v>
      </c>
      <c r="N31" s="4"/>
      <c r="O31" s="7" t="n">
        <f aca="false">[22]Financials!$B$37</f>
        <v>6.2</v>
      </c>
      <c r="P31" s="5" t="n">
        <v>158.9</v>
      </c>
      <c r="Q31" s="8" t="n">
        <v>429</v>
      </c>
      <c r="R31" s="32" t="n">
        <f aca="false">H31/Q31*1000000</f>
        <v>124009.324009324</v>
      </c>
      <c r="S31" s="32" t="n">
        <f aca="false">P31/Q31*1000000</f>
        <v>370396.27039627</v>
      </c>
      <c r="T31" s="0" t="s">
        <v>129</v>
      </c>
    </row>
    <row r="32" customFormat="false" ht="12.75" hidden="false" customHeight="false" outlineLevel="0" collapsed="false">
      <c r="A32" s="0" t="s">
        <v>130</v>
      </c>
      <c r="B32" s="0" t="s">
        <v>131</v>
      </c>
      <c r="C32" s="0" t="s">
        <v>132</v>
      </c>
      <c r="D32" s="1" t="n">
        <v>10.875</v>
      </c>
      <c r="E32" s="2" t="n">
        <v>0.76</v>
      </c>
      <c r="F32" s="2" t="n">
        <f aca="false">D32/E32</f>
        <v>14.3092105263158</v>
      </c>
      <c r="G32" s="33" t="n">
        <f aca="false">IF(F32&gt;=0,F32,"N/A")</f>
        <v>14.3092105263158</v>
      </c>
      <c r="H32" s="5" t="n">
        <f aca="false">[23]Financials!$B$55</f>
        <v>1151.6</v>
      </c>
      <c r="I32" s="5" t="n">
        <f aca="false">[23]Financials!$C$55</f>
        <v>993.6</v>
      </c>
      <c r="J32" s="31" t="n">
        <f aca="false">(H32-I32)/I32</f>
        <v>0.159017713365539</v>
      </c>
      <c r="K32" s="5" t="n">
        <f aca="false">[23]Financials!$B$57</f>
        <v>303.3</v>
      </c>
      <c r="L32" s="5" t="n">
        <f aca="false">[23]Financials!$B$80</f>
        <v>75.5</v>
      </c>
      <c r="M32" s="5" t="n">
        <f aca="false">[23]Financials!$C$80</f>
        <v>40.5</v>
      </c>
      <c r="N32" s="4" t="n">
        <f aca="false">(L32-M32)/M32</f>
        <v>0.864197530864198</v>
      </c>
      <c r="O32" s="7" t="n">
        <f aca="false">[23]Financials!$B$37</f>
        <v>102.9</v>
      </c>
      <c r="P32" s="5" t="n">
        <v>1050</v>
      </c>
      <c r="Q32" s="8" t="n">
        <v>7000</v>
      </c>
      <c r="R32" s="32" t="n">
        <f aca="false">H32/Q32*1000000</f>
        <v>164514.285714286</v>
      </c>
      <c r="S32" s="32" t="n">
        <f aca="false">P32/Q32*1000000</f>
        <v>150000</v>
      </c>
      <c r="T32" s="0" t="s">
        <v>82</v>
      </c>
    </row>
    <row r="33" customFormat="false" ht="12.75" hidden="false" customHeight="false" outlineLevel="0" collapsed="false">
      <c r="A33" s="0" t="s">
        <v>133</v>
      </c>
      <c r="B33" s="0" t="s">
        <v>134</v>
      </c>
      <c r="C33" s="0" t="s">
        <v>135</v>
      </c>
      <c r="D33" s="1" t="n">
        <v>7.25</v>
      </c>
      <c r="E33" s="2" t="n">
        <v>0</v>
      </c>
      <c r="F33" s="2" t="n">
        <v>0</v>
      </c>
      <c r="G33" s="33" t="n">
        <f aca="false">IF(F33&gt;=0,F33,"N/A")</f>
        <v>0</v>
      </c>
      <c r="H33" s="5" t="n">
        <f aca="false">[24]Financials!$B$55</f>
        <v>82.7</v>
      </c>
      <c r="I33" s="5" t="n">
        <f aca="false">[24]Financials!$C$55</f>
        <v>42.4</v>
      </c>
      <c r="J33" s="31" t="n">
        <f aca="false">(H33-I33)/I33</f>
        <v>0.950471698113208</v>
      </c>
      <c r="K33" s="5" t="n">
        <f aca="false">[24]Financials!$B$57</f>
        <v>40.4</v>
      </c>
      <c r="L33" s="5" t="n">
        <f aca="false">[24]Financials!$B$80</f>
        <v>0.9</v>
      </c>
      <c r="M33" s="5" t="n">
        <f aca="false">[24]Financials!$C$80</f>
        <v>-20.6</v>
      </c>
      <c r="N33" s="4" t="n">
        <f aca="false">(L33-M33)/M33</f>
        <v>-1.04368932038835</v>
      </c>
      <c r="O33" s="7" t="n">
        <f aca="false">[24]Financials!$B$37</f>
        <v>0.4</v>
      </c>
      <c r="P33" s="5" t="n">
        <v>410.7</v>
      </c>
      <c r="Q33" s="8" t="n">
        <v>692</v>
      </c>
      <c r="R33" s="32" t="n">
        <f aca="false">H33/Q33*1000000</f>
        <v>119508.670520231</v>
      </c>
      <c r="S33" s="32" t="n">
        <f aca="false">P33/Q33*1000000</f>
        <v>593497.10982659</v>
      </c>
      <c r="T33" s="0" t="s">
        <v>66</v>
      </c>
      <c r="U33" s="9" t="s">
        <v>103</v>
      </c>
    </row>
    <row r="34" customFormat="false" ht="12.75" hidden="false" customHeight="false" outlineLevel="0" collapsed="false">
      <c r="A34" s="0" t="s">
        <v>136</v>
      </c>
      <c r="B34" s="0" t="s">
        <v>137</v>
      </c>
      <c r="C34" s="0" t="s">
        <v>138</v>
      </c>
      <c r="D34" s="1" t="n">
        <v>3.375</v>
      </c>
      <c r="E34" s="2" t="n">
        <v>-2.77</v>
      </c>
      <c r="F34" s="2" t="n">
        <f aca="false">D34/E34</f>
        <v>-1.21841155234657</v>
      </c>
      <c r="G34" s="33" t="str">
        <f aca="false">IF(F34&gt;=0,F34,"N/A")</f>
        <v>N/A</v>
      </c>
      <c r="H34" s="5" t="n">
        <f aca="false">[25]Financials!$B$55</f>
        <v>36.7</v>
      </c>
      <c r="I34" s="5" t="n">
        <f aca="false">[25]Financials!$C$55</f>
        <v>4.7</v>
      </c>
      <c r="J34" s="31" t="n">
        <f aca="false">(H34-I34)/I34</f>
        <v>6.80851063829787</v>
      </c>
      <c r="K34" s="5" t="n">
        <f aca="false">[25]Financials!$B$57</f>
        <v>17</v>
      </c>
      <c r="L34" s="5" t="n">
        <f aca="false">[25]Financials!$B$80</f>
        <v>-93.3</v>
      </c>
      <c r="M34" s="5" t="n">
        <f aca="false">[25]Financials!$C$80</f>
        <v>-19.7</v>
      </c>
      <c r="N34" s="4" t="n">
        <f aca="false">(L34-M34)/M34</f>
        <v>3.73604060913706</v>
      </c>
      <c r="O34" s="7" t="n">
        <f aca="false">[25]Financials!$B$37</f>
        <v>-67.3</v>
      </c>
      <c r="P34" s="5" t="n">
        <v>214.9</v>
      </c>
      <c r="Q34" s="8" t="n">
        <v>728</v>
      </c>
      <c r="R34" s="32" t="n">
        <f aca="false">H34/Q34*1000000</f>
        <v>50412.0879120879</v>
      </c>
      <c r="S34" s="32" t="n">
        <f aca="false">P34/Q34*1000000</f>
        <v>295192.307692308</v>
      </c>
      <c r="T34" s="0" t="s">
        <v>30</v>
      </c>
      <c r="U34" s="9" t="s">
        <v>125</v>
      </c>
    </row>
    <row r="35" customFormat="false" ht="12.75" hidden="false" customHeight="false" outlineLevel="0" collapsed="false">
      <c r="A35" s="0" t="s">
        <v>139</v>
      </c>
      <c r="B35" s="0" t="s">
        <v>140</v>
      </c>
      <c r="C35" s="0" t="s">
        <v>141</v>
      </c>
      <c r="D35" s="1" t="n">
        <v>3.5</v>
      </c>
      <c r="E35" s="2" t="n">
        <v>-0.12</v>
      </c>
      <c r="F35" s="2" t="n">
        <f aca="false">D35/E35</f>
        <v>-29.1666666666667</v>
      </c>
      <c r="G35" s="33" t="str">
        <f aca="false">IF(F35&gt;=0,F35,"N/A")</f>
        <v>N/A</v>
      </c>
      <c r="H35" s="5" t="n">
        <f aca="false">[26]Financials!$B$55</f>
        <v>170.2</v>
      </c>
      <c r="I35" s="5" t="n">
        <f aca="false">[26]Financials!$C$55</f>
        <v>13.8</v>
      </c>
      <c r="J35" s="31" t="n">
        <f aca="false">(H35-I35)/I35</f>
        <v>11.3333333333333</v>
      </c>
      <c r="K35" s="5" t="n">
        <f aca="false">[26]Financials!$B$57</f>
        <v>92.5</v>
      </c>
      <c r="L35" s="5" t="n">
        <f aca="false">[26]Financials!$B$80</f>
        <v>-14.5</v>
      </c>
      <c r="M35" s="5" t="n">
        <f aca="false">[26]Financials!$C$80</f>
        <v>0</v>
      </c>
      <c r="N35" s="4"/>
      <c r="O35" s="7" t="n">
        <f aca="false">[26]Financials!$B$37</f>
        <v>-7.7</v>
      </c>
      <c r="P35" s="5" t="n">
        <v>344</v>
      </c>
      <c r="Q35" s="8" t="n">
        <v>1355</v>
      </c>
      <c r="R35" s="32" t="n">
        <f aca="false">H35/Q35*1000000</f>
        <v>125608.856088561</v>
      </c>
      <c r="S35" s="32" t="n">
        <f aca="false">P35/Q35*1000000</f>
        <v>253874.538745387</v>
      </c>
      <c r="T35" s="0" t="s">
        <v>30</v>
      </c>
      <c r="U35" s="9" t="s">
        <v>142</v>
      </c>
      <c r="X35" s="11" t="s">
        <v>92</v>
      </c>
      <c r="Y35" s="11" t="s">
        <v>92</v>
      </c>
    </row>
    <row r="36" customFormat="false" ht="12.75" hidden="false" customHeight="false" outlineLevel="0" collapsed="false">
      <c r="A36" s="0" t="s">
        <v>143</v>
      </c>
      <c r="C36" s="35" t="s">
        <v>39</v>
      </c>
      <c r="G36" s="33" t="n">
        <f aca="false">IF(F36&gt;=0,F36,"N/A")</f>
        <v>0</v>
      </c>
      <c r="H36" s="5"/>
      <c r="I36" s="5"/>
      <c r="J36" s="31"/>
      <c r="N36" s="4"/>
      <c r="R36" s="32"/>
      <c r="S36" s="32"/>
      <c r="T36" s="0" t="s">
        <v>124</v>
      </c>
      <c r="U36" s="9" t="s">
        <v>118</v>
      </c>
    </row>
    <row r="37" customFormat="false" ht="12.75" hidden="false" customHeight="false" outlineLevel="0" collapsed="false">
      <c r="A37" s="0" t="s">
        <v>144</v>
      </c>
      <c r="B37" s="0" t="s">
        <v>145</v>
      </c>
      <c r="C37" s="0" t="s">
        <v>146</v>
      </c>
      <c r="D37" s="1" t="n">
        <v>0.813</v>
      </c>
      <c r="E37" s="2" t="n">
        <v>-0.29</v>
      </c>
      <c r="F37" s="2" t="n">
        <f aca="false">D37/E37</f>
        <v>-2.80344827586207</v>
      </c>
      <c r="G37" s="33" t="str">
        <f aca="false">IF(F37&gt;=0,F37,"N/A")</f>
        <v>N/A</v>
      </c>
      <c r="H37" s="5" t="n">
        <f aca="false">[27]Financials!$B$55</f>
        <v>742.6</v>
      </c>
      <c r="I37" s="5" t="n">
        <f aca="false">[27]Financials!$C$55</f>
        <v>776.3</v>
      </c>
      <c r="J37" s="31" t="n">
        <f aca="false">(H37-I37)/I37</f>
        <v>-0.0434110524281849</v>
      </c>
      <c r="K37" s="5" t="n">
        <f aca="false">[27]Financials!$B$57</f>
        <v>236.4</v>
      </c>
      <c r="L37" s="5" t="n">
        <f aca="false">[27]Financials!$B$80</f>
        <v>-5.3</v>
      </c>
      <c r="M37" s="5" t="n">
        <f aca="false">[27]Financials!$C$80</f>
        <v>-31.3</v>
      </c>
      <c r="N37" s="4" t="n">
        <f aca="false">(L37-M37)/M37</f>
        <v>-0.830670926517572</v>
      </c>
      <c r="O37" s="7" t="n">
        <f aca="false">[27]Financials!$B$37</f>
        <v>14.4</v>
      </c>
      <c r="P37" s="5" t="n">
        <v>45.6</v>
      </c>
      <c r="Q37" s="8" t="n">
        <v>4900</v>
      </c>
      <c r="R37" s="32" t="n">
        <f aca="false">H37/Q37*1000000</f>
        <v>151551.020408163</v>
      </c>
      <c r="S37" s="32" t="n">
        <f aca="false">P37/Q37*1000000</f>
        <v>9306.12244897959</v>
      </c>
      <c r="T37" s="0" t="s">
        <v>147</v>
      </c>
      <c r="U37" s="9" t="s">
        <v>148</v>
      </c>
      <c r="X37" s="11" t="s">
        <v>92</v>
      </c>
      <c r="Y37" s="11" t="s">
        <v>92</v>
      </c>
    </row>
    <row r="38" customFormat="false" ht="12.75" hidden="false" customHeight="false" outlineLevel="0" collapsed="false">
      <c r="A38" s="0" t="s">
        <v>149</v>
      </c>
      <c r="B38" s="0" t="s">
        <v>150</v>
      </c>
      <c r="C38" s="0" t="s">
        <v>151</v>
      </c>
      <c r="D38" s="1" t="n">
        <v>18.375</v>
      </c>
      <c r="E38" s="2" t="n">
        <v>0.37</v>
      </c>
      <c r="F38" s="2" t="n">
        <f aca="false">D38/E38</f>
        <v>49.6621621621622</v>
      </c>
      <c r="G38" s="33" t="n">
        <f aca="false">IF(F38&gt;=0,F38,"N/A")</f>
        <v>49.6621621621622</v>
      </c>
      <c r="H38" s="5" t="n">
        <f aca="false">[28]Financials!$B$55</f>
        <v>276.8</v>
      </c>
      <c r="I38" s="5" t="n">
        <f aca="false">[28]Financials!$C$55</f>
        <v>160.4</v>
      </c>
      <c r="J38" s="31" t="n">
        <f aca="false">(H38-I38)/I38</f>
        <v>0.72568578553616</v>
      </c>
      <c r="K38" s="5" t="n">
        <f aca="false">[28]Financials!$B$57</f>
        <v>150.2</v>
      </c>
      <c r="L38" s="5" t="n">
        <f aca="false">[28]Financials!$B$80</f>
        <v>30.3</v>
      </c>
      <c r="M38" s="5" t="n">
        <f aca="false">[28]Financials!$C$80</f>
        <v>13.7</v>
      </c>
      <c r="N38" s="4" t="n">
        <f aca="false">(L38-M38)/M38</f>
        <v>1.21167883211679</v>
      </c>
      <c r="O38" s="7" t="n">
        <f aca="false">[28]Financials!$B$37</f>
        <v>40.6</v>
      </c>
      <c r="P38" s="5" t="n">
        <v>2460</v>
      </c>
      <c r="Q38" s="8" t="n">
        <v>2100</v>
      </c>
      <c r="R38" s="32" t="n">
        <f aca="false">H38/Q38*1000000</f>
        <v>131809.523809524</v>
      </c>
      <c r="S38" s="32" t="n">
        <f aca="false">P38/Q38*1000000</f>
        <v>1171428.57142857</v>
      </c>
      <c r="T38" s="0" t="s">
        <v>45</v>
      </c>
      <c r="U38" s="9" t="s">
        <v>152</v>
      </c>
      <c r="X38" s="11" t="s">
        <v>92</v>
      </c>
      <c r="Y38" s="11" t="s">
        <v>92</v>
      </c>
    </row>
    <row r="39" customFormat="false" ht="12.75" hidden="false" customHeight="false" outlineLevel="0" collapsed="false">
      <c r="A39" s="0" t="s">
        <v>153</v>
      </c>
      <c r="B39" s="0" t="s">
        <v>154</v>
      </c>
      <c r="C39" s="0" t="s">
        <v>155</v>
      </c>
      <c r="D39" s="1" t="n">
        <v>8.188</v>
      </c>
      <c r="E39" s="2" t="n">
        <v>0.11</v>
      </c>
      <c r="F39" s="2" t="n">
        <f aca="false">D39/E39</f>
        <v>74.4363636363636</v>
      </c>
      <c r="G39" s="33" t="n">
        <f aca="false">IF(F39&gt;=0,F39,"N/A")</f>
        <v>74.4363636363636</v>
      </c>
      <c r="H39" s="5" t="n">
        <f aca="false">[29]Financials!$B$55</f>
        <v>155.7</v>
      </c>
      <c r="I39" s="5" t="n">
        <f aca="false">[29]Financials!$C$55</f>
        <v>20.7</v>
      </c>
      <c r="J39" s="31" t="n">
        <f aca="false">(H39-I39)/I39</f>
        <v>6.52173913043478</v>
      </c>
      <c r="K39" s="5" t="n">
        <f aca="false">[29]Financials!$B$57</f>
        <v>104.2</v>
      </c>
      <c r="L39" s="5" t="n">
        <f aca="false">[29]Financials!$B$80</f>
        <v>-16</v>
      </c>
      <c r="M39" s="5" t="n">
        <f aca="false">[29]Financials!$C$80</f>
        <v>-11.7</v>
      </c>
      <c r="N39" s="4" t="n">
        <f aca="false">(L39-M39)/M39</f>
        <v>0.367521367521368</v>
      </c>
      <c r="O39" s="7" t="n">
        <f aca="false">[29]Financials!$B$37</f>
        <v>2.7</v>
      </c>
      <c r="P39" s="5" t="n">
        <v>602.4</v>
      </c>
      <c r="Q39" s="8" t="n">
        <v>1180</v>
      </c>
      <c r="R39" s="32" t="n">
        <f aca="false">H39/Q39*1000000</f>
        <v>131949.152542373</v>
      </c>
      <c r="S39" s="32" t="n">
        <f aca="false">P39/Q39*1000000</f>
        <v>510508.474576271</v>
      </c>
      <c r="T39" s="0" t="s">
        <v>124</v>
      </c>
      <c r="U39" s="9" t="s">
        <v>71</v>
      </c>
    </row>
    <row r="40" customFormat="false" ht="12.75" hidden="false" customHeight="false" outlineLevel="0" collapsed="false">
      <c r="A40" s="0" t="s">
        <v>156</v>
      </c>
      <c r="B40" s="0" t="s">
        <v>157</v>
      </c>
      <c r="C40" s="0" t="s">
        <v>158</v>
      </c>
      <c r="D40" s="1" t="n">
        <v>2</v>
      </c>
      <c r="E40" s="2" t="n">
        <v>-0.27</v>
      </c>
      <c r="F40" s="2" t="n">
        <f aca="false">D40/E40</f>
        <v>-7.40740740740741</v>
      </c>
      <c r="G40" s="33" t="str">
        <f aca="false">IF(F40&gt;=0,F40,"N/A")</f>
        <v>N/A</v>
      </c>
      <c r="H40" s="5" t="n">
        <f aca="false">[30]Financials!$B$55</f>
        <v>156.3</v>
      </c>
      <c r="I40" s="5" t="n">
        <f aca="false">[30]Financials!$C$55</f>
        <v>189.4</v>
      </c>
      <c r="J40" s="31" t="n">
        <f aca="false">(H40-I40)/I40</f>
        <v>-0.174762407602957</v>
      </c>
      <c r="K40" s="5" t="n">
        <f aca="false">[30]Financials!$B$57</f>
        <v>59.4</v>
      </c>
      <c r="L40" s="5" t="n">
        <f aca="false">[30]Financials!$B$80</f>
        <v>-11.6</v>
      </c>
      <c r="M40" s="5" t="n">
        <f aca="false">[30]Financials!$C$80</f>
        <v>4.5</v>
      </c>
      <c r="N40" s="4" t="n">
        <f aca="false">(L40-M40)/M40</f>
        <v>-3.57777777777778</v>
      </c>
      <c r="O40" s="7" t="n">
        <f aca="false">[30]Financials!$B$37</f>
        <v>-3.1</v>
      </c>
      <c r="P40" s="5" t="n">
        <v>88.8</v>
      </c>
      <c r="Q40" s="8" t="n">
        <v>698</v>
      </c>
      <c r="R40" s="32" t="n">
        <f aca="false">H40/Q40*1000000</f>
        <v>223925.501432665</v>
      </c>
      <c r="S40" s="32" t="n">
        <f aca="false">P40/Q40*1000000</f>
        <v>127220.630372493</v>
      </c>
      <c r="T40" s="0" t="s">
        <v>70</v>
      </c>
    </row>
    <row r="41" customFormat="false" ht="12.75" hidden="false" customHeight="false" outlineLevel="0" collapsed="false">
      <c r="A41" s="0" t="s">
        <v>159</v>
      </c>
      <c r="G41" s="33"/>
      <c r="H41" s="5"/>
      <c r="I41" s="5"/>
      <c r="J41" s="31"/>
      <c r="N41" s="4"/>
      <c r="R41" s="32"/>
      <c r="S41" s="32"/>
    </row>
    <row r="42" customFormat="false" ht="12.75" hidden="false" customHeight="false" outlineLevel="0" collapsed="false">
      <c r="A42" s="0" t="s">
        <v>160</v>
      </c>
      <c r="B42" s="0" t="s">
        <v>161</v>
      </c>
      <c r="C42" s="0" t="s">
        <v>162</v>
      </c>
      <c r="D42" s="1" t="n">
        <v>0.531</v>
      </c>
      <c r="E42" s="2" t="n">
        <v>-3.23</v>
      </c>
      <c r="F42" s="2" t="n">
        <f aca="false">D42/E42</f>
        <v>-0.164396284829721</v>
      </c>
      <c r="G42" s="33" t="str">
        <f aca="false">IF(F42&gt;=0,F42,"N/A")</f>
        <v>N/A</v>
      </c>
      <c r="H42" s="5" t="n">
        <f aca="false">[31]Financials!$B$55</f>
        <v>35.3</v>
      </c>
      <c r="I42" s="5" t="n">
        <f aca="false">[31]Financials!$C$55</f>
        <v>13.6</v>
      </c>
      <c r="J42" s="31" t="n">
        <f aca="false">(H42-I42)/I42</f>
        <v>1.59558823529412</v>
      </c>
      <c r="K42" s="5" t="n">
        <f aca="false">[31]Financials!$B$57</f>
        <v>17.3</v>
      </c>
      <c r="L42" s="5" t="n">
        <f aca="false">[31]Financials!$B$80</f>
        <v>-14.4</v>
      </c>
      <c r="M42" s="5" t="n">
        <f aca="false">[31]Financials!$C$80</f>
        <v>-8.4</v>
      </c>
      <c r="N42" s="4" t="n">
        <f aca="false">(L42-M42)/M42</f>
        <v>0.714285714285714</v>
      </c>
      <c r="O42" s="7" t="n">
        <f aca="false">[31]Financials!$B$37</f>
        <v>-3.2</v>
      </c>
      <c r="P42" s="5" t="n">
        <v>13.8</v>
      </c>
      <c r="Q42" s="8" t="n">
        <v>700</v>
      </c>
      <c r="R42" s="32" t="n">
        <f aca="false">H42/Q42*1000000</f>
        <v>50428.5714285714</v>
      </c>
      <c r="S42" s="32" t="n">
        <f aca="false">P42/Q42*1000000</f>
        <v>19714.2857142857</v>
      </c>
      <c r="T42" s="0" t="s">
        <v>163</v>
      </c>
    </row>
    <row r="43" customFormat="false" ht="12.75" hidden="false" customHeight="false" outlineLevel="0" collapsed="false">
      <c r="A43" s="0" t="s">
        <v>164</v>
      </c>
      <c r="B43" s="0" t="s">
        <v>165</v>
      </c>
      <c r="C43" s="0" t="s">
        <v>166</v>
      </c>
      <c r="D43" s="1" t="n">
        <v>4.125</v>
      </c>
      <c r="E43" s="2" t="n">
        <v>0.26</v>
      </c>
      <c r="F43" s="2" t="n">
        <f aca="false">D43/E43</f>
        <v>15.8653846153846</v>
      </c>
      <c r="G43" s="33" t="n">
        <f aca="false">IF(F43&gt;=0,F43,"N/A")</f>
        <v>15.8653846153846</v>
      </c>
      <c r="H43" s="5" t="n">
        <f aca="false">[32]Financials!$B$55</f>
        <v>61.3</v>
      </c>
      <c r="I43" s="5" t="n">
        <f aca="false">[32]Financials!$C$55</f>
        <v>20</v>
      </c>
      <c r="J43" s="31" t="n">
        <f aca="false">(H43-I43)/I43</f>
        <v>2.065</v>
      </c>
      <c r="K43" s="5" t="n">
        <f aca="false">[32]Financials!$B$57</f>
        <v>34.7</v>
      </c>
      <c r="L43" s="5" t="n">
        <f aca="false">[32]Financials!$B$80</f>
        <v>1.4</v>
      </c>
      <c r="M43" s="5" t="n">
        <f aca="false">[32]Financials!$C$80</f>
        <v>-6.5</v>
      </c>
      <c r="N43" s="4" t="n">
        <f aca="false">(L43-M43)/M43</f>
        <v>-1.21538461538462</v>
      </c>
      <c r="O43" s="7" t="n">
        <f aca="false">[32]Financials!$B$37</f>
        <v>3.4</v>
      </c>
      <c r="P43" s="5" t="n">
        <v>199.9</v>
      </c>
      <c r="Q43" s="8" t="n">
        <v>405</v>
      </c>
      <c r="R43" s="32" t="n">
        <f aca="false">H43/Q43*1000000</f>
        <v>151358.024691358</v>
      </c>
      <c r="S43" s="32" t="n">
        <f aca="false">P43/Q43*1000000</f>
        <v>493580.24691358</v>
      </c>
      <c r="T43" s="0" t="s">
        <v>76</v>
      </c>
      <c r="U43" s="9" t="s">
        <v>71</v>
      </c>
    </row>
    <row r="44" customFormat="false" ht="12.75" hidden="false" customHeight="false" outlineLevel="0" collapsed="false">
      <c r="A44" s="0" t="s">
        <v>167</v>
      </c>
      <c r="B44" s="0" t="s">
        <v>168</v>
      </c>
      <c r="C44" s="35" t="s">
        <v>39</v>
      </c>
      <c r="G44" s="33"/>
      <c r="H44" s="5" t="n">
        <v>25.3</v>
      </c>
      <c r="I44" s="5" t="s">
        <v>75</v>
      </c>
      <c r="J44" s="31"/>
      <c r="L44" s="5" t="n">
        <v>-31.1</v>
      </c>
      <c r="Q44" s="8" t="n">
        <v>481</v>
      </c>
      <c r="R44" s="32"/>
      <c r="S44" s="32"/>
      <c r="T44" s="0" t="s">
        <v>76</v>
      </c>
    </row>
    <row r="46" customFormat="false" ht="12.75" hidden="false" customHeight="false" outlineLevel="0" collapsed="false">
      <c r="G46" s="33"/>
      <c r="H46" s="33"/>
      <c r="I46" s="33"/>
    </row>
  </sheetData>
  <mergeCells count="1">
    <mergeCell ref="A1:E3"/>
  </mergeCells>
  <printOptions headings="false" gridLines="false" gridLinesSet="true" horizontalCentered="false" verticalCentered="false"/>
  <pageMargins left="0.747916666666667" right="0.747916666666667" top="0.984027777777778" bottom="0.984027777777778" header="0.511811023622047" footer="0.5"/>
  <pageSetup paperSize="5" scale="100" fitToWidth="1" fitToHeight="2" pageOrder="downThenOver" orientation="landscape" blackAndWhite="false" draft="false" cellComments="none" horizontalDpi="300" verticalDpi="300" copies="1"/>
  <headerFooter differentFirst="false" differentOddEven="false">
    <oddHeader/>
    <oddFooter>&amp;L&amp;D &amp;T&amp;C&amp;F &amp;A&amp;R&amp;P of &amp;N</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F14"/>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C14" activeCellId="0" sqref="C14"/>
    </sheetView>
  </sheetViews>
  <sheetFormatPr defaultColWidth="9.0546875" defaultRowHeight="12.75" customHeight="true" zeroHeight="false" outlineLevelRow="0" outlineLevelCol="0"/>
  <cols>
    <col collapsed="false" customWidth="true" hidden="false" outlineLevel="0" max="5" min="5" style="0" width="13.85"/>
  </cols>
  <sheetData>
    <row r="1" customFormat="false" ht="12.75" hidden="false" customHeight="false" outlineLevel="0" collapsed="false">
      <c r="A1" s="0" t="s">
        <v>169</v>
      </c>
      <c r="E1" s="0" t="n">
        <v>6000</v>
      </c>
      <c r="F1" s="0" t="s">
        <v>170</v>
      </c>
    </row>
    <row r="2" customFormat="false" ht="12.75" hidden="false" customHeight="false" outlineLevel="0" collapsed="false">
      <c r="A2" s="0" t="s">
        <v>171</v>
      </c>
    </row>
    <row r="4" customFormat="false" ht="12.75" hidden="false" customHeight="false" outlineLevel="0" collapsed="false">
      <c r="A4" s="0" t="s">
        <v>172</v>
      </c>
    </row>
    <row r="5" customFormat="false" ht="12.75" hidden="false" customHeight="false" outlineLevel="0" collapsed="false">
      <c r="A5" s="0" t="s">
        <v>173</v>
      </c>
      <c r="E5" s="32" t="n">
        <f aca="false">11000000000/18000</f>
        <v>611111.111111111</v>
      </c>
    </row>
    <row r="6" customFormat="false" ht="12.75" hidden="false" customHeight="false" outlineLevel="0" collapsed="false">
      <c r="A6" s="0" t="s">
        <v>174</v>
      </c>
    </row>
    <row r="8" customFormat="false" ht="12.75" hidden="false" customHeight="false" outlineLevel="0" collapsed="false">
      <c r="A8" s="0" t="s">
        <v>175</v>
      </c>
    </row>
    <row r="9" customFormat="false" ht="12.75" hidden="false" customHeight="false" outlineLevel="0" collapsed="false">
      <c r="A9" s="0" t="s">
        <v>176</v>
      </c>
      <c r="E9" s="32" t="n">
        <f aca="false">930000000/900</f>
        <v>1033333.33333333</v>
      </c>
    </row>
    <row r="10" customFormat="false" ht="12.75" hidden="false" customHeight="false" outlineLevel="0" collapsed="false">
      <c r="A10" s="0" t="s">
        <v>177</v>
      </c>
      <c r="E10" s="32" t="n">
        <f aca="false">930000000/B14</f>
        <v>2870370.37037037</v>
      </c>
    </row>
    <row r="13" customFormat="false" ht="12.75" hidden="false" customHeight="false" outlineLevel="0" collapsed="false">
      <c r="A13" s="0" t="s">
        <v>178</v>
      </c>
      <c r="B13" s="0" t="n">
        <v>576</v>
      </c>
    </row>
    <row r="14" customFormat="false" ht="12.75" hidden="false" customHeight="false" outlineLevel="0" collapsed="false">
      <c r="B14" s="0" t="n">
        <f aca="false">900-B13</f>
        <v>324</v>
      </c>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2000-11-22T16:49:54Z</dcterms:created>
  <dc:creator>James Whitehead</dc:creator>
  <dc:description/>
  <dc:language>en-US</dc:language>
  <cp:lastModifiedBy>James Whitehead</cp:lastModifiedBy>
  <cp:lastPrinted>2000-11-28T19:22:23Z</cp:lastPrinted>
  <cp:revision>0</cp:revision>
  <dc:subject/>
  <dc:title/>
</cp:coreProperties>
</file>