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AR" sheetId="1" state="visible" r:id="rId3"/>
    <sheet name="MAIN" sheetId="2" state="visible" r:id="rId4"/>
    <sheet name="SPP" sheetId="3" state="visible" r:id="rId5"/>
    <sheet name="PJM" sheetId="4" state="visible" r:id="rId6"/>
    <sheet name="NPCC" sheetId="5" state="visible" r:id="rId7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<sst xmlns="http://schemas.openxmlformats.org/spreadsheetml/2006/main" count="779" uniqueCount="167">
  <si>
    <t xml:space="preserve">ECAR</t>
  </si>
  <si>
    <t xml:space="preserve">Fuel</t>
  </si>
  <si>
    <t xml:space="preserve">Full Load</t>
  </si>
  <si>
    <t xml:space="preserve">Full</t>
  </si>
  <si>
    <t xml:space="preserve">Current Output</t>
  </si>
  <si>
    <t xml:space="preserve">Change</t>
  </si>
  <si>
    <t xml:space="preserve">OPERATOR</t>
  </si>
  <si>
    <t xml:space="preserve">PLANT</t>
  </si>
  <si>
    <t xml:space="preserve">Type</t>
  </si>
  <si>
    <t xml:space="preserve">Heat Rate</t>
  </si>
  <si>
    <t xml:space="preserve">Capacity</t>
  </si>
  <si>
    <t xml:space="preserve"> @ 0630</t>
  </si>
  <si>
    <t xml:space="preserve"> @ 0900</t>
  </si>
  <si>
    <t xml:space="preserve"> @ 1200</t>
  </si>
  <si>
    <t xml:space="preserve"> @1600</t>
  </si>
  <si>
    <t xml:space="preserve">AEP</t>
  </si>
  <si>
    <t xml:space="preserve">Amos</t>
  </si>
  <si>
    <t xml:space="preserve">Coal</t>
  </si>
  <si>
    <t xml:space="preserve">CIN</t>
  </si>
  <si>
    <t xml:space="preserve">Cayuga</t>
  </si>
  <si>
    <t xml:space="preserve">Coal/Gas</t>
  </si>
  <si>
    <t xml:space="preserve">Gavin</t>
  </si>
  <si>
    <t xml:space="preserve">DPL</t>
  </si>
  <si>
    <t xml:space="preserve">Killen</t>
  </si>
  <si>
    <t xml:space="preserve">Coal/FO2</t>
  </si>
  <si>
    <t xml:space="preserve">Hoosier</t>
  </si>
  <si>
    <t xml:space="preserve">Merom</t>
  </si>
  <si>
    <t xml:space="preserve">W.H. Zimmer</t>
  </si>
  <si>
    <t xml:space="preserve">Gibson</t>
  </si>
  <si>
    <t xml:space="preserve">IPALCO</t>
  </si>
  <si>
    <t xml:space="preserve">Petersburg (IN)</t>
  </si>
  <si>
    <t xml:space="preserve">Rockport (IN)</t>
  </si>
  <si>
    <t xml:space="preserve">Stuart</t>
  </si>
  <si>
    <t xml:space="preserve">CMS</t>
  </si>
  <si>
    <t xml:space="preserve">Campbell (MI)</t>
  </si>
  <si>
    <t xml:space="preserve">LG&amp;EE</t>
  </si>
  <si>
    <t xml:space="preserve">Mill Creek (KY)</t>
  </si>
  <si>
    <t xml:space="preserve">DTE</t>
  </si>
  <si>
    <t xml:space="preserve">Greenwood</t>
  </si>
  <si>
    <t xml:space="preserve">Gas/FO6</t>
  </si>
  <si>
    <t xml:space="preserve">Karn (Units 3&amp;4)</t>
  </si>
  <si>
    <t xml:space="preserve">Detroit  Ed</t>
  </si>
  <si>
    <t xml:space="preserve">Monroe (MO)</t>
  </si>
  <si>
    <t xml:space="preserve">Mountaineer</t>
  </si>
  <si>
    <t xml:space="preserve">Muskingum River</t>
  </si>
  <si>
    <t xml:space="preserve">Stout</t>
  </si>
  <si>
    <t xml:space="preserve">Coal/FO2/Gas</t>
  </si>
  <si>
    <t xml:space="preserve">FE</t>
  </si>
  <si>
    <t xml:space="preserve">Avon Lake</t>
  </si>
  <si>
    <t xml:space="preserve">Ghent</t>
  </si>
  <si>
    <t xml:space="preserve">Conesville</t>
  </si>
  <si>
    <t xml:space="preserve">Cardinal</t>
  </si>
  <si>
    <t xml:space="preserve">APS</t>
  </si>
  <si>
    <t xml:space="preserve">Fort Martin</t>
  </si>
  <si>
    <t xml:space="preserve">Harrison</t>
  </si>
  <si>
    <t xml:space="preserve">Hatfield Power Station</t>
  </si>
  <si>
    <t xml:space="preserve">Mansfield</t>
  </si>
  <si>
    <t xml:space="preserve">Pleasants</t>
  </si>
  <si>
    <t xml:space="preserve">Sammis</t>
  </si>
  <si>
    <t xml:space="preserve">Mitchell</t>
  </si>
  <si>
    <t xml:space="preserve">MAIN</t>
  </si>
  <si>
    <t xml:space="preserve">ILLC</t>
  </si>
  <si>
    <t xml:space="preserve">Baldwin (IL)</t>
  </si>
  <si>
    <t xml:space="preserve">AEE</t>
  </si>
  <si>
    <t xml:space="preserve">Coffeen</t>
  </si>
  <si>
    <t xml:space="preserve">EEI</t>
  </si>
  <si>
    <t xml:space="preserve">Joppa</t>
  </si>
  <si>
    <t xml:space="preserve">Labadie</t>
  </si>
  <si>
    <t xml:space="preserve">Rush Island</t>
  </si>
  <si>
    <t xml:space="preserve">ALIANT</t>
  </si>
  <si>
    <t xml:space="preserve">Columbia (WI) - WPL</t>
  </si>
  <si>
    <t xml:space="preserve">Newton</t>
  </si>
  <si>
    <t xml:space="preserve">Dominion Resources</t>
  </si>
  <si>
    <t xml:space="preserve">Kincaid</t>
  </si>
  <si>
    <t xml:space="preserve">UCM</t>
  </si>
  <si>
    <t xml:space="preserve">Powerton</t>
  </si>
  <si>
    <t xml:space="preserve">WIEC</t>
  </si>
  <si>
    <t xml:space="preserve">Oak Creek South</t>
  </si>
  <si>
    <t xml:space="preserve">Pleasant Prairie</t>
  </si>
  <si>
    <t xml:space="preserve">SPP</t>
  </si>
  <si>
    <t xml:space="preserve">KPL</t>
  </si>
  <si>
    <t xml:space="preserve">Jeffrey</t>
  </si>
  <si>
    <t xml:space="preserve">OGE</t>
  </si>
  <si>
    <t xml:space="preserve">Sooner</t>
  </si>
  <si>
    <t xml:space="preserve">Muskogee</t>
  </si>
  <si>
    <t xml:space="preserve">Entergy</t>
  </si>
  <si>
    <t xml:space="preserve">Independence</t>
  </si>
  <si>
    <t xml:space="preserve">White Bluff</t>
  </si>
  <si>
    <t xml:space="preserve">KCP&amp;L</t>
  </si>
  <si>
    <t xml:space="preserve">La Cygne</t>
  </si>
  <si>
    <t xml:space="preserve">AEC</t>
  </si>
  <si>
    <t xml:space="preserve">New Madrid</t>
  </si>
  <si>
    <t xml:space="preserve">Thomas Hill</t>
  </si>
  <si>
    <t xml:space="preserve">GRDA</t>
  </si>
  <si>
    <t xml:space="preserve">Grand River Dam</t>
  </si>
  <si>
    <t xml:space="preserve">Gas</t>
  </si>
  <si>
    <t xml:space="preserve">CLECO</t>
  </si>
  <si>
    <t xml:space="preserve">Rodemacher</t>
  </si>
  <si>
    <t xml:space="preserve">PJM / MAAC</t>
  </si>
  <si>
    <t xml:space="preserve">Full Plant Capacity</t>
  </si>
  <si>
    <t xml:space="preserve">Current Plant Output</t>
  </si>
  <si>
    <t xml:space="preserve">Unit</t>
  </si>
  <si>
    <t xml:space="preserve">On/Off</t>
  </si>
  <si>
    <t xml:space="preserve">Comments</t>
  </si>
  <si>
    <t xml:space="preserve">Plant</t>
  </si>
  <si>
    <t xml:space="preserve">Unit #</t>
  </si>
  <si>
    <t xml:space="preserve">Brandon Shores</t>
  </si>
  <si>
    <t xml:space="preserve">Off</t>
  </si>
  <si>
    <t xml:space="preserve">BG&amp;E</t>
  </si>
  <si>
    <t xml:space="preserve">On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</si>
  <si>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</si>
  <si>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</si>
  <si>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</si>
  <si>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</si>
  <si>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</si>
  <si>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</si>
  <si>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</si>
  <si>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</si>
  <si>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</si>
  <si>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</si>
  <si>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</si>
  <si>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</si>
  <si>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</si>
  <si>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</si>
  <si>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</si>
  <si>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</si>
  <si>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</si>
  <si>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</si>
  <si>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</si>
  <si>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</si>
  <si>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</si>
  <si>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technical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</si>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</sst>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_);[RED]\(0.00\)"/>
    <numFmt numFmtId="167" formatCode="[$-409]#,##0_);[RED]\(#,##0\)"/>
    <numFmt numFmtId="168" formatCode="0"/>
    <numFmt numFmtId="169" formatCode="#,##0"/>
    <numFmt numFmtId="170" formatCode="#,##0_)"/>
  </numFmts>
  <fonts count="13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b val="true"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P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9.7"/>
    <col collapsed="false" customWidth="true" hidden="false" outlineLevel="0" max="4" min="4" style="0" width="8.7"/>
    <col collapsed="false" customWidth="true" hidden="false" outlineLevel="0" max="5" min="5" style="0" width="7.13"/>
    <col collapsed="false" customWidth="true" hidden="false" outlineLevel="0" max="6" min="6" style="0" width="12.7"/>
    <col collapsed="false" customWidth="true" hidden="false" outlineLevel="0" max="7" min="7" style="0" width="7.42"/>
    <col collapsed="false" customWidth="true" hidden="false" outlineLevel="0" max="8" min="8" style="0" width="12.7"/>
    <col collapsed="false" customWidth="true" hidden="false" outlineLevel="0" max="9" min="9" style="0" width="6.7"/>
    <col collapsed="false" customWidth="true" hidden="false" outlineLevel="0" max="10" min="10" style="0" width="12.7"/>
    <col collapsed="false" customWidth="true" hidden="false" outlineLevel="0" max="11" min="11" style="0" width="6.7"/>
    <col collapsed="false" customWidth="true" hidden="false" outlineLevel="0" max="12" min="12" style="0" width="12.7"/>
    <col collapsed="false" customWidth="true" hidden="false" outlineLevel="0" max="13" min="13" style="0" width="6.7"/>
  </cols>
  <sheetData>
    <row r="1" customFormat="false" ht="15.75" hidden="false" customHeight="false" outlineLevel="0" collapsed="false">
      <c r="A1" s="1" t="s">
        <v>0</v>
      </c>
      <c r="B1" s="2" t="n">
        <v>36873</v>
      </c>
      <c r="C1" s="3"/>
      <c r="D1" s="3"/>
      <c r="E1" s="4"/>
      <c r="F1" s="5"/>
      <c r="G1" s="3"/>
      <c r="H1" s="4"/>
      <c r="I1" s="4"/>
      <c r="J1" s="4"/>
      <c r="K1" s="4"/>
      <c r="L1" s="4"/>
      <c r="M1" s="5"/>
    </row>
    <row r="2" customFormat="false" ht="15.75" hidden="false" customHeight="false" outlineLevel="0" collapsed="false">
      <c r="A2" s="5"/>
      <c r="B2" s="3"/>
      <c r="C2" s="3"/>
      <c r="D2" s="3"/>
      <c r="E2" s="3"/>
      <c r="F2" s="6"/>
      <c r="G2" s="4"/>
      <c r="H2" s="4"/>
      <c r="I2" s="4"/>
      <c r="J2" s="4"/>
      <c r="K2" s="4"/>
      <c r="L2" s="4"/>
      <c r="M2" s="5"/>
    </row>
    <row r="3" customFormat="false" ht="15.75" hidden="false" customHeight="false" outlineLevel="0" collapsed="false">
      <c r="A3" s="7"/>
      <c r="B3" s="8"/>
      <c r="C3" s="9" t="s">
        <v>1</v>
      </c>
      <c r="D3" s="9" t="s">
        <v>2</v>
      </c>
      <c r="E3" s="10" t="s">
        <v>3</v>
      </c>
      <c r="F3" s="11" t="s">
        <v>4</v>
      </c>
      <c r="G3" s="12" t="s">
        <v>5</v>
      </c>
      <c r="H3" s="11" t="s">
        <v>4</v>
      </c>
      <c r="I3" s="12" t="s">
        <v>5</v>
      </c>
      <c r="J3" s="11" t="s">
        <v>4</v>
      </c>
      <c r="K3" s="12" t="s">
        <v>5</v>
      </c>
      <c r="L3" s="11" t="s">
        <v>4</v>
      </c>
      <c r="M3" s="12" t="s">
        <v>5</v>
      </c>
    </row>
    <row r="4" customFormat="false" ht="12.75" hidden="false" customHeight="false" outlineLevel="0" collapsed="false">
      <c r="A4" s="13" t="s">
        <v>6</v>
      </c>
      <c r="B4" s="14" t="s">
        <v>7</v>
      </c>
      <c r="C4" s="15" t="s">
        <v>8</v>
      </c>
      <c r="D4" s="15" t="s">
        <v>9</v>
      </c>
      <c r="E4" s="16" t="s">
        <v>10</v>
      </c>
      <c r="F4" s="14" t="s">
        <v>11</v>
      </c>
      <c r="G4" s="17"/>
      <c r="H4" s="14" t="s">
        <v>12</v>
      </c>
      <c r="I4" s="17"/>
      <c r="J4" s="14" t="s">
        <v>13</v>
      </c>
      <c r="K4" s="18"/>
      <c r="L4" s="19" t="s">
        <v>14</v>
      </c>
      <c r="M4" s="20"/>
    </row>
    <row r="5" customFormat="false" ht="12" hidden="false" customHeight="false" outlineLevel="0" collapsed="false">
      <c r="A5" s="21" t="s">
        <v>15</v>
      </c>
      <c r="B5" s="22" t="s">
        <v>16</v>
      </c>
      <c r="C5" s="23" t="s">
        <v>17</v>
      </c>
      <c r="D5" s="23" t="n">
        <v>9081</v>
      </c>
      <c r="E5" s="24" t="n">
        <v>2932.6</v>
      </c>
      <c r="F5" s="25" t="n">
        <v>2495</v>
      </c>
      <c r="G5" s="26" t="n">
        <f aca="false">F5-2420</f>
        <v>75</v>
      </c>
      <c r="H5" s="27" t="n">
        <v>3005</v>
      </c>
      <c r="I5" s="26" t="n">
        <f aca="false">H5-F5</f>
        <v>510</v>
      </c>
      <c r="J5" s="27" t="n">
        <v>2605</v>
      </c>
      <c r="K5" s="28" t="n">
        <f aca="false">J5-H5</f>
        <v>-400</v>
      </c>
      <c r="L5" s="27" t="n">
        <v>2925</v>
      </c>
      <c r="M5" s="28" t="n">
        <f aca="false">L5-J5</f>
        <v>320</v>
      </c>
    </row>
    <row r="6" customFormat="false" ht="12" hidden="false" customHeight="false" outlineLevel="0" collapsed="false">
      <c r="A6" s="21" t="s">
        <v>18</v>
      </c>
      <c r="B6" s="22" t="s">
        <v>19</v>
      </c>
      <c r="C6" s="23" t="s">
        <v>20</v>
      </c>
      <c r="D6" s="23" t="n">
        <v>9948</v>
      </c>
      <c r="E6" s="24" t="n">
        <v>1193.4</v>
      </c>
      <c r="F6" s="25" t="n">
        <v>860</v>
      </c>
      <c r="G6" s="26" t="n">
        <f aca="false">F6-870</f>
        <v>-10</v>
      </c>
      <c r="H6" s="27" t="n">
        <v>795</v>
      </c>
      <c r="I6" s="26" t="n">
        <f aca="false">H6-F6</f>
        <v>-65</v>
      </c>
      <c r="J6" s="27" t="n">
        <v>635</v>
      </c>
      <c r="K6" s="28" t="n">
        <f aca="false">J6-H6</f>
        <v>-160</v>
      </c>
      <c r="L6" s="29" t="n">
        <v>585</v>
      </c>
      <c r="M6" s="28" t="n">
        <f aca="false">L6-J6</f>
        <v>-50</v>
      </c>
    </row>
    <row r="7" customFormat="false" ht="12" hidden="false" customHeight="false" outlineLevel="0" collapsed="false">
      <c r="A7" s="21" t="s">
        <v>15</v>
      </c>
      <c r="B7" s="22" t="s">
        <v>21</v>
      </c>
      <c r="C7" s="23" t="s">
        <v>17</v>
      </c>
      <c r="D7" s="23" t="n">
        <v>9548</v>
      </c>
      <c r="E7" s="24" t="n">
        <v>2600</v>
      </c>
      <c r="F7" s="25" t="n">
        <v>1560</v>
      </c>
      <c r="G7" s="26" t="n">
        <f aca="false">F7-905</f>
        <v>655</v>
      </c>
      <c r="H7" s="27" t="n">
        <v>2395</v>
      </c>
      <c r="I7" s="26" t="n">
        <f aca="false">H7-F7</f>
        <v>835</v>
      </c>
      <c r="J7" s="27" t="n">
        <v>2590</v>
      </c>
      <c r="K7" s="28" t="n">
        <f aca="false">J7-H7</f>
        <v>195</v>
      </c>
      <c r="L7" s="29" t="n">
        <v>2225</v>
      </c>
      <c r="M7" s="28" t="n">
        <f aca="false">L7-J7</f>
        <v>-365</v>
      </c>
    </row>
    <row r="8" customFormat="false" ht="12" hidden="false" customHeight="false" outlineLevel="0" collapsed="false">
      <c r="A8" s="30" t="s">
        <v>22</v>
      </c>
      <c r="B8" s="31" t="s">
        <v>23</v>
      </c>
      <c r="C8" s="32" t="s">
        <v>24</v>
      </c>
      <c r="D8" s="32" t="n">
        <v>9337</v>
      </c>
      <c r="E8" s="33" t="n">
        <v>686.63</v>
      </c>
      <c r="F8" s="25" t="n">
        <v>610</v>
      </c>
      <c r="G8" s="26" t="n">
        <f aca="false">F8-610</f>
        <v>0</v>
      </c>
      <c r="H8" s="27" t="n">
        <v>610</v>
      </c>
      <c r="I8" s="28" t="n">
        <f aca="false">H8-F8</f>
        <v>0</v>
      </c>
      <c r="J8" s="27" t="n">
        <v>610</v>
      </c>
      <c r="K8" s="28" t="n">
        <f aca="false">J8-H8</f>
        <v>0</v>
      </c>
      <c r="L8" s="27" t="n">
        <v>625</v>
      </c>
      <c r="M8" s="28" t="n">
        <f aca="false">L8-J8</f>
        <v>15</v>
      </c>
    </row>
    <row r="9" customFormat="false" ht="12" hidden="false" customHeight="false" outlineLevel="0" collapsed="false">
      <c r="A9" s="21" t="s">
        <v>25</v>
      </c>
      <c r="B9" s="22" t="s">
        <v>26</v>
      </c>
      <c r="C9" s="23" t="s">
        <v>17</v>
      </c>
      <c r="D9" s="23" t="n">
        <v>9764</v>
      </c>
      <c r="E9" s="24" t="n">
        <v>1080</v>
      </c>
      <c r="F9" s="25" t="n">
        <v>1015</v>
      </c>
      <c r="G9" s="26" t="n">
        <f aca="false">F9-960</f>
        <v>55</v>
      </c>
      <c r="H9" s="29" t="n">
        <v>945</v>
      </c>
      <c r="I9" s="26" t="n">
        <f aca="false">H9-F9</f>
        <v>-70</v>
      </c>
      <c r="J9" s="29" t="n">
        <v>1005</v>
      </c>
      <c r="K9" s="28" t="n">
        <f aca="false">J9-H9</f>
        <v>60</v>
      </c>
      <c r="L9" s="27" t="n">
        <v>990</v>
      </c>
      <c r="M9" s="28" t="n">
        <f aca="false">L9-J9</f>
        <v>-15</v>
      </c>
    </row>
    <row r="10" customFormat="false" ht="12" hidden="false" customHeight="false" outlineLevel="0" collapsed="false">
      <c r="A10" s="21" t="s">
        <v>18</v>
      </c>
      <c r="B10" s="22" t="s">
        <v>27</v>
      </c>
      <c r="C10" s="23" t="s">
        <v>17</v>
      </c>
      <c r="D10" s="23" t="n">
        <v>9522</v>
      </c>
      <c r="E10" s="24" t="n">
        <v>1425.62</v>
      </c>
      <c r="F10" s="25" t="n">
        <v>0</v>
      </c>
      <c r="G10" s="26" t="n">
        <f aca="false">F10-365</f>
        <v>-365</v>
      </c>
      <c r="H10" s="29" t="n">
        <v>0</v>
      </c>
      <c r="I10" s="26" t="n">
        <f aca="false">H10-F10</f>
        <v>0</v>
      </c>
      <c r="J10" s="29" t="n">
        <v>0</v>
      </c>
      <c r="K10" s="28" t="n">
        <f aca="false">J10-H10</f>
        <v>0</v>
      </c>
      <c r="L10" s="27" t="n">
        <v>0</v>
      </c>
      <c r="M10" s="28" t="n">
        <f aca="false">L10-J10</f>
        <v>0</v>
      </c>
    </row>
    <row r="11" customFormat="false" ht="12" hidden="false" customHeight="false" outlineLevel="0" collapsed="false">
      <c r="A11" s="21" t="s">
        <v>18</v>
      </c>
      <c r="B11" s="22" t="s">
        <v>28</v>
      </c>
      <c r="C11" s="23" t="s">
        <v>17</v>
      </c>
      <c r="D11" s="23" t="n">
        <v>9859</v>
      </c>
      <c r="E11" s="24" t="n">
        <v>3339.9</v>
      </c>
      <c r="F11" s="25" t="n">
        <v>3060</v>
      </c>
      <c r="G11" s="26" t="n">
        <f aca="false">F11-2895</f>
        <v>165</v>
      </c>
      <c r="H11" s="29" t="n">
        <v>2935</v>
      </c>
      <c r="I11" s="26" t="n">
        <f aca="false">H11-F11</f>
        <v>-125</v>
      </c>
      <c r="J11" s="29" t="n">
        <v>2895</v>
      </c>
      <c r="K11" s="28" t="n">
        <f aca="false">J11-H11</f>
        <v>-40</v>
      </c>
      <c r="L11" s="27" t="n">
        <v>2885</v>
      </c>
      <c r="M11" s="28" t="n">
        <f aca="false">L11-J11</f>
        <v>-10</v>
      </c>
    </row>
    <row r="12" customFormat="false" ht="12" hidden="false" customHeight="false" outlineLevel="0" collapsed="false">
      <c r="A12" s="21" t="s">
        <v>29</v>
      </c>
      <c r="B12" s="22" t="s">
        <v>30</v>
      </c>
      <c r="C12" s="23" t="s">
        <v>17</v>
      </c>
      <c r="D12" s="23" t="n">
        <v>10359</v>
      </c>
      <c r="E12" s="24" t="n">
        <v>1881.27</v>
      </c>
      <c r="F12" s="25" t="n">
        <v>1630</v>
      </c>
      <c r="G12" s="26" t="n">
        <f aca="false">F12-1640</f>
        <v>-10</v>
      </c>
      <c r="H12" s="29" t="n">
        <v>1595</v>
      </c>
      <c r="I12" s="26" t="n">
        <f aca="false">H12-F12</f>
        <v>-35</v>
      </c>
      <c r="J12" s="29" t="n">
        <v>1580</v>
      </c>
      <c r="K12" s="28" t="n">
        <f aca="false">J12-H12</f>
        <v>-15</v>
      </c>
      <c r="L12" s="27" t="n">
        <v>1570</v>
      </c>
      <c r="M12" s="28" t="n">
        <f aca="false">L12-J12</f>
        <v>-10</v>
      </c>
    </row>
    <row r="13" customFormat="false" ht="12" hidden="false" customHeight="false" outlineLevel="0" collapsed="false">
      <c r="A13" s="21" t="s">
        <v>15</v>
      </c>
      <c r="B13" s="22" t="s">
        <v>31</v>
      </c>
      <c r="C13" s="23" t="s">
        <v>17</v>
      </c>
      <c r="D13" s="23" t="n">
        <v>9792</v>
      </c>
      <c r="E13" s="24" t="n">
        <v>2600</v>
      </c>
      <c r="F13" s="25" t="n">
        <v>1350</v>
      </c>
      <c r="G13" s="26" t="n">
        <f aca="false">F13-1130</f>
        <v>220</v>
      </c>
      <c r="H13" s="29" t="n">
        <v>1155</v>
      </c>
      <c r="I13" s="26" t="n">
        <f aca="false">H13-F13</f>
        <v>-195</v>
      </c>
      <c r="J13" s="29" t="n">
        <v>1130</v>
      </c>
      <c r="K13" s="28" t="n">
        <f aca="false">J13-H13</f>
        <v>-25</v>
      </c>
      <c r="L13" s="27" t="n">
        <v>1440</v>
      </c>
      <c r="M13" s="28" t="n">
        <f aca="false">L13-J13</f>
        <v>310</v>
      </c>
    </row>
    <row r="14" customFormat="false" ht="12" hidden="false" customHeight="false" outlineLevel="0" collapsed="false">
      <c r="A14" s="30" t="s">
        <v>22</v>
      </c>
      <c r="B14" s="31" t="s">
        <v>32</v>
      </c>
      <c r="C14" s="32" t="s">
        <v>17</v>
      </c>
      <c r="D14" s="32" t="n">
        <v>9301</v>
      </c>
      <c r="E14" s="33" t="n">
        <v>2451.8</v>
      </c>
      <c r="F14" s="25" t="n">
        <v>1985</v>
      </c>
      <c r="G14" s="26" t="n">
        <f aca="false">F14-2060</f>
        <v>-75</v>
      </c>
      <c r="H14" s="29" t="n">
        <v>2005</v>
      </c>
      <c r="I14" s="34" t="n">
        <f aca="false">H14-F14</f>
        <v>20</v>
      </c>
      <c r="J14" s="29" t="n">
        <v>2070</v>
      </c>
      <c r="K14" s="28" t="n">
        <f aca="false">J14-H14</f>
        <v>65</v>
      </c>
      <c r="L14" s="35" t="n">
        <v>2025</v>
      </c>
      <c r="M14" s="28" t="n">
        <f aca="false">L14-J14</f>
        <v>-45</v>
      </c>
    </row>
    <row r="15" customFormat="false" ht="12" hidden="false" customHeight="false" outlineLevel="0" collapsed="false">
      <c r="A15" s="21" t="s">
        <v>33</v>
      </c>
      <c r="B15" s="22" t="s">
        <v>34</v>
      </c>
      <c r="C15" s="23" t="s">
        <v>17</v>
      </c>
      <c r="D15" s="23" t="n">
        <v>9346</v>
      </c>
      <c r="E15" s="24" t="n">
        <v>1542</v>
      </c>
      <c r="F15" s="25" t="n">
        <v>880</v>
      </c>
      <c r="G15" s="26" t="n">
        <f aca="false">F15-1105</f>
        <v>-225</v>
      </c>
      <c r="H15" s="29" t="e">
        <f aca="false">NA()</f>
        <v>#N/A</v>
      </c>
      <c r="I15" s="26" t="e">
        <f aca="false">H15-F15</f>
        <v>#N/A</v>
      </c>
      <c r="J15" s="27" t="n">
        <v>1255</v>
      </c>
      <c r="K15" s="28" t="e">
        <f aca="false">J15-H15</f>
        <v>#N/A</v>
      </c>
      <c r="L15" s="27" t="n">
        <v>1115</v>
      </c>
      <c r="M15" s="28" t="n">
        <f aca="false">L15-J15</f>
        <v>-140</v>
      </c>
    </row>
    <row r="16" customFormat="false" ht="12" hidden="false" customHeight="false" outlineLevel="0" collapsed="false">
      <c r="A16" s="21" t="s">
        <v>35</v>
      </c>
      <c r="B16" s="22" t="s">
        <v>36</v>
      </c>
      <c r="C16" s="23" t="s">
        <v>17</v>
      </c>
      <c r="D16" s="23" t="n">
        <v>10275</v>
      </c>
      <c r="E16" s="24" t="n">
        <v>1717.2</v>
      </c>
      <c r="F16" s="25" t="n">
        <v>1250</v>
      </c>
      <c r="G16" s="26" t="n">
        <f aca="false">F16-1435</f>
        <v>-185</v>
      </c>
      <c r="H16" s="27" t="n">
        <v>1365</v>
      </c>
      <c r="I16" s="26" t="n">
        <f aca="false">H16-F16</f>
        <v>115</v>
      </c>
      <c r="J16" s="27" t="n">
        <v>1385</v>
      </c>
      <c r="K16" s="28" t="n">
        <f aca="false">J16-H16</f>
        <v>20</v>
      </c>
      <c r="L16" s="27" t="n">
        <v>1480</v>
      </c>
      <c r="M16" s="28" t="n">
        <f aca="false">L16-J16</f>
        <v>95</v>
      </c>
    </row>
    <row r="17" customFormat="false" ht="12" hidden="false" customHeight="false" outlineLevel="0" collapsed="false">
      <c r="A17" s="21" t="s">
        <v>37</v>
      </c>
      <c r="B17" s="22" t="s">
        <v>38</v>
      </c>
      <c r="C17" s="23" t="s">
        <v>39</v>
      </c>
      <c r="D17" s="23" t="n">
        <v>10159</v>
      </c>
      <c r="E17" s="24" t="n">
        <v>815.4</v>
      </c>
      <c r="F17" s="25" t="n">
        <v>0</v>
      </c>
      <c r="G17" s="26" t="n">
        <f aca="false">F17-0</f>
        <v>0</v>
      </c>
      <c r="H17" s="27" t="n">
        <v>0</v>
      </c>
      <c r="I17" s="26" t="n">
        <f aca="false">H17-F17</f>
        <v>0</v>
      </c>
      <c r="J17" s="27" t="n">
        <v>0</v>
      </c>
      <c r="K17" s="28" t="n">
        <f aca="false">J17-H17</f>
        <v>0</v>
      </c>
      <c r="L17" s="27" t="n">
        <v>0</v>
      </c>
      <c r="M17" s="28" t="n">
        <f aca="false">L17-J17</f>
        <v>0</v>
      </c>
    </row>
    <row r="18" customFormat="false" ht="12" hidden="false" customHeight="false" outlineLevel="0" collapsed="false">
      <c r="A18" s="21" t="s">
        <v>33</v>
      </c>
      <c r="B18" s="22" t="s">
        <v>40</v>
      </c>
      <c r="C18" s="23" t="s">
        <v>39</v>
      </c>
      <c r="D18" s="23" t="n">
        <v>11423</v>
      </c>
      <c r="E18" s="24" t="n">
        <v>1276</v>
      </c>
      <c r="F18" s="25" t="n">
        <v>300</v>
      </c>
      <c r="G18" s="26" t="n">
        <f aca="false">F18-280</f>
        <v>20</v>
      </c>
      <c r="H18" s="27" t="n">
        <v>435</v>
      </c>
      <c r="I18" s="26" t="n">
        <f aca="false">H18-F18</f>
        <v>135</v>
      </c>
      <c r="J18" s="27" t="n">
        <v>465</v>
      </c>
      <c r="K18" s="28" t="n">
        <f aca="false">J18-H18</f>
        <v>30</v>
      </c>
      <c r="L18" s="27" t="n">
        <v>330</v>
      </c>
      <c r="M18" s="28" t="n">
        <f aca="false">L18-J18</f>
        <v>-135</v>
      </c>
    </row>
    <row r="19" customFormat="false" ht="12" hidden="false" customHeight="false" outlineLevel="0" collapsed="false">
      <c r="A19" s="21" t="s">
        <v>41</v>
      </c>
      <c r="B19" s="22" t="s">
        <v>42</v>
      </c>
      <c r="C19" s="23" t="s">
        <v>17</v>
      </c>
      <c r="D19" s="23" t="n">
        <v>9194</v>
      </c>
      <c r="E19" s="24" t="n">
        <v>3294</v>
      </c>
      <c r="F19" s="25" t="n">
        <v>2435</v>
      </c>
      <c r="G19" s="26" t="n">
        <f aca="false">F19-2260</f>
        <v>175</v>
      </c>
      <c r="H19" s="27" t="n">
        <v>2220</v>
      </c>
      <c r="I19" s="26" t="n">
        <f aca="false">H19-F19</f>
        <v>-215</v>
      </c>
      <c r="J19" s="27" t="n">
        <v>2285</v>
      </c>
      <c r="K19" s="28" t="n">
        <f aca="false">J19-H19</f>
        <v>65</v>
      </c>
      <c r="L19" s="27" t="n">
        <v>2335</v>
      </c>
      <c r="M19" s="28" t="n">
        <f aca="false">L19-J19</f>
        <v>50</v>
      </c>
    </row>
    <row r="20" customFormat="false" ht="12" hidden="false" customHeight="false" outlineLevel="0" collapsed="false">
      <c r="A20" s="21" t="s">
        <v>15</v>
      </c>
      <c r="B20" s="22" t="s">
        <v>43</v>
      </c>
      <c r="C20" s="23" t="s">
        <v>17</v>
      </c>
      <c r="D20" s="23" t="n">
        <v>9290</v>
      </c>
      <c r="E20" s="24" t="n">
        <v>1300</v>
      </c>
      <c r="F20" s="25" t="n">
        <v>595</v>
      </c>
      <c r="G20" s="26" t="n">
        <f aca="false">F20-1185</f>
        <v>-590</v>
      </c>
      <c r="H20" s="27" t="n">
        <v>0</v>
      </c>
      <c r="I20" s="26" t="n">
        <f aca="false">H20-F20</f>
        <v>-595</v>
      </c>
      <c r="J20" s="27" t="n">
        <v>0</v>
      </c>
      <c r="K20" s="28" t="n">
        <f aca="false">J20-H20</f>
        <v>0</v>
      </c>
      <c r="L20" s="27" t="n">
        <v>0</v>
      </c>
      <c r="M20" s="28" t="n">
        <f aca="false">L20-J20</f>
        <v>0</v>
      </c>
    </row>
    <row r="21" customFormat="false" ht="12" hidden="false" customHeight="false" outlineLevel="0" collapsed="false">
      <c r="A21" s="21" t="s">
        <v>15</v>
      </c>
      <c r="B21" s="22" t="s">
        <v>44</v>
      </c>
      <c r="C21" s="23" t="s">
        <v>17</v>
      </c>
      <c r="D21" s="23" t="n">
        <v>9265</v>
      </c>
      <c r="E21" s="24" t="n">
        <v>1529.61</v>
      </c>
      <c r="F21" s="25" t="e">
        <f aca="false">NA()</f>
        <v>#N/A</v>
      </c>
      <c r="G21" s="26" t="e">
        <f aca="false">NA()</f>
        <v>#N/A</v>
      </c>
      <c r="H21" s="25" t="e">
        <f aca="false">NA()</f>
        <v>#N/A</v>
      </c>
      <c r="I21" s="26" t="e">
        <f aca="false">H21-F21</f>
        <v>#N/A</v>
      </c>
      <c r="J21" s="25" t="e">
        <f aca="false">NA()</f>
        <v>#N/A</v>
      </c>
      <c r="K21" s="28" t="e">
        <f aca="false">J21-H21</f>
        <v>#N/A</v>
      </c>
      <c r="L21" s="25" t="e">
        <f aca="false">NA()</f>
        <v>#N/A</v>
      </c>
      <c r="M21" s="28" t="e">
        <f aca="false">L21-J21</f>
        <v>#N/A</v>
      </c>
    </row>
    <row r="22" customFormat="false" ht="12" hidden="false" customHeight="false" outlineLevel="0" collapsed="false">
      <c r="A22" s="21" t="s">
        <v>29</v>
      </c>
      <c r="B22" s="22" t="s">
        <v>45</v>
      </c>
      <c r="C22" s="36" t="s">
        <v>46</v>
      </c>
      <c r="D22" s="23" t="n">
        <v>11006</v>
      </c>
      <c r="E22" s="24" t="n">
        <v>1058</v>
      </c>
      <c r="F22" s="25" t="n">
        <v>680</v>
      </c>
      <c r="G22" s="26" t="n">
        <f aca="false">F22-655</f>
        <v>25</v>
      </c>
      <c r="H22" s="25" t="n">
        <v>740</v>
      </c>
      <c r="I22" s="26" t="n">
        <f aca="false">H22-F22</f>
        <v>60</v>
      </c>
      <c r="J22" s="27" t="n">
        <v>710</v>
      </c>
      <c r="K22" s="28" t="n">
        <f aca="false">J22-H22</f>
        <v>-30</v>
      </c>
      <c r="L22" s="27" t="n">
        <v>710</v>
      </c>
      <c r="M22" s="28" t="n">
        <f aca="false">L22-J22</f>
        <v>0</v>
      </c>
    </row>
    <row r="23" customFormat="false" ht="12" hidden="false" customHeight="false" outlineLevel="0" collapsed="false">
      <c r="A23" s="21" t="s">
        <v>47</v>
      </c>
      <c r="B23" s="22" t="s">
        <v>48</v>
      </c>
      <c r="C23" s="23" t="s">
        <v>24</v>
      </c>
      <c r="D23" s="23" t="n">
        <v>9648</v>
      </c>
      <c r="E23" s="24" t="n">
        <v>884</v>
      </c>
      <c r="F23" s="25" t="n">
        <v>750</v>
      </c>
      <c r="G23" s="26" t="n">
        <f aca="false">F23-600</f>
        <v>150</v>
      </c>
      <c r="H23" s="25" t="n">
        <v>845</v>
      </c>
      <c r="I23" s="26" t="n">
        <f aca="false">H23-F23</f>
        <v>95</v>
      </c>
      <c r="J23" s="27" t="n">
        <v>884</v>
      </c>
      <c r="K23" s="28" t="n">
        <f aca="false">J23-H23</f>
        <v>39</v>
      </c>
      <c r="L23" s="27" t="n">
        <v>885</v>
      </c>
      <c r="M23" s="28" t="n">
        <f aca="false">L23-J23</f>
        <v>1</v>
      </c>
    </row>
    <row r="24" customFormat="false" ht="12" hidden="false" customHeight="false" outlineLevel="0" collapsed="false">
      <c r="A24" s="21" t="s">
        <v>35</v>
      </c>
      <c r="B24" s="22" t="s">
        <v>49</v>
      </c>
      <c r="C24" s="23" t="s">
        <v>17</v>
      </c>
      <c r="D24" s="23" t="n">
        <v>10029</v>
      </c>
      <c r="E24" s="24" t="n">
        <v>2226.06</v>
      </c>
      <c r="F24" s="25" t="e">
        <f aca="false">NA()</f>
        <v>#N/A</v>
      </c>
      <c r="G24" s="26" t="e">
        <f aca="false">NA()</f>
        <v>#N/A</v>
      </c>
      <c r="H24" s="25" t="e">
        <f aca="false">NA()</f>
        <v>#N/A</v>
      </c>
      <c r="I24" s="26" t="e">
        <f aca="false">H24-F24</f>
        <v>#N/A</v>
      </c>
      <c r="J24" s="25" t="e">
        <f aca="false">NA()</f>
        <v>#N/A</v>
      </c>
      <c r="K24" s="28" t="e">
        <f aca="false">J24-H24</f>
        <v>#N/A</v>
      </c>
      <c r="L24" s="25" t="e">
        <f aca="false">NA()</f>
        <v>#N/A</v>
      </c>
      <c r="M24" s="28" t="e">
        <f aca="false">L24-J24</f>
        <v>#N/A</v>
      </c>
    </row>
    <row r="25" customFormat="false" ht="12" hidden="false" customHeight="false" outlineLevel="0" collapsed="false">
      <c r="A25" s="21" t="s">
        <v>15</v>
      </c>
      <c r="B25" s="22" t="s">
        <v>50</v>
      </c>
      <c r="C25" s="23" t="s">
        <v>17</v>
      </c>
      <c r="D25" s="23" t="n">
        <v>9927</v>
      </c>
      <c r="E25" s="24" t="n">
        <v>1880</v>
      </c>
      <c r="F25" s="25" t="e">
        <f aca="false">NA()</f>
        <v>#N/A</v>
      </c>
      <c r="G25" s="26" t="e">
        <f aca="false">NA()</f>
        <v>#N/A</v>
      </c>
      <c r="H25" s="25" t="e">
        <f aca="false">NA()</f>
        <v>#N/A</v>
      </c>
      <c r="I25" s="26" t="e">
        <f aca="false">H25-F25</f>
        <v>#N/A</v>
      </c>
      <c r="J25" s="25" t="e">
        <f aca="false">NA()</f>
        <v>#N/A</v>
      </c>
      <c r="K25" s="28" t="e">
        <f aca="false">J25-H25</f>
        <v>#N/A</v>
      </c>
      <c r="L25" s="25" t="e">
        <f aca="false">NA()</f>
        <v>#N/A</v>
      </c>
      <c r="M25" s="28" t="e">
        <f aca="false">L25-J25</f>
        <v>#N/A</v>
      </c>
    </row>
    <row r="26" customFormat="false" ht="12" hidden="false" customHeight="false" outlineLevel="0" collapsed="false">
      <c r="A26" s="21" t="s">
        <v>15</v>
      </c>
      <c r="B26" s="22" t="s">
        <v>51</v>
      </c>
      <c r="C26" s="23" t="s">
        <v>17</v>
      </c>
      <c r="D26" s="23" t="n">
        <v>9160</v>
      </c>
      <c r="E26" s="24" t="n">
        <v>1880.46</v>
      </c>
      <c r="F26" s="25" t="n">
        <v>1555</v>
      </c>
      <c r="G26" s="26" t="n">
        <f aca="false">F26-1200</f>
        <v>355</v>
      </c>
      <c r="H26" s="25" t="n">
        <v>1150</v>
      </c>
      <c r="I26" s="26" t="n">
        <f aca="false">H26-F26</f>
        <v>-405</v>
      </c>
      <c r="J26" s="27" t="n">
        <v>930</v>
      </c>
      <c r="K26" s="28" t="n">
        <f aca="false">J26-H26</f>
        <v>-220</v>
      </c>
      <c r="L26" s="27" t="n">
        <v>1005</v>
      </c>
      <c r="M26" s="28" t="n">
        <f aca="false">L26-J26</f>
        <v>75</v>
      </c>
    </row>
    <row r="27" customFormat="false" ht="12" hidden="false" customHeight="false" outlineLevel="0" collapsed="false">
      <c r="A27" s="21" t="s">
        <v>52</v>
      </c>
      <c r="B27" s="22" t="s">
        <v>53</v>
      </c>
      <c r="C27" s="23" t="s">
        <v>17</v>
      </c>
      <c r="D27" s="23" t="n">
        <v>9022</v>
      </c>
      <c r="E27" s="24" t="n">
        <v>1152</v>
      </c>
      <c r="F27" s="25" t="n">
        <v>525</v>
      </c>
      <c r="G27" s="26" t="n">
        <f aca="false">F27-350</f>
        <v>175</v>
      </c>
      <c r="H27" s="25" t="n">
        <v>325</v>
      </c>
      <c r="I27" s="26" t="n">
        <f aca="false">H27-F27</f>
        <v>-200</v>
      </c>
      <c r="J27" s="27" t="n">
        <v>365</v>
      </c>
      <c r="K27" s="28" t="n">
        <f aca="false">J27-H27</f>
        <v>40</v>
      </c>
      <c r="L27" s="27" t="n">
        <v>355</v>
      </c>
      <c r="M27" s="28" t="n">
        <f aca="false">L27-J27</f>
        <v>-10</v>
      </c>
    </row>
    <row r="28" customFormat="false" ht="12" hidden="false" customHeight="false" outlineLevel="0" collapsed="false">
      <c r="A28" s="21" t="s">
        <v>52</v>
      </c>
      <c r="B28" s="22" t="s">
        <v>54</v>
      </c>
      <c r="C28" s="23" t="s">
        <v>17</v>
      </c>
      <c r="D28" s="23" t="n">
        <v>9468</v>
      </c>
      <c r="E28" s="24" t="n">
        <v>2052</v>
      </c>
      <c r="F28" s="25" t="n">
        <v>1795</v>
      </c>
      <c r="G28" s="26" t="n">
        <f aca="false">F28-1220</f>
        <v>575</v>
      </c>
      <c r="H28" s="25" t="n">
        <v>1745</v>
      </c>
      <c r="I28" s="26" t="n">
        <f aca="false">H28-F28</f>
        <v>-50</v>
      </c>
      <c r="J28" s="27" t="n">
        <v>1590</v>
      </c>
      <c r="K28" s="28" t="n">
        <f aca="false">J28-H28</f>
        <v>-155</v>
      </c>
      <c r="L28" s="27" t="n">
        <v>1675</v>
      </c>
      <c r="M28" s="28" t="n">
        <f aca="false">L28-J28</f>
        <v>85</v>
      </c>
    </row>
    <row r="29" customFormat="false" ht="12" hidden="false" customHeight="false" outlineLevel="0" collapsed="false">
      <c r="A29" s="21" t="s">
        <v>52</v>
      </c>
      <c r="B29" s="22" t="s">
        <v>55</v>
      </c>
      <c r="C29" s="23" t="s">
        <v>17</v>
      </c>
      <c r="D29" s="23" t="n">
        <v>9315</v>
      </c>
      <c r="E29" s="24" t="n">
        <v>1728</v>
      </c>
      <c r="F29" s="25" t="n">
        <v>1200</v>
      </c>
      <c r="G29" s="26" t="n">
        <f aca="false">F29-1175</f>
        <v>25</v>
      </c>
      <c r="H29" s="25" t="n">
        <v>1115</v>
      </c>
      <c r="I29" s="26" t="n">
        <f aca="false">H29-F29</f>
        <v>-85</v>
      </c>
      <c r="J29" s="27" t="n">
        <v>1275</v>
      </c>
      <c r="K29" s="28" t="n">
        <f aca="false">J29-H29</f>
        <v>160</v>
      </c>
      <c r="L29" s="27" t="n">
        <v>1440</v>
      </c>
      <c r="M29" s="28" t="n">
        <f aca="false">L29-J29</f>
        <v>165</v>
      </c>
    </row>
    <row r="30" customFormat="false" ht="12" hidden="false" customHeight="false" outlineLevel="0" collapsed="false">
      <c r="A30" s="21" t="s">
        <v>47</v>
      </c>
      <c r="B30" s="22" t="s">
        <v>56</v>
      </c>
      <c r="C30" s="23" t="s">
        <v>17</v>
      </c>
      <c r="D30" s="23" t="n">
        <v>9672</v>
      </c>
      <c r="E30" s="24" t="n">
        <v>2741.25</v>
      </c>
      <c r="F30" s="25" t="n">
        <v>1650</v>
      </c>
      <c r="G30" s="26" t="n">
        <f aca="false">F30-1540</f>
        <v>110</v>
      </c>
      <c r="H30" s="25" t="n">
        <v>1670</v>
      </c>
      <c r="I30" s="26" t="n">
        <f aca="false">H30-F30</f>
        <v>20</v>
      </c>
      <c r="J30" s="27" t="n">
        <v>1550</v>
      </c>
      <c r="K30" s="37" t="n">
        <f aca="false">J30-H30</f>
        <v>-120</v>
      </c>
      <c r="L30" s="27" t="n">
        <v>1495</v>
      </c>
      <c r="M30" s="38" t="n">
        <f aca="false">L30-J30</f>
        <v>-55</v>
      </c>
    </row>
    <row r="31" customFormat="false" ht="12" hidden="false" customHeight="false" outlineLevel="0" collapsed="false">
      <c r="A31" s="21" t="s">
        <v>52</v>
      </c>
      <c r="B31" s="22" t="s">
        <v>57</v>
      </c>
      <c r="C31" s="23" t="s">
        <v>17</v>
      </c>
      <c r="D31" s="23" t="n">
        <v>9772</v>
      </c>
      <c r="E31" s="24" t="n">
        <v>1368</v>
      </c>
      <c r="F31" s="25" t="n">
        <v>685</v>
      </c>
      <c r="G31" s="26" t="n">
        <f aca="false">F31-805</f>
        <v>-120</v>
      </c>
      <c r="H31" s="25" t="n">
        <v>735</v>
      </c>
      <c r="I31" s="26" t="n">
        <f aca="false">H31-F31</f>
        <v>50</v>
      </c>
      <c r="J31" s="27" t="n">
        <v>530</v>
      </c>
      <c r="K31" s="28" t="n">
        <f aca="false">J31-H31</f>
        <v>-205</v>
      </c>
      <c r="L31" s="27" t="n">
        <v>740</v>
      </c>
      <c r="M31" s="28" t="n">
        <f aca="false">L31-J31</f>
        <v>210</v>
      </c>
    </row>
    <row r="32" customFormat="false" ht="12" hidden="false" customHeight="false" outlineLevel="0" collapsed="false">
      <c r="A32" s="21" t="s">
        <v>47</v>
      </c>
      <c r="B32" s="22" t="s">
        <v>58</v>
      </c>
      <c r="C32" s="23" t="s">
        <v>17</v>
      </c>
      <c r="D32" s="23" t="n">
        <v>9561</v>
      </c>
      <c r="E32" s="24" t="n">
        <v>2468.15</v>
      </c>
      <c r="F32" s="25" t="n">
        <v>990</v>
      </c>
      <c r="G32" s="26" t="n">
        <f aca="false">F32-940</f>
        <v>50</v>
      </c>
      <c r="H32" s="25" t="n">
        <v>1285</v>
      </c>
      <c r="I32" s="26" t="n">
        <f aca="false">H32-F32</f>
        <v>295</v>
      </c>
      <c r="J32" s="27" t="n">
        <v>1540</v>
      </c>
      <c r="K32" s="28" t="n">
        <f aca="false">J32-H32</f>
        <v>255</v>
      </c>
      <c r="L32" s="27" t="n">
        <v>1465</v>
      </c>
      <c r="M32" s="28" t="n">
        <f aca="false">L32-J32</f>
        <v>-75</v>
      </c>
    </row>
    <row r="33" customFormat="false" ht="12.75" hidden="false" customHeight="false" outlineLevel="0" collapsed="false">
      <c r="A33" s="39" t="s">
        <v>15</v>
      </c>
      <c r="B33" s="40" t="s">
        <v>59</v>
      </c>
      <c r="C33" s="41" t="s">
        <v>17</v>
      </c>
      <c r="D33" s="42" t="n">
        <v>9267</v>
      </c>
      <c r="E33" s="43" t="n">
        <v>1633</v>
      </c>
      <c r="F33" s="44" t="n">
        <v>1575</v>
      </c>
      <c r="G33" s="45" t="n">
        <f aca="false">F33-1580</f>
        <v>-5</v>
      </c>
      <c r="H33" s="44" t="n">
        <v>1633</v>
      </c>
      <c r="I33" s="45" t="n">
        <f aca="false">H33-F33</f>
        <v>58</v>
      </c>
      <c r="J33" s="46" t="n">
        <v>1633</v>
      </c>
      <c r="K33" s="47" t="n">
        <f aca="false">J33-H33</f>
        <v>0</v>
      </c>
      <c r="L33" s="46" t="n">
        <v>1633</v>
      </c>
      <c r="M33" s="47" t="n">
        <f aca="false">L33-J33</f>
        <v>0</v>
      </c>
    </row>
    <row r="34" customFormat="false" ht="12" hidden="false" customHeight="false" outlineLevel="0" collapsed="false">
      <c r="A34" s="48"/>
      <c r="B34" s="49"/>
      <c r="C34" s="49"/>
      <c r="D34" s="50"/>
      <c r="E34" s="51" t="n">
        <f aca="false">SUM(E5:E33)</f>
        <v>52736.35</v>
      </c>
      <c r="F34" s="52" t="n">
        <f aca="false">SUM(F26:F33,F22:F23,F5:F20)</f>
        <v>31430</v>
      </c>
      <c r="G34" s="26" t="n">
        <f aca="false">SUM(G26:G33,G22:G23,G5:G20)</f>
        <v>1245</v>
      </c>
      <c r="H34" s="52" t="n">
        <f aca="false">SUM(H26:H33,H22:H23,H16:H20,H5:H14)</f>
        <v>30703</v>
      </c>
      <c r="I34" s="52" t="n">
        <f aca="false">SUM(I26:I33,I22:I23,I16:I20,I5:I14)</f>
        <v>153</v>
      </c>
      <c r="J34" s="52" t="n">
        <f aca="false">SUM(J26:J33,J22:J23,J16:J20,J5:J14)</f>
        <v>30262</v>
      </c>
      <c r="K34" s="52" t="n">
        <f aca="false">SUM(K26:K33,K22:K23,K16:K20,K5:K14)</f>
        <v>-441</v>
      </c>
      <c r="L34" s="52" t="n">
        <f aca="false">SUM(L26:L33,L22:L23,L5:L20)</f>
        <v>31933</v>
      </c>
      <c r="M34" s="52" t="n">
        <f aca="false">SUM(M26:M33,M22:M23,M5:M20)</f>
        <v>416</v>
      </c>
    </row>
    <row r="35" customFormat="false" ht="12" hidden="false" customHeight="false" outlineLevel="0" collapsed="false">
      <c r="A35" s="48"/>
      <c r="B35" s="48"/>
      <c r="C35" s="48"/>
      <c r="D35" s="48"/>
      <c r="F35" s="53"/>
      <c r="G35" s="53"/>
    </row>
    <row r="36" customFormat="false" ht="12" hidden="false" customHeight="false" outlineLevel="0" collapsed="false">
      <c r="B36" s="49"/>
      <c r="C36" s="49"/>
      <c r="D36" s="49"/>
      <c r="E36" s="54"/>
      <c r="F36" s="53"/>
      <c r="G36" s="53"/>
    </row>
    <row r="37" customFormat="false" ht="12" hidden="false" customHeight="false" outlineLevel="0" collapsed="false">
      <c r="B37" s="49"/>
      <c r="C37" s="49"/>
      <c r="D37" s="49"/>
      <c r="E37" s="54"/>
      <c r="F37" s="53"/>
      <c r="G37" s="53"/>
    </row>
    <row r="38" customFormat="false" ht="12" hidden="false" customHeight="false" outlineLevel="0" collapsed="false">
      <c r="B38" s="49"/>
      <c r="C38" s="49"/>
      <c r="D38" s="49"/>
      <c r="E38" s="54"/>
      <c r="F38" s="53"/>
      <c r="G38" s="53"/>
      <c r="J38" s="55"/>
    </row>
    <row r="39" customFormat="false" ht="12" hidden="false" customHeight="false" outlineLevel="0" collapsed="false">
      <c r="B39" s="49"/>
      <c r="C39" s="49"/>
      <c r="D39" s="49"/>
      <c r="E39" s="54"/>
      <c r="F39" s="53"/>
      <c r="G39" s="53"/>
    </row>
    <row r="40" customFormat="false" ht="12" hidden="false" customHeight="false" outlineLevel="0" collapsed="false">
      <c r="B40" s="49"/>
      <c r="C40" s="49"/>
      <c r="D40" s="49"/>
      <c r="E40" s="54"/>
      <c r="F40" s="53"/>
      <c r="G40" s="53"/>
    </row>
    <row r="41" customFormat="false" ht="12" hidden="false" customHeight="false" outlineLevel="0" collapsed="false">
      <c r="B41" s="49"/>
      <c r="C41" s="49"/>
      <c r="D41" s="49"/>
      <c r="E41" s="54"/>
      <c r="F41" s="53"/>
      <c r="G41" s="53"/>
    </row>
    <row r="42" customFormat="false" ht="12" hidden="false" customHeight="false" outlineLevel="0" collapsed="false">
      <c r="B42" s="49"/>
      <c r="C42" s="49"/>
      <c r="D42" s="49"/>
      <c r="E42" s="54"/>
      <c r="F42" s="53"/>
      <c r="G42" s="53"/>
    </row>
    <row r="43" customFormat="false" ht="12" hidden="false" customHeight="false" outlineLevel="0" collapsed="false">
      <c r="B43" s="49"/>
      <c r="C43" s="49"/>
      <c r="D43" s="49"/>
      <c r="E43" s="54"/>
      <c r="F43" s="53"/>
      <c r="G43" s="53"/>
      <c r="J43" s="55"/>
    </row>
    <row r="46" customFormat="false" ht="12" hidden="false" customHeight="false" outlineLevel="0" collapsed="false">
      <c r="J46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9.7"/>
    <col collapsed="false" customWidth="true" hidden="false" outlineLevel="0" max="4" min="4" style="0" width="8.7"/>
    <col collapsed="false" customWidth="true" hidden="false" outlineLevel="0" max="5" min="5" style="0" width="7.13"/>
    <col collapsed="false" customWidth="true" hidden="false" outlineLevel="0" max="6" min="6" style="0" width="12.7"/>
    <col collapsed="false" customWidth="true" hidden="false" outlineLevel="0" max="7" min="7" style="0" width="6.7"/>
    <col collapsed="false" customWidth="true" hidden="false" outlineLevel="0" max="8" min="8" style="0" width="12.7"/>
    <col collapsed="false" customWidth="true" hidden="false" outlineLevel="0" max="9" min="9" style="0" width="6.7"/>
    <col collapsed="false" customWidth="true" hidden="false" outlineLevel="0" max="10" min="10" style="0" width="12.7"/>
    <col collapsed="false" customWidth="true" hidden="false" outlineLevel="0" max="11" min="11" style="0" width="6.7"/>
    <col collapsed="false" customWidth="true" hidden="false" outlineLevel="0" max="12" min="12" style="0" width="12.7"/>
    <col collapsed="false" customWidth="true" hidden="false" outlineLevel="0" max="13" min="13" style="0" width="6.7"/>
  </cols>
  <sheetData>
    <row r="1" customFormat="false" ht="15.75" hidden="false" customHeight="false" outlineLevel="0" collapsed="false">
      <c r="A1" s="1" t="s">
        <v>60</v>
      </c>
      <c r="B1" s="2" t="n">
        <f aca="false">ECAR!$B$1</f>
        <v>36873</v>
      </c>
      <c r="C1" s="3"/>
      <c r="D1" s="3"/>
      <c r="E1" s="4"/>
      <c r="F1" s="5"/>
      <c r="G1" s="3"/>
      <c r="H1" s="4"/>
      <c r="I1" s="4"/>
      <c r="J1" s="4"/>
      <c r="K1" s="4"/>
      <c r="L1" s="4"/>
      <c r="M1" s="5"/>
    </row>
    <row r="2" customFormat="false" ht="15.75" hidden="false" customHeight="false" outlineLevel="0" collapsed="false">
      <c r="A2" s="5"/>
      <c r="B2" s="3"/>
      <c r="C2" s="3"/>
      <c r="D2" s="3"/>
      <c r="E2" s="3"/>
      <c r="F2" s="6"/>
      <c r="G2" s="4"/>
      <c r="H2" s="4"/>
      <c r="I2" s="4"/>
      <c r="J2" s="4"/>
      <c r="K2" s="4"/>
      <c r="L2" s="4"/>
      <c r="M2" s="5"/>
    </row>
    <row r="3" customFormat="false" ht="15.75" hidden="false" customHeight="false" outlineLevel="0" collapsed="false">
      <c r="A3" s="7"/>
      <c r="B3" s="8"/>
      <c r="C3" s="9" t="s">
        <v>1</v>
      </c>
      <c r="D3" s="9" t="s">
        <v>2</v>
      </c>
      <c r="E3" s="10" t="s">
        <v>3</v>
      </c>
      <c r="F3" s="11" t="s">
        <v>4</v>
      </c>
      <c r="G3" s="12" t="s">
        <v>5</v>
      </c>
      <c r="H3" s="11" t="s">
        <v>4</v>
      </c>
      <c r="I3" s="12" t="s">
        <v>5</v>
      </c>
      <c r="J3" s="11" t="s">
        <v>4</v>
      </c>
      <c r="K3" s="12" t="s">
        <v>5</v>
      </c>
      <c r="L3" s="11" t="s">
        <v>4</v>
      </c>
      <c r="M3" s="12" t="s">
        <v>5</v>
      </c>
    </row>
    <row r="4" customFormat="false" ht="12.75" hidden="false" customHeight="false" outlineLevel="0" collapsed="false">
      <c r="A4" s="13" t="s">
        <v>6</v>
      </c>
      <c r="B4" s="14" t="s">
        <v>7</v>
      </c>
      <c r="C4" s="15" t="s">
        <v>8</v>
      </c>
      <c r="D4" s="15" t="s">
        <v>9</v>
      </c>
      <c r="E4" s="16" t="s">
        <v>10</v>
      </c>
      <c r="F4" s="14" t="s">
        <v>11</v>
      </c>
      <c r="G4" s="17"/>
      <c r="H4" s="14" t="s">
        <v>12</v>
      </c>
      <c r="I4" s="17"/>
      <c r="J4" s="14" t="s">
        <v>13</v>
      </c>
      <c r="K4" s="18"/>
      <c r="L4" s="19" t="s">
        <v>14</v>
      </c>
      <c r="M4" s="20"/>
    </row>
    <row r="5" customFormat="false" ht="12" hidden="false" customHeight="false" outlineLevel="0" collapsed="false">
      <c r="A5" s="21" t="s">
        <v>61</v>
      </c>
      <c r="B5" s="22" t="s">
        <v>62</v>
      </c>
      <c r="C5" s="56" t="s">
        <v>17</v>
      </c>
      <c r="D5" s="57" t="n">
        <v>9817</v>
      </c>
      <c r="E5" s="58" t="n">
        <v>1892.05</v>
      </c>
      <c r="F5" s="25" t="n">
        <v>1595</v>
      </c>
      <c r="G5" s="59" t="n">
        <f aca="false">F5-1620</f>
        <v>-25</v>
      </c>
      <c r="H5" s="25" t="n">
        <v>1700</v>
      </c>
      <c r="I5" s="60" t="n">
        <f aca="false">H5-F5</f>
        <v>105</v>
      </c>
      <c r="J5" s="27" t="n">
        <v>1870</v>
      </c>
      <c r="K5" s="26" t="n">
        <f aca="false">J5-H5</f>
        <v>170</v>
      </c>
      <c r="L5" s="27" t="n">
        <v>1720</v>
      </c>
      <c r="M5" s="26" t="n">
        <f aca="false">L5-J5</f>
        <v>-150</v>
      </c>
    </row>
    <row r="6" customFormat="false" ht="12" hidden="false" customHeight="false" outlineLevel="0" collapsed="false">
      <c r="A6" s="21" t="s">
        <v>63</v>
      </c>
      <c r="B6" s="22" t="s">
        <v>64</v>
      </c>
      <c r="C6" s="56" t="s">
        <v>17</v>
      </c>
      <c r="D6" s="57" t="n">
        <v>9875</v>
      </c>
      <c r="E6" s="58" t="n">
        <v>1005.46</v>
      </c>
      <c r="F6" s="25" t="n">
        <v>730</v>
      </c>
      <c r="G6" s="60" t="n">
        <f aca="false">F6-1025</f>
        <v>-295</v>
      </c>
      <c r="H6" s="25" t="n">
        <v>875</v>
      </c>
      <c r="I6" s="60" t="n">
        <f aca="false">H6-F6</f>
        <v>145</v>
      </c>
      <c r="J6" s="27" t="n">
        <v>1010</v>
      </c>
      <c r="K6" s="26" t="n">
        <f aca="false">J6-H6</f>
        <v>135</v>
      </c>
      <c r="L6" s="27" t="n">
        <v>940</v>
      </c>
      <c r="M6" s="26" t="n">
        <f aca="false">L6-J6</f>
        <v>-70</v>
      </c>
    </row>
    <row r="7" customFormat="false" ht="12" hidden="false" customHeight="false" outlineLevel="0" collapsed="false">
      <c r="A7" s="21" t="s">
        <v>65</v>
      </c>
      <c r="B7" s="22" t="s">
        <v>66</v>
      </c>
      <c r="C7" s="56" t="s">
        <v>17</v>
      </c>
      <c r="D7" s="57" t="n">
        <v>10344</v>
      </c>
      <c r="E7" s="58" t="n">
        <v>1100</v>
      </c>
      <c r="F7" s="25" t="n">
        <v>995</v>
      </c>
      <c r="G7" s="60" t="n">
        <f aca="false">F7-1025</f>
        <v>-30</v>
      </c>
      <c r="H7" s="25" t="n">
        <v>970</v>
      </c>
      <c r="I7" s="60" t="n">
        <f aca="false">H7-F7</f>
        <v>-25</v>
      </c>
      <c r="J7" s="27" t="n">
        <v>970</v>
      </c>
      <c r="K7" s="26" t="n">
        <f aca="false">J7-H7</f>
        <v>0</v>
      </c>
      <c r="L7" s="27" t="n">
        <v>975</v>
      </c>
      <c r="M7" s="26" t="n">
        <f aca="false">L7-J7</f>
        <v>5</v>
      </c>
    </row>
    <row r="8" customFormat="false" ht="12" hidden="false" customHeight="false" outlineLevel="0" collapsed="false">
      <c r="A8" s="21" t="s">
        <v>63</v>
      </c>
      <c r="B8" s="22" t="s">
        <v>67</v>
      </c>
      <c r="C8" s="56" t="s">
        <v>17</v>
      </c>
      <c r="D8" s="57" t="n">
        <v>10298</v>
      </c>
      <c r="E8" s="58" t="n">
        <v>2389.5</v>
      </c>
      <c r="F8" s="25" t="n">
        <v>1525</v>
      </c>
      <c r="G8" s="60" t="n">
        <f aca="false">F8-1665</f>
        <v>-140</v>
      </c>
      <c r="H8" s="25" t="n">
        <v>1905</v>
      </c>
      <c r="I8" s="60" t="n">
        <f aca="false">H8-F8</f>
        <v>380</v>
      </c>
      <c r="J8" s="27" t="n">
        <v>1955</v>
      </c>
      <c r="K8" s="26" t="n">
        <f aca="false">J8-H8</f>
        <v>50</v>
      </c>
      <c r="L8" s="27" t="n">
        <v>1725</v>
      </c>
      <c r="M8" s="26" t="n">
        <f aca="false">L8-J8</f>
        <v>-230</v>
      </c>
    </row>
    <row r="9" customFormat="false" ht="12" hidden="false" customHeight="false" outlineLevel="0" collapsed="false">
      <c r="A9" s="61" t="s">
        <v>63</v>
      </c>
      <c r="B9" s="22" t="s">
        <v>68</v>
      </c>
      <c r="C9" s="56" t="s">
        <v>17</v>
      </c>
      <c r="D9" s="57" t="n">
        <v>10192</v>
      </c>
      <c r="E9" s="58" t="n">
        <v>1242</v>
      </c>
      <c r="F9" s="0" t="n">
        <v>1140</v>
      </c>
      <c r="G9" s="60" t="n">
        <f aca="false">F9-1230</f>
        <v>-90</v>
      </c>
      <c r="H9" s="25" t="n">
        <v>1205</v>
      </c>
      <c r="I9" s="60" t="n">
        <f aca="false">H9-F9</f>
        <v>65</v>
      </c>
      <c r="J9" s="27" t="n">
        <v>1210</v>
      </c>
      <c r="K9" s="26" t="n">
        <f aca="false">J9-H9</f>
        <v>5</v>
      </c>
      <c r="L9" s="27" t="n">
        <v>1220</v>
      </c>
      <c r="M9" s="26" t="n">
        <f aca="false">L9-J9</f>
        <v>10</v>
      </c>
    </row>
    <row r="10" customFormat="false" ht="12" hidden="false" customHeight="false" outlineLevel="0" collapsed="false">
      <c r="A10" s="61" t="s">
        <v>69</v>
      </c>
      <c r="B10" s="22" t="s">
        <v>70</v>
      </c>
      <c r="C10" s="56" t="s">
        <v>17</v>
      </c>
      <c r="D10" s="57" t="n">
        <v>10257</v>
      </c>
      <c r="E10" s="58" t="n">
        <v>1070</v>
      </c>
      <c r="F10" s="25" t="e">
        <f aca="false">NA()</f>
        <v>#N/A</v>
      </c>
      <c r="G10" s="60" t="e">
        <f aca="false">NA()</f>
        <v>#N/A</v>
      </c>
      <c r="H10" s="25" t="e">
        <f aca="false">NA()</f>
        <v>#N/A</v>
      </c>
      <c r="I10" s="60" t="e">
        <f aca="false">H10-F10</f>
        <v>#N/A</v>
      </c>
      <c r="J10" s="25" t="e">
        <f aca="false">NA()</f>
        <v>#N/A</v>
      </c>
      <c r="K10" s="26" t="e">
        <f aca="false">J10-H10</f>
        <v>#N/A</v>
      </c>
      <c r="L10" s="25" t="e">
        <f aca="false">NA()</f>
        <v>#N/A</v>
      </c>
      <c r="M10" s="26" t="e">
        <f aca="false">L10-J10</f>
        <v>#N/A</v>
      </c>
    </row>
    <row r="11" customFormat="false" ht="12" hidden="false" customHeight="false" outlineLevel="0" collapsed="false">
      <c r="A11" s="61" t="s">
        <v>63</v>
      </c>
      <c r="B11" s="22" t="s">
        <v>71</v>
      </c>
      <c r="C11" s="56" t="s">
        <v>17</v>
      </c>
      <c r="D11" s="57" t="n">
        <v>9474</v>
      </c>
      <c r="E11" s="58" t="n">
        <v>1234.8</v>
      </c>
      <c r="F11" s="25" t="n">
        <v>1210</v>
      </c>
      <c r="G11" s="60" t="n">
        <f aca="false">F11-1215</f>
        <v>-5</v>
      </c>
      <c r="H11" s="25" t="n">
        <v>1225</v>
      </c>
      <c r="I11" s="60" t="n">
        <f aca="false">H11-F11</f>
        <v>15</v>
      </c>
      <c r="J11" s="27" t="n">
        <v>1205</v>
      </c>
      <c r="K11" s="26" t="n">
        <f aca="false">J11-H11</f>
        <v>-20</v>
      </c>
      <c r="L11" s="27" t="n">
        <v>1150</v>
      </c>
      <c r="M11" s="26" t="n">
        <f aca="false">L11-J11</f>
        <v>-55</v>
      </c>
    </row>
    <row r="12" customFormat="false" ht="12" hidden="false" customHeight="false" outlineLevel="0" collapsed="false">
      <c r="A12" s="61" t="s">
        <v>72</v>
      </c>
      <c r="B12" s="22" t="s">
        <v>73</v>
      </c>
      <c r="C12" s="56" t="s">
        <v>17</v>
      </c>
      <c r="D12" s="57" t="n">
        <v>10449</v>
      </c>
      <c r="E12" s="58" t="n">
        <v>1319</v>
      </c>
      <c r="F12" s="25" t="n">
        <v>815</v>
      </c>
      <c r="G12" s="60" t="n">
        <f aca="false">F12-715</f>
        <v>100</v>
      </c>
      <c r="H12" s="25" t="n">
        <v>900</v>
      </c>
      <c r="I12" s="60" t="n">
        <f aca="false">H12-F12</f>
        <v>85</v>
      </c>
      <c r="J12" s="27" t="n">
        <v>715</v>
      </c>
      <c r="K12" s="26" t="n">
        <f aca="false">J12-H12</f>
        <v>-185</v>
      </c>
      <c r="L12" s="27" t="n">
        <v>715</v>
      </c>
      <c r="M12" s="26" t="n">
        <f aca="false">L12-J12</f>
        <v>0</v>
      </c>
    </row>
    <row r="13" customFormat="false" ht="12" hidden="false" customHeight="false" outlineLevel="0" collapsed="false">
      <c r="A13" s="61" t="s">
        <v>74</v>
      </c>
      <c r="B13" s="22" t="s">
        <v>75</v>
      </c>
      <c r="C13" s="56" t="s">
        <v>17</v>
      </c>
      <c r="D13" s="57" t="n">
        <v>10665</v>
      </c>
      <c r="E13" s="58" t="n">
        <v>1785.6</v>
      </c>
      <c r="F13" s="25" t="n">
        <v>1415</v>
      </c>
      <c r="G13" s="60" t="n">
        <f aca="false">F13-865</f>
        <v>550</v>
      </c>
      <c r="H13" s="25" t="n">
        <v>1445</v>
      </c>
      <c r="I13" s="60" t="n">
        <f aca="false">H13-F13</f>
        <v>30</v>
      </c>
      <c r="J13" s="27" t="n">
        <v>1480</v>
      </c>
      <c r="K13" s="26" t="n">
        <f aca="false">J13-H13</f>
        <v>35</v>
      </c>
      <c r="L13" s="27" t="n">
        <v>1430</v>
      </c>
      <c r="M13" s="26" t="n">
        <f aca="false">L13-J13</f>
        <v>-50</v>
      </c>
    </row>
    <row r="14" customFormat="false" ht="12" hidden="false" customHeight="false" outlineLevel="0" collapsed="false">
      <c r="A14" s="61" t="s">
        <v>76</v>
      </c>
      <c r="B14" s="22" t="s">
        <v>77</v>
      </c>
      <c r="C14" s="56" t="s">
        <v>17</v>
      </c>
      <c r="D14" s="57" t="n">
        <v>8898</v>
      </c>
      <c r="E14" s="58" t="n">
        <v>1216</v>
      </c>
      <c r="F14" s="25" t="n">
        <v>1216</v>
      </c>
      <c r="G14" s="60" t="n">
        <f aca="false">F14-1216</f>
        <v>0</v>
      </c>
      <c r="H14" s="25" t="n">
        <v>1216</v>
      </c>
      <c r="I14" s="60" t="n">
        <f aca="false">H14-F14</f>
        <v>0</v>
      </c>
      <c r="J14" s="27" t="n">
        <v>1216</v>
      </c>
      <c r="K14" s="26" t="n">
        <f aca="false">J14-H14</f>
        <v>0</v>
      </c>
      <c r="L14" s="27" t="n">
        <v>1216</v>
      </c>
      <c r="M14" s="26" t="n">
        <f aca="false">L14-J14</f>
        <v>0</v>
      </c>
    </row>
    <row r="15" customFormat="false" ht="12.75" hidden="false" customHeight="false" outlineLevel="0" collapsed="false">
      <c r="A15" s="62" t="s">
        <v>76</v>
      </c>
      <c r="B15" s="40" t="s">
        <v>78</v>
      </c>
      <c r="C15" s="63" t="s">
        <v>17</v>
      </c>
      <c r="D15" s="64" t="n">
        <v>10806</v>
      </c>
      <c r="E15" s="65" t="n">
        <v>1235</v>
      </c>
      <c r="F15" s="44" t="n">
        <v>1235</v>
      </c>
      <c r="G15" s="66" t="n">
        <f aca="false">F15-1235</f>
        <v>0</v>
      </c>
      <c r="H15" s="44" t="n">
        <v>1235</v>
      </c>
      <c r="I15" s="66" t="n">
        <f aca="false">H15-F15</f>
        <v>0</v>
      </c>
      <c r="J15" s="46" t="n">
        <v>1235</v>
      </c>
      <c r="K15" s="45" t="n">
        <f aca="false">J15-H15</f>
        <v>0</v>
      </c>
      <c r="L15" s="46" t="n">
        <v>1235</v>
      </c>
      <c r="M15" s="45" t="n">
        <f aca="false">L15-J15</f>
        <v>0</v>
      </c>
    </row>
    <row r="16" customFormat="false" ht="12" hidden="false" customHeight="false" outlineLevel="0" collapsed="false">
      <c r="A16" s="48"/>
      <c r="B16" s="49"/>
      <c r="C16" s="49"/>
      <c r="D16" s="50"/>
      <c r="E16" s="51" t="n">
        <f aca="false">SUM(E5:E15)</f>
        <v>15489.41</v>
      </c>
      <c r="F16" s="67" t="n">
        <f aca="false">SUM(F11:F15,F5:F9)</f>
        <v>11876</v>
      </c>
      <c r="G16" s="60" t="n">
        <f aca="false">SUM(G11:G15,G5:G9)</f>
        <v>65</v>
      </c>
      <c r="H16" s="67" t="n">
        <f aca="false">SUM(H11:H15,H5:H9)</f>
        <v>12676</v>
      </c>
      <c r="I16" s="68" t="n">
        <f aca="false">SUM(I11:I15,I5:I9)</f>
        <v>800</v>
      </c>
      <c r="J16" s="52" t="n">
        <f aca="false">SUM(J11:J15,J5:J9)</f>
        <v>12866</v>
      </c>
      <c r="K16" s="52" t="n">
        <f aca="false">SUM(K11:K15,K5:K9)</f>
        <v>190</v>
      </c>
      <c r="L16" s="52" t="n">
        <f aca="false">SUM(L11:L15,L5:L9)</f>
        <v>12326</v>
      </c>
      <c r="M16" s="52" t="n">
        <f aca="false">SUM(M11:M15,M5:M9)</f>
        <v>-540</v>
      </c>
    </row>
    <row r="17" customFormat="false" ht="12" hidden="false" customHeight="false" outlineLevel="0" collapsed="false">
      <c r="A17" s="48"/>
      <c r="B17" s="48"/>
      <c r="C17" s="48"/>
      <c r="D17" s="48"/>
      <c r="F17" s="53"/>
      <c r="G17" s="53"/>
    </row>
    <row r="18" customFormat="false" ht="12" hidden="false" customHeight="false" outlineLevel="0" collapsed="false">
      <c r="B18" s="49"/>
      <c r="C18" s="49"/>
      <c r="D18" s="49"/>
      <c r="E18" s="54"/>
      <c r="F18" s="53"/>
      <c r="G18" s="53"/>
    </row>
    <row r="19" customFormat="false" ht="12" hidden="false" customHeight="false" outlineLevel="0" collapsed="false">
      <c r="B19" s="49"/>
      <c r="C19" s="49"/>
      <c r="D19" s="49"/>
      <c r="E19" s="54"/>
      <c r="F19" s="53"/>
      <c r="G19" s="53"/>
    </row>
    <row r="20" customFormat="false" ht="12" hidden="false" customHeight="false" outlineLevel="0" collapsed="false">
      <c r="B20" s="49"/>
      <c r="C20" s="49"/>
      <c r="D20" s="49"/>
      <c r="E20" s="54"/>
      <c r="F20" s="53"/>
      <c r="G20" s="53"/>
      <c r="J20" s="55"/>
    </row>
    <row r="21" customFormat="false" ht="12" hidden="false" customHeight="false" outlineLevel="0" collapsed="false">
      <c r="B21" s="49"/>
      <c r="C21" s="49"/>
      <c r="D21" s="49"/>
      <c r="E21" s="54"/>
      <c r="F21" s="53"/>
      <c r="G21" s="53"/>
    </row>
    <row r="22" customFormat="false" ht="12" hidden="false" customHeight="false" outlineLevel="0" collapsed="false">
      <c r="B22" s="49"/>
      <c r="C22" s="49"/>
      <c r="D22" s="49"/>
      <c r="E22" s="54"/>
      <c r="F22" s="53"/>
      <c r="G22" s="53"/>
    </row>
    <row r="23" customFormat="false" ht="12" hidden="false" customHeight="false" outlineLevel="0" collapsed="false">
      <c r="B23" s="49"/>
      <c r="C23" s="49"/>
      <c r="D23" s="49"/>
      <c r="E23" s="54"/>
      <c r="F23" s="53"/>
      <c r="G23" s="53"/>
    </row>
    <row r="24" customFormat="false" ht="12" hidden="false" customHeight="false" outlineLevel="0" collapsed="false">
      <c r="B24" s="49"/>
      <c r="C24" s="49"/>
      <c r="D24" s="49"/>
      <c r="E24" s="54"/>
      <c r="F24" s="53"/>
      <c r="G24" s="53"/>
    </row>
    <row r="25" customFormat="false" ht="15.75" hidden="false" customHeight="true" outlineLevel="0" collapsed="false">
      <c r="B25" s="49"/>
      <c r="C25" s="49"/>
      <c r="D25" s="49"/>
      <c r="E25" s="54"/>
      <c r="F25" s="53"/>
      <c r="G25" s="53"/>
      <c r="J25" s="55"/>
    </row>
    <row r="28" customFormat="false" ht="12" hidden="false" customHeight="false" outlineLevel="0" collapsed="false">
      <c r="J2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9.7"/>
    <col collapsed="false" customWidth="true" hidden="false" outlineLevel="0" max="4" min="4" style="0" width="8.7"/>
    <col collapsed="false" customWidth="true" hidden="false" outlineLevel="0" max="5" min="5" style="0" width="7.13"/>
    <col collapsed="false" customWidth="true" hidden="false" outlineLevel="0" max="6" min="6" style="0" width="12.7"/>
    <col collapsed="false" customWidth="true" hidden="false" outlineLevel="0" max="7" min="7" style="0" width="6.7"/>
    <col collapsed="false" customWidth="true" hidden="false" outlineLevel="0" max="8" min="8" style="0" width="12.7"/>
    <col collapsed="false" customWidth="true" hidden="false" outlineLevel="0" max="9" min="9" style="0" width="6.7"/>
    <col collapsed="false" customWidth="true" hidden="false" outlineLevel="0" max="10" min="10" style="0" width="12.7"/>
    <col collapsed="false" customWidth="true" hidden="false" outlineLevel="0" max="11" min="11" style="0" width="6.7"/>
    <col collapsed="false" customWidth="true" hidden="false" outlineLevel="0" max="12" min="12" style="0" width="12.7"/>
    <col collapsed="false" customWidth="true" hidden="false" outlineLevel="0" max="13" min="13" style="0" width="6.7"/>
  </cols>
  <sheetData>
    <row r="1" customFormat="false" ht="15.75" hidden="false" customHeight="false" outlineLevel="0" collapsed="false">
      <c r="A1" s="1" t="s">
        <v>79</v>
      </c>
      <c r="B1" s="2" t="n">
        <f aca="false">ECAR!B1</f>
        <v>36873</v>
      </c>
      <c r="C1" s="3"/>
      <c r="D1" s="3"/>
      <c r="E1" s="4"/>
      <c r="F1" s="5"/>
      <c r="G1" s="3"/>
      <c r="H1" s="4"/>
      <c r="I1" s="4"/>
      <c r="J1" s="4"/>
      <c r="K1" s="4"/>
      <c r="L1" s="4"/>
      <c r="M1" s="5"/>
    </row>
    <row r="2" customFormat="false" ht="15.75" hidden="false" customHeight="false" outlineLevel="0" collapsed="false">
      <c r="A2" s="5"/>
      <c r="B2" s="3"/>
      <c r="C2" s="3"/>
      <c r="D2" s="3"/>
      <c r="E2" s="3"/>
      <c r="F2" s="6"/>
      <c r="G2" s="4"/>
      <c r="H2" s="4"/>
      <c r="I2" s="4"/>
      <c r="J2" s="4"/>
      <c r="K2" s="4"/>
      <c r="L2" s="4"/>
      <c r="M2" s="5"/>
    </row>
    <row r="3" customFormat="false" ht="15.75" hidden="false" customHeight="false" outlineLevel="0" collapsed="false">
      <c r="A3" s="7"/>
      <c r="B3" s="8"/>
      <c r="C3" s="69" t="s">
        <v>1</v>
      </c>
      <c r="D3" s="69" t="s">
        <v>2</v>
      </c>
      <c r="E3" s="11" t="s">
        <v>3</v>
      </c>
      <c r="F3" s="11" t="s">
        <v>4</v>
      </c>
      <c r="G3" s="12" t="s">
        <v>5</v>
      </c>
      <c r="H3" s="11" t="s">
        <v>4</v>
      </c>
      <c r="I3" s="12" t="s">
        <v>5</v>
      </c>
      <c r="J3" s="11" t="s">
        <v>4</v>
      </c>
      <c r="K3" s="12" t="s">
        <v>5</v>
      </c>
      <c r="L3" s="11" t="s">
        <v>4</v>
      </c>
      <c r="M3" s="12" t="s">
        <v>5</v>
      </c>
    </row>
    <row r="4" customFormat="false" ht="12" hidden="false" customHeight="false" outlineLevel="0" collapsed="false">
      <c r="A4" s="13" t="s">
        <v>6</v>
      </c>
      <c r="B4" s="14" t="s">
        <v>7</v>
      </c>
      <c r="C4" s="70" t="s">
        <v>8</v>
      </c>
      <c r="D4" s="70" t="s">
        <v>9</v>
      </c>
      <c r="E4" s="14" t="s">
        <v>10</v>
      </c>
      <c r="F4" s="14" t="s">
        <v>11</v>
      </c>
      <c r="G4" s="17"/>
      <c r="H4" s="14" t="s">
        <v>12</v>
      </c>
      <c r="I4" s="17"/>
      <c r="J4" s="14" t="s">
        <v>13</v>
      </c>
      <c r="K4" s="17"/>
      <c r="L4" s="14" t="s">
        <v>14</v>
      </c>
      <c r="M4" s="71"/>
    </row>
    <row r="5" customFormat="false" ht="12" hidden="false" customHeight="false" outlineLevel="0" collapsed="false">
      <c r="A5" s="72" t="s">
        <v>80</v>
      </c>
      <c r="B5" s="73" t="s">
        <v>81</v>
      </c>
      <c r="C5" s="22" t="s">
        <v>17</v>
      </c>
      <c r="D5" s="74" t="n">
        <v>10330</v>
      </c>
      <c r="E5" s="75" t="n">
        <v>2214</v>
      </c>
      <c r="F5" s="25" t="n">
        <v>2140</v>
      </c>
      <c r="G5" s="60" t="n">
        <f aca="false">F5-2260</f>
        <v>-120</v>
      </c>
      <c r="H5" s="25" t="n">
        <v>2225</v>
      </c>
      <c r="I5" s="76" t="n">
        <f aca="false">H5-F5</f>
        <v>85</v>
      </c>
      <c r="J5" s="27" t="n">
        <v>2240</v>
      </c>
      <c r="K5" s="26" t="n">
        <f aca="false">J5-H5</f>
        <v>15</v>
      </c>
      <c r="L5" s="27" t="n">
        <v>2150</v>
      </c>
      <c r="M5" s="26" t="n">
        <f aca="false">L5-J5</f>
        <v>-90</v>
      </c>
    </row>
    <row r="6" customFormat="false" ht="12" hidden="false" customHeight="false" outlineLevel="0" collapsed="false">
      <c r="A6" s="72" t="s">
        <v>82</v>
      </c>
      <c r="B6" s="73" t="s">
        <v>83</v>
      </c>
      <c r="C6" s="22" t="s">
        <v>17</v>
      </c>
      <c r="D6" s="74" t="n">
        <v>10066</v>
      </c>
      <c r="E6" s="75" t="n">
        <v>1136</v>
      </c>
      <c r="F6" s="25" t="n">
        <v>985</v>
      </c>
      <c r="G6" s="60" t="n">
        <f aca="false">F6-1030</f>
        <v>-45</v>
      </c>
      <c r="H6" s="25" t="n">
        <v>1070</v>
      </c>
      <c r="I6" s="60" t="n">
        <f aca="false">H6-F6</f>
        <v>85</v>
      </c>
      <c r="J6" s="27" t="n">
        <v>1050</v>
      </c>
      <c r="K6" s="26" t="n">
        <f aca="false">J6-H6</f>
        <v>-20</v>
      </c>
      <c r="L6" s="27" t="n">
        <v>1075</v>
      </c>
      <c r="M6" s="26" t="n">
        <f aca="false">L6-J6</f>
        <v>25</v>
      </c>
    </row>
    <row r="7" customFormat="false" ht="12" hidden="false" customHeight="false" outlineLevel="0" collapsed="false">
      <c r="A7" s="72" t="s">
        <v>82</v>
      </c>
      <c r="B7" s="77" t="s">
        <v>84</v>
      </c>
      <c r="C7" s="22" t="s">
        <v>20</v>
      </c>
      <c r="D7" s="74" t="n">
        <v>9929</v>
      </c>
      <c r="E7" s="78" t="n">
        <v>1923</v>
      </c>
      <c r="F7" s="25" t="n">
        <v>985</v>
      </c>
      <c r="G7" s="60" t="n">
        <f aca="false">F7-1040</f>
        <v>-55</v>
      </c>
      <c r="H7" s="25" t="n">
        <v>1385</v>
      </c>
      <c r="I7" s="60" t="n">
        <f aca="false">H7-F7</f>
        <v>400</v>
      </c>
      <c r="J7" s="27" t="n">
        <v>1330</v>
      </c>
      <c r="K7" s="26" t="n">
        <f aca="false">J7-H7</f>
        <v>-55</v>
      </c>
      <c r="L7" s="27" t="n">
        <v>1295</v>
      </c>
      <c r="M7" s="26" t="n">
        <f aca="false">L7-J7</f>
        <v>-35</v>
      </c>
    </row>
    <row r="8" customFormat="false" ht="12" hidden="false" customHeight="false" outlineLevel="0" collapsed="false">
      <c r="A8" s="72" t="s">
        <v>85</v>
      </c>
      <c r="B8" s="77" t="s">
        <v>86</v>
      </c>
      <c r="C8" s="22" t="s">
        <v>17</v>
      </c>
      <c r="D8" s="74" t="n">
        <v>10470</v>
      </c>
      <c r="E8" s="78" t="n">
        <v>1700</v>
      </c>
      <c r="F8" s="25" t="n">
        <v>695</v>
      </c>
      <c r="G8" s="60" t="n">
        <f aca="false">F8-695</f>
        <v>0</v>
      </c>
      <c r="H8" s="25" t="n">
        <v>675</v>
      </c>
      <c r="I8" s="60" t="n">
        <f aca="false">H8-F8</f>
        <v>-20</v>
      </c>
      <c r="J8" s="27" t="n">
        <v>715</v>
      </c>
      <c r="K8" s="26" t="n">
        <f aca="false">J8-H8</f>
        <v>40</v>
      </c>
      <c r="L8" s="27" t="n">
        <v>575</v>
      </c>
      <c r="M8" s="26" t="n">
        <f aca="false">L8-J8</f>
        <v>-140</v>
      </c>
    </row>
    <row r="9" customFormat="false" ht="12" hidden="false" customHeight="false" outlineLevel="0" collapsed="false">
      <c r="A9" s="72" t="s">
        <v>85</v>
      </c>
      <c r="B9" s="77" t="s">
        <v>87</v>
      </c>
      <c r="C9" s="22" t="s">
        <v>17</v>
      </c>
      <c r="D9" s="74" t="n">
        <v>10540</v>
      </c>
      <c r="E9" s="78" t="n">
        <v>1700</v>
      </c>
      <c r="F9" s="25" t="n">
        <v>900</v>
      </c>
      <c r="G9" s="60" t="n">
        <f aca="false">F9-870</f>
        <v>30</v>
      </c>
      <c r="H9" s="25" t="n">
        <v>640</v>
      </c>
      <c r="I9" s="60" t="n">
        <f aca="false">H9-F9</f>
        <v>-260</v>
      </c>
      <c r="J9" s="27" t="n">
        <v>520</v>
      </c>
      <c r="K9" s="26" t="n">
        <f aca="false">J9-H9</f>
        <v>-120</v>
      </c>
      <c r="L9" s="27" t="n">
        <v>435</v>
      </c>
      <c r="M9" s="26" t="n">
        <f aca="false">L9-J9</f>
        <v>-85</v>
      </c>
    </row>
    <row r="10" customFormat="false" ht="12" hidden="false" customHeight="false" outlineLevel="0" collapsed="false">
      <c r="A10" s="72" t="s">
        <v>88</v>
      </c>
      <c r="B10" s="77" t="s">
        <v>89</v>
      </c>
      <c r="C10" s="22" t="s">
        <v>17</v>
      </c>
      <c r="D10" s="74" t="n">
        <v>10968</v>
      </c>
      <c r="E10" s="78" t="n">
        <v>1578</v>
      </c>
      <c r="F10" s="25" t="e">
        <f aca="false">NA()</f>
        <v>#N/A</v>
      </c>
      <c r="G10" s="60" t="e">
        <f aca="false">NA()</f>
        <v>#N/A</v>
      </c>
      <c r="H10" s="25" t="e">
        <f aca="false">NA()</f>
        <v>#N/A</v>
      </c>
      <c r="I10" s="60" t="e">
        <f aca="false">H10-F10</f>
        <v>#N/A</v>
      </c>
      <c r="J10" s="25" t="e">
        <f aca="false">NA()</f>
        <v>#N/A</v>
      </c>
      <c r="K10" s="26" t="e">
        <f aca="false">J10-H10</f>
        <v>#N/A</v>
      </c>
      <c r="L10" s="25" t="e">
        <f aca="false">NA()</f>
        <v>#N/A</v>
      </c>
      <c r="M10" s="26" t="e">
        <f aca="false">L10-J10</f>
        <v>#N/A</v>
      </c>
    </row>
    <row r="11" customFormat="false" ht="12" hidden="false" customHeight="false" outlineLevel="0" collapsed="false">
      <c r="A11" s="72" t="s">
        <v>90</v>
      </c>
      <c r="B11" s="77" t="s">
        <v>91</v>
      </c>
      <c r="C11" s="22" t="s">
        <v>17</v>
      </c>
      <c r="D11" s="74" t="n">
        <v>10124</v>
      </c>
      <c r="E11" s="78" t="n">
        <v>1200</v>
      </c>
      <c r="F11" s="25" t="e">
        <f aca="false">NA()</f>
        <v>#N/A</v>
      </c>
      <c r="G11" s="60" t="e">
        <f aca="false">NA()</f>
        <v>#N/A</v>
      </c>
      <c r="H11" s="25" t="e">
        <f aca="false">NA()</f>
        <v>#N/A</v>
      </c>
      <c r="I11" s="60" t="e">
        <f aca="false">H11-F11</f>
        <v>#N/A</v>
      </c>
      <c r="J11" s="25" t="e">
        <f aca="false">NA()</f>
        <v>#N/A</v>
      </c>
      <c r="K11" s="26" t="e">
        <f aca="false">J11-H11</f>
        <v>#N/A</v>
      </c>
      <c r="L11" s="25" t="e">
        <f aca="false">NA()</f>
        <v>#N/A</v>
      </c>
      <c r="M11" s="26" t="e">
        <f aca="false">L11-J11</f>
        <v>#N/A</v>
      </c>
    </row>
    <row r="12" customFormat="false" ht="12" hidden="false" customHeight="false" outlineLevel="0" collapsed="false">
      <c r="A12" s="72" t="s">
        <v>90</v>
      </c>
      <c r="B12" s="77" t="s">
        <v>92</v>
      </c>
      <c r="C12" s="22" t="s">
        <v>17</v>
      </c>
      <c r="D12" s="74" t="n">
        <v>10508</v>
      </c>
      <c r="E12" s="78" t="n">
        <v>1135</v>
      </c>
      <c r="F12" s="25" t="e">
        <f aca="false">NA()</f>
        <v>#N/A</v>
      </c>
      <c r="G12" s="60" t="e">
        <f aca="false">NA()</f>
        <v>#N/A</v>
      </c>
      <c r="H12" s="25" t="e">
        <f aca="false">NA()</f>
        <v>#N/A</v>
      </c>
      <c r="I12" s="60" t="e">
        <f aca="false">H12-F12</f>
        <v>#N/A</v>
      </c>
      <c r="J12" s="25" t="e">
        <f aca="false">NA()</f>
        <v>#N/A</v>
      </c>
      <c r="K12" s="26" t="e">
        <f aca="false">J12-H12</f>
        <v>#N/A</v>
      </c>
      <c r="L12" s="25" t="e">
        <f aca="false">NA()</f>
        <v>#N/A</v>
      </c>
      <c r="M12" s="26" t="e">
        <f aca="false">L12-J12</f>
        <v>#N/A</v>
      </c>
    </row>
    <row r="13" customFormat="false" ht="12" hidden="false" customHeight="false" outlineLevel="0" collapsed="false">
      <c r="A13" s="72" t="s">
        <v>93</v>
      </c>
      <c r="B13" s="77" t="s">
        <v>94</v>
      </c>
      <c r="C13" s="22" t="s">
        <v>95</v>
      </c>
      <c r="D13" s="74" t="n">
        <v>10728</v>
      </c>
      <c r="E13" s="78" t="n">
        <v>1010</v>
      </c>
      <c r="F13" s="25" t="e">
        <f aca="false">NA()</f>
        <v>#N/A</v>
      </c>
      <c r="G13" s="60" t="e">
        <f aca="false">NA()</f>
        <v>#N/A</v>
      </c>
      <c r="H13" s="25" t="e">
        <f aca="false">NA()</f>
        <v>#N/A</v>
      </c>
      <c r="I13" s="60" t="e">
        <f aca="false">H13-F13</f>
        <v>#N/A</v>
      </c>
      <c r="J13" s="25" t="e">
        <f aca="false">NA()</f>
        <v>#N/A</v>
      </c>
      <c r="K13" s="26" t="e">
        <f aca="false">J13-H13</f>
        <v>#N/A</v>
      </c>
      <c r="L13" s="25" t="e">
        <f aca="false">NA()</f>
        <v>#N/A</v>
      </c>
      <c r="M13" s="26" t="e">
        <f aca="false">L13-J13</f>
        <v>#N/A</v>
      </c>
    </row>
    <row r="14" customFormat="false" ht="12.75" hidden="false" customHeight="false" outlineLevel="0" collapsed="false">
      <c r="A14" s="79" t="s">
        <v>96</v>
      </c>
      <c r="B14" s="80" t="s">
        <v>97</v>
      </c>
      <c r="C14" s="40" t="s">
        <v>20</v>
      </c>
      <c r="D14" s="81" t="n">
        <v>11865</v>
      </c>
      <c r="E14" s="82" t="n">
        <v>1003</v>
      </c>
      <c r="F14" s="25" t="e">
        <f aca="false">NA()</f>
        <v>#N/A</v>
      </c>
      <c r="G14" s="66" t="e">
        <f aca="false">NA()</f>
        <v>#N/A</v>
      </c>
      <c r="H14" s="25" t="e">
        <f aca="false">NA()</f>
        <v>#N/A</v>
      </c>
      <c r="I14" s="66" t="e">
        <f aca="false">H14-F14</f>
        <v>#N/A</v>
      </c>
      <c r="J14" s="25" t="e">
        <f aca="false">NA()</f>
        <v>#N/A</v>
      </c>
      <c r="K14" s="45" t="e">
        <f aca="false">J14-H14</f>
        <v>#N/A</v>
      </c>
      <c r="L14" s="25" t="e">
        <f aca="false">NA()</f>
        <v>#N/A</v>
      </c>
      <c r="M14" s="45" t="e">
        <f aca="false">L14-J14</f>
        <v>#N/A</v>
      </c>
    </row>
    <row r="15" customFormat="false" ht="12" hidden="false" customHeight="false" outlineLevel="0" collapsed="false">
      <c r="A15" s="48"/>
      <c r="B15" s="49"/>
      <c r="C15" s="49"/>
      <c r="D15" s="50"/>
      <c r="E15" s="83" t="n">
        <f aca="false">SUM(E5:E12)</f>
        <v>12586</v>
      </c>
      <c r="F15" s="84" t="n">
        <f aca="false">SUM(F5:F9)</f>
        <v>5705</v>
      </c>
      <c r="G15" s="84" t="n">
        <f aca="false">SUM(G5:G9)</f>
        <v>-190</v>
      </c>
      <c r="H15" s="84" t="n">
        <f aca="false">SUM(H5:H9)</f>
        <v>5995</v>
      </c>
      <c r="I15" s="84" t="n">
        <f aca="false">SUM(I5:I9)</f>
        <v>290</v>
      </c>
      <c r="J15" s="84" t="n">
        <f aca="false">SUM(J5:J9)</f>
        <v>5855</v>
      </c>
      <c r="K15" s="84" t="n">
        <f aca="false">SUM(K5:K9)</f>
        <v>-140</v>
      </c>
      <c r="L15" s="52" t="n">
        <f aca="false">SUM(L5:L9)</f>
        <v>5530</v>
      </c>
      <c r="M15" s="52" t="n">
        <f aca="false">SUM(M5:M9)</f>
        <v>-325</v>
      </c>
    </row>
    <row r="16" customFormat="false" ht="12" hidden="false" customHeight="false" outlineLevel="0" collapsed="false">
      <c r="A16" s="48"/>
      <c r="B16" s="48"/>
      <c r="C16" s="48"/>
      <c r="D16" s="48"/>
      <c r="F16" s="53"/>
      <c r="G16" s="53"/>
      <c r="L16" s="48"/>
      <c r="M16" s="85"/>
      <c r="N16" s="48"/>
    </row>
    <row r="17" customFormat="false" ht="12" hidden="false" customHeight="false" outlineLevel="0" collapsed="false">
      <c r="B17" s="49"/>
      <c r="C17" s="49"/>
      <c r="D17" s="49"/>
      <c r="E17" s="54"/>
      <c r="F17" s="53"/>
      <c r="G17" s="53"/>
      <c r="H17" s="86"/>
      <c r="L17" s="48"/>
      <c r="M17" s="48"/>
      <c r="N17" s="48"/>
    </row>
    <row r="18" customFormat="false" ht="12" hidden="false" customHeight="false" outlineLevel="0" collapsed="false">
      <c r="B18" s="49"/>
      <c r="C18" s="49"/>
      <c r="D18" s="49"/>
      <c r="E18" s="54"/>
      <c r="F18" s="53"/>
      <c r="G18" s="86"/>
      <c r="H18" s="48"/>
      <c r="L18" s="48"/>
      <c r="M18" s="48"/>
      <c r="N18" s="48"/>
    </row>
    <row r="19" customFormat="false" ht="12" hidden="false" customHeight="false" outlineLevel="0" collapsed="false">
      <c r="B19" s="49"/>
      <c r="C19" s="49"/>
      <c r="D19" s="49"/>
      <c r="E19" s="54"/>
      <c r="F19" s="53"/>
      <c r="G19" s="53"/>
      <c r="J19" s="55"/>
    </row>
    <row r="20" customFormat="false" ht="12" hidden="false" customHeight="false" outlineLevel="0" collapsed="false">
      <c r="B20" s="49"/>
      <c r="C20" s="49"/>
      <c r="D20" s="49"/>
      <c r="E20" s="54"/>
      <c r="F20" s="53"/>
      <c r="G20" s="53"/>
      <c r="H20" s="48"/>
    </row>
    <row r="21" customFormat="false" ht="12" hidden="false" customHeight="false" outlineLevel="0" collapsed="false">
      <c r="B21" s="49"/>
      <c r="C21" s="49"/>
      <c r="D21" s="49"/>
      <c r="E21" s="54"/>
      <c r="F21" s="53"/>
      <c r="G21" s="53"/>
      <c r="H21" s="48"/>
    </row>
    <row r="22" customFormat="false" ht="12" hidden="false" customHeight="false" outlineLevel="0" collapsed="false">
      <c r="B22" s="49"/>
      <c r="C22" s="49"/>
      <c r="D22" s="49"/>
      <c r="E22" s="54"/>
      <c r="F22" s="53"/>
      <c r="G22" s="53"/>
      <c r="H22" s="48"/>
    </row>
    <row r="23" customFormat="false" ht="12" hidden="false" customHeight="false" outlineLevel="0" collapsed="false">
      <c r="B23" s="49"/>
      <c r="C23" s="49"/>
      <c r="D23" s="49"/>
      <c r="E23" s="54"/>
      <c r="F23" s="53"/>
      <c r="G23" s="53"/>
      <c r="H23" s="48"/>
    </row>
    <row r="24" customFormat="false" ht="12" hidden="false" customHeight="false" outlineLevel="0" collapsed="false">
      <c r="B24" s="49"/>
      <c r="C24" s="49"/>
      <c r="D24" s="49"/>
      <c r="E24" s="54"/>
      <c r="F24" s="53"/>
      <c r="G24" s="53"/>
      <c r="H24" s="48"/>
      <c r="J24" s="55"/>
    </row>
    <row r="25" customFormat="false" ht="12" hidden="false" customHeight="false" outlineLevel="0" collapsed="false">
      <c r="D25" s="48"/>
      <c r="E25" s="48"/>
      <c r="F25" s="48"/>
      <c r="G25" s="48"/>
      <c r="H25" s="48"/>
    </row>
    <row r="26" customFormat="false" ht="12" hidden="false" customHeight="false" outlineLevel="0" collapsed="false">
      <c r="D26" s="48"/>
      <c r="E26" s="48"/>
      <c r="F26" s="48"/>
      <c r="G26" s="48"/>
      <c r="H26" s="48"/>
    </row>
    <row r="27" customFormat="false" ht="12" hidden="false" customHeight="false" outlineLevel="0" collapsed="false">
      <c r="J27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2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2" min="9" style="0" width="9.7"/>
  </cols>
  <sheetData>
    <row r="1" customFormat="false" ht="15.75" hidden="false" customHeight="true" outlineLevel="0" collapsed="false">
      <c r="A1" s="87" t="s">
        <v>98</v>
      </c>
      <c r="B1" s="88" t="n">
        <f aca="false">ECAR!B1</f>
        <v>36873</v>
      </c>
      <c r="C1" s="89"/>
      <c r="D1" s="90"/>
      <c r="E1" s="88"/>
      <c r="F1" s="88"/>
      <c r="G1" s="90"/>
      <c r="H1" s="89"/>
      <c r="I1" s="89"/>
      <c r="J1" s="89"/>
      <c r="K1" s="89"/>
      <c r="L1" s="89"/>
      <c r="M1" s="48"/>
      <c r="N1" s="48"/>
    </row>
    <row r="2" customFormat="false" ht="15.75" hidden="false" customHeight="true" outlineLevel="0" collapsed="false">
      <c r="A2" s="87"/>
      <c r="B2" s="91"/>
      <c r="C2" s="92" t="s">
        <v>99</v>
      </c>
      <c r="D2" s="92" t="s">
        <v>100</v>
      </c>
      <c r="E2" s="88"/>
      <c r="F2" s="88"/>
      <c r="G2" s="90"/>
      <c r="H2" s="89"/>
      <c r="I2" s="89"/>
      <c r="J2" s="89"/>
      <c r="K2" s="89"/>
      <c r="L2" s="89"/>
      <c r="M2" s="48"/>
      <c r="N2" s="48"/>
    </row>
    <row r="3" customFormat="false" ht="12" hidden="false" customHeight="false" outlineLevel="0" collapsed="false">
      <c r="A3" s="7"/>
      <c r="B3" s="7"/>
      <c r="C3" s="92"/>
      <c r="D3" s="92"/>
      <c r="E3" s="93"/>
      <c r="F3" s="94" t="s">
        <v>1</v>
      </c>
      <c r="G3" s="94" t="s">
        <v>2</v>
      </c>
      <c r="H3" s="94" t="s">
        <v>101</v>
      </c>
      <c r="I3" s="95" t="s">
        <v>102</v>
      </c>
      <c r="J3" s="95" t="s">
        <v>102</v>
      </c>
      <c r="K3" s="95" t="s">
        <v>102</v>
      </c>
      <c r="L3" s="95" t="s">
        <v>102</v>
      </c>
      <c r="M3" s="96" t="s">
        <v>103</v>
      </c>
      <c r="N3" s="97"/>
    </row>
    <row r="4" customFormat="false" ht="12.75" hidden="false" customHeight="false" outlineLevel="0" collapsed="false">
      <c r="A4" s="98" t="s">
        <v>6</v>
      </c>
      <c r="B4" s="99" t="s">
        <v>104</v>
      </c>
      <c r="C4" s="92"/>
      <c r="D4" s="92"/>
      <c r="E4" s="99" t="s">
        <v>105</v>
      </c>
      <c r="F4" s="100" t="s">
        <v>8</v>
      </c>
      <c r="G4" s="99" t="s">
        <v>9</v>
      </c>
      <c r="H4" s="100" t="s">
        <v>10</v>
      </c>
      <c r="I4" s="101" t="s">
        <v>11</v>
      </c>
      <c r="J4" s="101" t="s">
        <v>12</v>
      </c>
      <c r="K4" s="101" t="s">
        <v>13</v>
      </c>
      <c r="L4" s="101" t="s">
        <v>14</v>
      </c>
      <c r="M4" s="102"/>
      <c r="N4" s="103"/>
    </row>
    <row r="5" customFormat="false" ht="12" hidden="false" customHeight="false" outlineLevel="0" collapsed="false">
      <c r="A5" s="104"/>
      <c r="B5" s="105" t="s">
        <v>106</v>
      </c>
      <c r="C5" s="106"/>
      <c r="D5" s="106"/>
      <c r="E5" s="107" t="n">
        <v>1</v>
      </c>
      <c r="F5" s="108" t="s">
        <v>17</v>
      </c>
      <c r="G5" s="107" t="n">
        <v>9992</v>
      </c>
      <c r="H5" s="108" t="n">
        <v>685</v>
      </c>
      <c r="I5" s="109" t="s">
        <v>107</v>
      </c>
      <c r="J5" s="109" t="s">
        <v>107</v>
      </c>
      <c r="K5" s="109" t="s">
        <v>107</v>
      </c>
      <c r="L5" s="109" t="s">
        <v>107</v>
      </c>
      <c r="M5" s="110"/>
      <c r="N5" s="110"/>
    </row>
    <row r="6" customFormat="false" ht="12" hidden="false" customHeight="false" outlineLevel="0" collapsed="false">
      <c r="A6" s="111" t="s">
        <v>108</v>
      </c>
      <c r="B6" s="112" t="s">
        <v>106</v>
      </c>
      <c r="C6" s="113" t="n">
        <f aca="false">SUM(H5:H6)</f>
        <v>1370</v>
      </c>
      <c r="D6" s="113" t="n">
        <v>685</v>
      </c>
      <c r="E6" s="114" t="n">
        <v>2</v>
      </c>
      <c r="F6" s="115" t="s">
        <v>17</v>
      </c>
      <c r="G6" s="114" t="n">
        <v>10060</v>
      </c>
      <c r="H6" s="115" t="n">
        <v>685</v>
      </c>
      <c r="I6" s="116" t="s">
        <v>109</v>
      </c>
      <c r="J6" s="116" t="s">
        <v>109</v>
      </c>
      <c r="K6" s="116" t="s">
        <v>109</v>
      </c>
      <c r="L6" s="116" t="s">
        <v>109</v>
      </c>
      <c r="M6" s="110"/>
      <c r="N6" s="110"/>
    </row>
    <row r="7" customFormat="false" ht="12" hidden="false" customHeight="false" outlineLevel="0" collapsed="false">
      <c r="A7" s="117"/>
      <c r="B7" s="117" t="s">
        <v>110</v>
      </c>
      <c r="C7" s="118"/>
      <c r="D7" s="118"/>
      <c r="E7" s="119" t="n">
        <v>1</v>
      </c>
      <c r="F7" s="120" t="s">
        <v>17</v>
      </c>
      <c r="G7" s="119" t="n">
        <v>9333</v>
      </c>
      <c r="H7" s="120" t="n">
        <v>365</v>
      </c>
      <c r="I7" s="121" t="s">
        <v>109</v>
      </c>
      <c r="J7" s="121" t="s">
        <v>109</v>
      </c>
      <c r="K7" s="122" t="s">
        <v>109</v>
      </c>
      <c r="L7" s="121" t="s">
        <v>109</v>
      </c>
      <c r="M7" s="110"/>
      <c r="N7" s="110"/>
    </row>
    <row r="8" customFormat="false" ht="12" hidden="false" customHeight="false" outlineLevel="0" collapsed="false">
      <c r="A8" s="123"/>
      <c r="B8" s="123" t="s">
        <v>110</v>
      </c>
      <c r="C8" s="124"/>
      <c r="D8" s="124"/>
      <c r="E8" s="125" t="n">
        <v>2</v>
      </c>
      <c r="F8" s="126" t="s">
        <v>17</v>
      </c>
      <c r="G8" s="125" t="n">
        <v>9048</v>
      </c>
      <c r="H8" s="126" t="n">
        <v>405</v>
      </c>
      <c r="I8" s="121" t="s">
        <v>109</v>
      </c>
      <c r="J8" s="121" t="s">
        <v>109</v>
      </c>
      <c r="K8" s="121" t="s">
        <v>109</v>
      </c>
      <c r="L8" s="121" t="s">
        <v>109</v>
      </c>
      <c r="M8" s="110"/>
      <c r="N8" s="110"/>
    </row>
    <row r="9" customFormat="false" ht="12" hidden="false" customHeight="false" outlineLevel="0" collapsed="false">
      <c r="A9" s="127" t="s">
        <v>111</v>
      </c>
      <c r="B9" s="128" t="s">
        <v>110</v>
      </c>
      <c r="C9" s="113" t="n">
        <f aca="false">SUM(H7:H9)</f>
        <v>1560</v>
      </c>
      <c r="D9" s="113" t="n">
        <v>1560</v>
      </c>
      <c r="E9" s="114" t="n">
        <v>3</v>
      </c>
      <c r="F9" s="115" t="s">
        <v>17</v>
      </c>
      <c r="G9" s="114" t="n">
        <v>9082</v>
      </c>
      <c r="H9" s="115" t="n">
        <v>790</v>
      </c>
      <c r="I9" s="116" t="s">
        <v>109</v>
      </c>
      <c r="J9" s="116" t="s">
        <v>109</v>
      </c>
      <c r="K9" s="116" t="s">
        <v>109</v>
      </c>
      <c r="L9" s="116" t="s">
        <v>109</v>
      </c>
      <c r="M9" s="110"/>
      <c r="N9" s="110"/>
    </row>
    <row r="10" customFormat="false" ht="12" hidden="false" customHeight="false" outlineLevel="0" collapsed="false">
      <c r="A10" s="117"/>
      <c r="B10" s="117" t="s">
        <v>112</v>
      </c>
      <c r="C10" s="118"/>
      <c r="D10" s="118"/>
      <c r="E10" s="119" t="s">
        <v>113</v>
      </c>
      <c r="F10" s="120" t="s">
        <v>17</v>
      </c>
      <c r="G10" s="119" t="n">
        <v>9288</v>
      </c>
      <c r="H10" s="120" t="n">
        <v>365</v>
      </c>
      <c r="I10" s="122" t="s">
        <v>109</v>
      </c>
      <c r="J10" s="122" t="s">
        <v>109</v>
      </c>
      <c r="K10" s="122" t="s">
        <v>109</v>
      </c>
      <c r="L10" s="122" t="s">
        <v>109</v>
      </c>
      <c r="M10" s="110"/>
      <c r="N10" s="110"/>
    </row>
    <row r="11" customFormat="false" ht="12" hidden="false" customHeight="false" outlineLevel="0" collapsed="false">
      <c r="A11" s="123"/>
      <c r="B11" s="123" t="s">
        <v>112</v>
      </c>
      <c r="C11" s="124"/>
      <c r="D11" s="124"/>
      <c r="E11" s="125" t="s">
        <v>114</v>
      </c>
      <c r="F11" s="126" t="s">
        <v>17</v>
      </c>
      <c r="G11" s="125" t="n">
        <v>9206</v>
      </c>
      <c r="H11" s="126" t="n">
        <v>365</v>
      </c>
      <c r="I11" s="121" t="s">
        <v>109</v>
      </c>
      <c r="J11" s="121" t="s">
        <v>109</v>
      </c>
      <c r="K11" s="121" t="s">
        <v>109</v>
      </c>
      <c r="L11" s="121" t="s">
        <v>109</v>
      </c>
      <c r="M11" s="110"/>
      <c r="N11" s="110"/>
    </row>
    <row r="12" customFormat="false" ht="12" hidden="false" customHeight="false" outlineLevel="0" collapsed="false">
      <c r="A12" s="123"/>
      <c r="B12" s="123" t="s">
        <v>112</v>
      </c>
      <c r="C12" s="124"/>
      <c r="D12" s="124"/>
      <c r="E12" s="125" t="n">
        <v>3</v>
      </c>
      <c r="F12" s="126" t="s">
        <v>115</v>
      </c>
      <c r="G12" s="125" t="n">
        <v>10631</v>
      </c>
      <c r="H12" s="126" t="n">
        <v>640</v>
      </c>
      <c r="I12" s="121" t="s">
        <v>109</v>
      </c>
      <c r="J12" s="121" t="s">
        <v>109</v>
      </c>
      <c r="K12" s="121" t="s">
        <v>109</v>
      </c>
      <c r="L12" s="121" t="s">
        <v>109</v>
      </c>
      <c r="M12" s="110"/>
      <c r="N12" s="110"/>
    </row>
    <row r="13" customFormat="false" ht="12" hidden="false" customHeight="false" outlineLevel="0" collapsed="false">
      <c r="A13" s="123"/>
      <c r="B13" s="123" t="s">
        <v>112</v>
      </c>
      <c r="C13" s="124"/>
      <c r="D13" s="124"/>
      <c r="E13" s="125" t="n">
        <v>4</v>
      </c>
      <c r="F13" s="126" t="s">
        <v>115</v>
      </c>
      <c r="G13" s="125" t="n">
        <v>10543</v>
      </c>
      <c r="H13" s="126" t="n">
        <v>640</v>
      </c>
      <c r="I13" s="121" t="s">
        <v>109</v>
      </c>
      <c r="J13" s="121" t="s">
        <v>109</v>
      </c>
      <c r="K13" s="121" t="s">
        <v>109</v>
      </c>
      <c r="L13" s="121" t="s">
        <v>109</v>
      </c>
      <c r="M13" s="110"/>
      <c r="N13" s="110"/>
    </row>
    <row r="14" customFormat="false" ht="12" hidden="false" customHeight="false" outlineLevel="0" collapsed="false">
      <c r="A14" s="123"/>
      <c r="B14" s="123" t="s">
        <v>112</v>
      </c>
      <c r="C14" s="124"/>
      <c r="D14" s="124"/>
      <c r="E14" s="125" t="s">
        <v>116</v>
      </c>
      <c r="F14" s="126" t="s">
        <v>95</v>
      </c>
      <c r="G14" s="125" t="n">
        <v>11682</v>
      </c>
      <c r="H14" s="126" t="n">
        <v>99</v>
      </c>
      <c r="I14" s="129" t="s">
        <v>107</v>
      </c>
      <c r="J14" s="129" t="s">
        <v>107</v>
      </c>
      <c r="K14" s="129" t="s">
        <v>107</v>
      </c>
      <c r="L14" s="129" t="s">
        <v>107</v>
      </c>
      <c r="M14" s="110"/>
      <c r="N14" s="110"/>
    </row>
    <row r="15" customFormat="false" ht="12" hidden="false" customHeight="false" outlineLevel="0" collapsed="false">
      <c r="A15" s="130"/>
      <c r="B15" s="123" t="s">
        <v>112</v>
      </c>
      <c r="C15" s="124"/>
      <c r="D15" s="124"/>
      <c r="E15" s="125" t="s">
        <v>117</v>
      </c>
      <c r="F15" s="126" t="s">
        <v>95</v>
      </c>
      <c r="G15" s="125" t="n">
        <v>11682</v>
      </c>
      <c r="H15" s="126" t="n">
        <v>99</v>
      </c>
      <c r="I15" s="129" t="s">
        <v>107</v>
      </c>
      <c r="J15" s="129" t="s">
        <v>107</v>
      </c>
      <c r="K15" s="129" t="s">
        <v>107</v>
      </c>
      <c r="L15" s="129" t="s">
        <v>107</v>
      </c>
      <c r="M15" s="110"/>
      <c r="N15" s="110"/>
    </row>
    <row r="16" customFormat="false" ht="12" hidden="false" customHeight="false" outlineLevel="0" collapsed="false">
      <c r="A16" s="131"/>
      <c r="B16" s="123" t="s">
        <v>112</v>
      </c>
      <c r="C16" s="124"/>
      <c r="D16" s="124"/>
      <c r="E16" s="125" t="s">
        <v>118</v>
      </c>
      <c r="F16" s="126" t="s">
        <v>95</v>
      </c>
      <c r="G16" s="125" t="n">
        <v>10743</v>
      </c>
      <c r="H16" s="126" t="n">
        <v>120</v>
      </c>
      <c r="I16" s="121" t="s">
        <v>109</v>
      </c>
      <c r="J16" s="121" t="s">
        <v>109</v>
      </c>
      <c r="K16" s="121" t="s">
        <v>109</v>
      </c>
      <c r="L16" s="121" t="s">
        <v>109</v>
      </c>
      <c r="M16" s="110"/>
      <c r="N16" s="110"/>
    </row>
    <row r="17" customFormat="false" ht="12" hidden="false" customHeight="false" outlineLevel="0" collapsed="false">
      <c r="A17" s="123"/>
      <c r="B17" s="123" t="s">
        <v>112</v>
      </c>
      <c r="C17" s="124"/>
      <c r="D17" s="124"/>
      <c r="E17" s="125" t="s">
        <v>119</v>
      </c>
      <c r="F17" s="126" t="s">
        <v>95</v>
      </c>
      <c r="G17" s="125" t="n">
        <v>10743</v>
      </c>
      <c r="H17" s="126" t="n">
        <v>120</v>
      </c>
      <c r="I17" s="129" t="s">
        <v>107</v>
      </c>
      <c r="J17" s="129" t="s">
        <v>107</v>
      </c>
      <c r="K17" s="129" t="s">
        <v>107</v>
      </c>
      <c r="L17" s="129" t="s">
        <v>107</v>
      </c>
      <c r="M17" s="110"/>
      <c r="N17" s="110"/>
    </row>
    <row r="18" customFormat="false" ht="12" hidden="false" customHeight="false" outlineLevel="0" collapsed="false">
      <c r="A18" s="127" t="s">
        <v>120</v>
      </c>
      <c r="B18" s="128" t="s">
        <v>112</v>
      </c>
      <c r="C18" s="113" t="n">
        <f aca="false">SUM(H10:H18)</f>
        <v>2541</v>
      </c>
      <c r="D18" s="113" t="n">
        <v>2130</v>
      </c>
      <c r="E18" s="114" t="s">
        <v>121</v>
      </c>
      <c r="F18" s="115" t="s">
        <v>95</v>
      </c>
      <c r="G18" s="114" t="n">
        <v>10743</v>
      </c>
      <c r="H18" s="115" t="n">
        <v>93</v>
      </c>
      <c r="I18" s="132" t="s">
        <v>107</v>
      </c>
      <c r="J18" s="132" t="s">
        <v>107</v>
      </c>
      <c r="K18" s="132" t="s">
        <v>107</v>
      </c>
      <c r="L18" s="132" t="s">
        <v>107</v>
      </c>
      <c r="M18" s="110"/>
      <c r="N18" s="110"/>
    </row>
    <row r="19" customFormat="false" ht="12" hidden="false" customHeight="false" outlineLevel="0" collapsed="false">
      <c r="A19" s="117"/>
      <c r="B19" s="117" t="s">
        <v>122</v>
      </c>
      <c r="C19" s="118"/>
      <c r="D19" s="118"/>
      <c r="E19" s="119" t="n">
        <v>1</v>
      </c>
      <c r="F19" s="120" t="s">
        <v>17</v>
      </c>
      <c r="G19" s="119" t="n">
        <v>10040</v>
      </c>
      <c r="H19" s="120" t="n">
        <v>335</v>
      </c>
      <c r="I19" s="122" t="s">
        <v>109</v>
      </c>
      <c r="J19" s="122" t="s">
        <v>109</v>
      </c>
      <c r="K19" s="122" t="s">
        <v>109</v>
      </c>
      <c r="L19" s="122" t="s">
        <v>109</v>
      </c>
      <c r="M19" s="110"/>
      <c r="N19" s="110"/>
    </row>
    <row r="20" customFormat="false" ht="12" hidden="false" customHeight="false" outlineLevel="0" collapsed="false">
      <c r="A20" s="123"/>
      <c r="B20" s="123" t="s">
        <v>122</v>
      </c>
      <c r="C20" s="124"/>
      <c r="D20" s="124"/>
      <c r="E20" s="125" t="n">
        <v>2</v>
      </c>
      <c r="F20" s="126" t="s">
        <v>17</v>
      </c>
      <c r="G20" s="125" t="n">
        <v>9925</v>
      </c>
      <c r="H20" s="126" t="n">
        <v>335</v>
      </c>
      <c r="I20" s="121" t="s">
        <v>109</v>
      </c>
      <c r="J20" s="121" t="s">
        <v>109</v>
      </c>
      <c r="K20" s="121" t="s">
        <v>109</v>
      </c>
      <c r="L20" s="121" t="s">
        <v>109</v>
      </c>
      <c r="M20" s="110"/>
      <c r="N20" s="110"/>
    </row>
    <row r="21" customFormat="false" ht="12" hidden="false" customHeight="false" outlineLevel="0" collapsed="false">
      <c r="A21" s="123"/>
      <c r="B21" s="123" t="s">
        <v>122</v>
      </c>
      <c r="C21" s="124"/>
      <c r="D21" s="124"/>
      <c r="E21" s="125" t="n">
        <v>3</v>
      </c>
      <c r="F21" s="126" t="s">
        <v>123</v>
      </c>
      <c r="G21" s="125" t="n">
        <v>10873</v>
      </c>
      <c r="H21" s="126" t="n">
        <v>390</v>
      </c>
      <c r="I21" s="121" t="s">
        <v>109</v>
      </c>
      <c r="J21" s="121" t="s">
        <v>109</v>
      </c>
      <c r="K21" s="121" t="s">
        <v>109</v>
      </c>
      <c r="L21" s="121" t="s">
        <v>109</v>
      </c>
      <c r="M21" s="110"/>
      <c r="N21" s="110"/>
    </row>
    <row r="22" customFormat="false" ht="12" hidden="false" customHeight="false" outlineLevel="0" collapsed="false">
      <c r="A22" s="127" t="s">
        <v>124</v>
      </c>
      <c r="B22" s="128" t="s">
        <v>122</v>
      </c>
      <c r="C22" s="113" t="n">
        <f aca="false">SUM(H19:H22)</f>
        <v>1450</v>
      </c>
      <c r="D22" s="113" t="n">
        <v>1450</v>
      </c>
      <c r="E22" s="114" t="n">
        <v>4</v>
      </c>
      <c r="F22" s="115" t="s">
        <v>123</v>
      </c>
      <c r="G22" s="114" t="n">
        <v>11028</v>
      </c>
      <c r="H22" s="115" t="n">
        <v>390</v>
      </c>
      <c r="I22" s="116" t="s">
        <v>109</v>
      </c>
      <c r="J22" s="116" t="s">
        <v>109</v>
      </c>
      <c r="K22" s="116" t="s">
        <v>109</v>
      </c>
      <c r="L22" s="116" t="s">
        <v>109</v>
      </c>
      <c r="M22" s="110"/>
      <c r="N22" s="110"/>
    </row>
    <row r="23" customFormat="false" ht="12" hidden="false" customHeight="false" outlineLevel="0" collapsed="false">
      <c r="A23" s="117"/>
      <c r="B23" s="117" t="s">
        <v>125</v>
      </c>
      <c r="C23" s="118"/>
      <c r="D23" s="118"/>
      <c r="E23" s="119" t="n">
        <v>1</v>
      </c>
      <c r="F23" s="120" t="s">
        <v>17</v>
      </c>
      <c r="G23" s="119" t="n">
        <v>9664</v>
      </c>
      <c r="H23" s="120" t="n">
        <v>660</v>
      </c>
      <c r="I23" s="133" t="s">
        <v>107</v>
      </c>
      <c r="J23" s="133" t="s">
        <v>107</v>
      </c>
      <c r="K23" s="134" t="s">
        <v>109</v>
      </c>
      <c r="L23" s="122" t="s">
        <v>109</v>
      </c>
      <c r="M23" s="110"/>
      <c r="N23" s="110"/>
    </row>
    <row r="24" customFormat="false" ht="12" hidden="false" customHeight="false" outlineLevel="0" collapsed="false">
      <c r="A24" s="123"/>
      <c r="B24" s="123" t="s">
        <v>125</v>
      </c>
      <c r="C24" s="124"/>
      <c r="D24" s="124"/>
      <c r="E24" s="125" t="n">
        <v>2</v>
      </c>
      <c r="F24" s="126" t="s">
        <v>17</v>
      </c>
      <c r="G24" s="125" t="n">
        <v>9464</v>
      </c>
      <c r="H24" s="126" t="n">
        <v>660</v>
      </c>
      <c r="I24" s="121" t="s">
        <v>109</v>
      </c>
      <c r="J24" s="121" t="s">
        <v>109</v>
      </c>
      <c r="K24" s="135" t="s">
        <v>109</v>
      </c>
      <c r="L24" s="121" t="s">
        <v>109</v>
      </c>
      <c r="M24" s="110"/>
      <c r="N24" s="110"/>
    </row>
    <row r="25" customFormat="false" ht="12" hidden="false" customHeight="false" outlineLevel="0" collapsed="false">
      <c r="A25" s="127" t="s">
        <v>126</v>
      </c>
      <c r="B25" s="128" t="s">
        <v>125</v>
      </c>
      <c r="C25" s="113" t="n">
        <f aca="false">SUM(H23:H25)</f>
        <v>2010</v>
      </c>
      <c r="D25" s="113" t="n">
        <v>1320</v>
      </c>
      <c r="E25" s="114" t="n">
        <v>3</v>
      </c>
      <c r="F25" s="115" t="s">
        <v>17</v>
      </c>
      <c r="G25" s="114" t="n">
        <v>9783</v>
      </c>
      <c r="H25" s="115" t="n">
        <v>690</v>
      </c>
      <c r="I25" s="116" t="s">
        <v>109</v>
      </c>
      <c r="J25" s="116" t="s">
        <v>109</v>
      </c>
      <c r="K25" s="136" t="s">
        <v>107</v>
      </c>
      <c r="L25" s="132" t="s">
        <v>107</v>
      </c>
      <c r="M25" s="110"/>
      <c r="N25" s="110"/>
    </row>
    <row r="26" customFormat="false" ht="12" hidden="false" customHeight="false" outlineLevel="0" collapsed="false">
      <c r="A26" s="117"/>
      <c r="B26" s="117" t="s">
        <v>127</v>
      </c>
      <c r="C26" s="118"/>
      <c r="D26" s="118"/>
      <c r="E26" s="119" t="n">
        <v>1</v>
      </c>
      <c r="F26" s="120" t="s">
        <v>95</v>
      </c>
      <c r="G26" s="119" t="n">
        <v>10484</v>
      </c>
      <c r="H26" s="120" t="n">
        <v>455</v>
      </c>
      <c r="I26" s="137" t="e">
        <f aca="false">NA()</f>
        <v>#N/A</v>
      </c>
      <c r="J26" s="137" t="e">
        <f aca="false">NA()</f>
        <v>#N/A</v>
      </c>
      <c r="K26" s="122" t="s">
        <v>109</v>
      </c>
      <c r="L26" s="122" t="s">
        <v>109</v>
      </c>
      <c r="M26" s="110"/>
      <c r="N26" s="110"/>
    </row>
    <row r="27" customFormat="false" ht="12" hidden="false" customHeight="false" outlineLevel="0" collapsed="false">
      <c r="A27" s="123"/>
      <c r="B27" s="123" t="s">
        <v>127</v>
      </c>
      <c r="C27" s="124"/>
      <c r="D27" s="124"/>
      <c r="E27" s="125" t="n">
        <v>2</v>
      </c>
      <c r="F27" s="126" t="s">
        <v>17</v>
      </c>
      <c r="G27" s="125" t="n">
        <v>9496</v>
      </c>
      <c r="H27" s="126" t="n">
        <v>620</v>
      </c>
      <c r="I27" s="138" t="e">
        <f aca="false">NA()</f>
        <v>#N/A</v>
      </c>
      <c r="J27" s="138" t="e">
        <f aca="false">NA()</f>
        <v>#N/A</v>
      </c>
      <c r="K27" s="129" t="s">
        <v>107</v>
      </c>
      <c r="L27" s="129" t="s">
        <v>107</v>
      </c>
      <c r="M27" s="110"/>
      <c r="N27" s="110"/>
    </row>
    <row r="28" customFormat="false" ht="12" hidden="false" customHeight="false" outlineLevel="0" collapsed="false">
      <c r="A28" s="127" t="s">
        <v>128</v>
      </c>
      <c r="B28" s="128" t="s">
        <v>127</v>
      </c>
      <c r="C28" s="113" t="n">
        <f aca="false">SUM(H26:H28)</f>
        <v>1190</v>
      </c>
      <c r="D28" s="113" t="n">
        <v>570</v>
      </c>
      <c r="E28" s="114" t="n">
        <v>3</v>
      </c>
      <c r="F28" s="115" t="s">
        <v>129</v>
      </c>
      <c r="G28" s="114" t="n">
        <v>26779</v>
      </c>
      <c r="H28" s="115" t="n">
        <v>115</v>
      </c>
      <c r="I28" s="139" t="e">
        <f aca="false">NA()</f>
        <v>#N/A</v>
      </c>
      <c r="J28" s="139" t="e">
        <f aca="false">NA()</f>
        <v>#N/A</v>
      </c>
      <c r="K28" s="116" t="s">
        <v>109</v>
      </c>
      <c r="L28" s="116" t="s">
        <v>109</v>
      </c>
      <c r="M28" s="110"/>
      <c r="N28" s="110"/>
    </row>
    <row r="29" customFormat="false" ht="12" hidden="false" customHeight="false" outlineLevel="0" collapsed="false">
      <c r="A29" s="117"/>
      <c r="B29" s="117" t="s">
        <v>130</v>
      </c>
      <c r="C29" s="118"/>
      <c r="D29" s="124"/>
      <c r="E29" s="125" t="n">
        <v>1</v>
      </c>
      <c r="F29" s="126" t="s">
        <v>17</v>
      </c>
      <c r="G29" s="125" t="n">
        <v>9889</v>
      </c>
      <c r="H29" s="126" t="n">
        <v>80</v>
      </c>
      <c r="I29" s="137" t="e">
        <f aca="false">NA()</f>
        <v>#N/A</v>
      </c>
      <c r="J29" s="137" t="e">
        <f aca="false">NA()</f>
        <v>#N/A</v>
      </c>
      <c r="K29" s="121" t="s">
        <v>109</v>
      </c>
      <c r="L29" s="138" t="e">
        <f aca="false">NA()</f>
        <v>#N/A</v>
      </c>
      <c r="M29" s="110" t="s">
        <v>131</v>
      </c>
      <c r="N29" s="110"/>
    </row>
    <row r="30" customFormat="false" ht="12" hidden="false" customHeight="false" outlineLevel="0" collapsed="false">
      <c r="A30" s="123"/>
      <c r="B30" s="123" t="s">
        <v>130</v>
      </c>
      <c r="C30" s="124"/>
      <c r="D30" s="124"/>
      <c r="E30" s="125" t="n">
        <v>2</v>
      </c>
      <c r="F30" s="126" t="s">
        <v>17</v>
      </c>
      <c r="G30" s="126" t="n">
        <v>10061</v>
      </c>
      <c r="H30" s="126" t="n">
        <v>80</v>
      </c>
      <c r="I30" s="138" t="e">
        <f aca="false">NA()</f>
        <v>#N/A</v>
      </c>
      <c r="J30" s="138" t="e">
        <f aca="false">NA()</f>
        <v>#N/A</v>
      </c>
      <c r="K30" s="121" t="s">
        <v>109</v>
      </c>
      <c r="L30" s="138" t="e">
        <f aca="false">NA()</f>
        <v>#N/A</v>
      </c>
      <c r="M30" s="110"/>
      <c r="N30" s="110"/>
    </row>
    <row r="31" customFormat="false" ht="12" hidden="false" customHeight="false" outlineLevel="0" collapsed="false">
      <c r="A31" s="123"/>
      <c r="B31" s="123" t="s">
        <v>130</v>
      </c>
      <c r="C31" s="124"/>
      <c r="D31" s="124"/>
      <c r="E31" s="125" t="n">
        <v>3</v>
      </c>
      <c r="F31" s="126" t="s">
        <v>17</v>
      </c>
      <c r="G31" s="126" t="n">
        <v>9240</v>
      </c>
      <c r="H31" s="126" t="n">
        <v>175</v>
      </c>
      <c r="I31" s="138" t="e">
        <f aca="false">NA()</f>
        <v>#N/A</v>
      </c>
      <c r="J31" s="138" t="e">
        <f aca="false">NA()</f>
        <v>#N/A</v>
      </c>
      <c r="K31" s="121" t="s">
        <v>109</v>
      </c>
      <c r="L31" s="138" t="e">
        <f aca="false">NA()</f>
        <v>#N/A</v>
      </c>
      <c r="M31" s="110"/>
      <c r="N31" s="110"/>
    </row>
    <row r="32" customFormat="false" ht="12" hidden="false" customHeight="false" outlineLevel="0" collapsed="false">
      <c r="A32" s="127" t="s">
        <v>132</v>
      </c>
      <c r="B32" s="128" t="s">
        <v>130</v>
      </c>
      <c r="C32" s="113" t="n">
        <f aca="false">SUM(H29:H32)</f>
        <v>775</v>
      </c>
      <c r="D32" s="113" t="e">
        <f aca="false">NA()</f>
        <v>#N/A</v>
      </c>
      <c r="E32" s="114" t="n">
        <v>4</v>
      </c>
      <c r="F32" s="115" t="s">
        <v>17</v>
      </c>
      <c r="G32" s="115" t="n">
        <v>10289</v>
      </c>
      <c r="H32" s="115" t="n">
        <v>440</v>
      </c>
      <c r="I32" s="139" t="e">
        <f aca="false">NA()</f>
        <v>#N/A</v>
      </c>
      <c r="J32" s="139" t="e">
        <f aca="false">NA()</f>
        <v>#N/A</v>
      </c>
      <c r="K32" s="116" t="s">
        <v>109</v>
      </c>
      <c r="L32" s="139" t="e">
        <f aca="false">NA()</f>
        <v>#N/A</v>
      </c>
      <c r="M32" s="110"/>
      <c r="N32" s="110"/>
    </row>
    <row r="33" customFormat="false" ht="12" hidden="false" customHeight="false" outlineLevel="0" collapsed="false">
      <c r="A33" s="117"/>
      <c r="B33" s="117" t="s">
        <v>133</v>
      </c>
      <c r="C33" s="118"/>
      <c r="D33" s="118"/>
      <c r="E33" s="119" t="n">
        <v>1</v>
      </c>
      <c r="F33" s="120" t="s">
        <v>17</v>
      </c>
      <c r="G33" s="120" t="n">
        <v>9500</v>
      </c>
      <c r="H33" s="120" t="n">
        <v>935</v>
      </c>
      <c r="I33" s="138" t="e">
        <f aca="false">NA()</f>
        <v>#N/A</v>
      </c>
      <c r="J33" s="138" t="e">
        <f aca="false">NA()</f>
        <v>#N/A</v>
      </c>
      <c r="K33" s="121" t="s">
        <v>109</v>
      </c>
      <c r="L33" s="121" t="s">
        <v>109</v>
      </c>
      <c r="M33" s="110"/>
      <c r="N33" s="110"/>
    </row>
    <row r="34" customFormat="false" ht="12" hidden="false" customHeight="false" outlineLevel="0" collapsed="false">
      <c r="A34" s="127" t="s">
        <v>126</v>
      </c>
      <c r="B34" s="128" t="s">
        <v>133</v>
      </c>
      <c r="C34" s="113" t="n">
        <f aca="false">SUM(H33:H34)</f>
        <v>1870</v>
      </c>
      <c r="D34" s="113" t="n">
        <v>1870</v>
      </c>
      <c r="E34" s="114" t="n">
        <v>2</v>
      </c>
      <c r="F34" s="115" t="s">
        <v>17</v>
      </c>
      <c r="G34" s="115" t="n">
        <v>9500</v>
      </c>
      <c r="H34" s="115" t="n">
        <v>935</v>
      </c>
      <c r="I34" s="138" t="e">
        <f aca="false">NA()</f>
        <v>#N/A</v>
      </c>
      <c r="J34" s="138" t="e">
        <f aca="false">NA()</f>
        <v>#N/A</v>
      </c>
      <c r="K34" s="121" t="s">
        <v>109</v>
      </c>
      <c r="L34" s="121" t="s">
        <v>109</v>
      </c>
      <c r="M34" s="110"/>
      <c r="N34" s="110"/>
    </row>
    <row r="35" customFormat="false" ht="12" hidden="false" customHeight="false" outlineLevel="0" collapsed="false">
      <c r="A35" s="117"/>
      <c r="B35" s="117" t="s">
        <v>134</v>
      </c>
      <c r="C35" s="118"/>
      <c r="D35" s="118"/>
      <c r="E35" s="119" t="n">
        <v>1</v>
      </c>
      <c r="F35" s="120" t="s">
        <v>17</v>
      </c>
      <c r="G35" s="120" t="n">
        <v>1107</v>
      </c>
      <c r="H35" s="120" t="n">
        <v>155</v>
      </c>
      <c r="I35" s="140" t="e">
        <f aca="false">NA()</f>
        <v>#N/A</v>
      </c>
      <c r="J35" s="141" t="s">
        <v>109</v>
      </c>
      <c r="K35" s="141" t="s">
        <v>109</v>
      </c>
      <c r="L35" s="141" t="s">
        <v>109</v>
      </c>
      <c r="M35" s="110"/>
      <c r="N35" s="110"/>
    </row>
    <row r="36" customFormat="false" ht="12" hidden="false" customHeight="false" outlineLevel="0" collapsed="false">
      <c r="A36" s="123"/>
      <c r="B36" s="123" t="s">
        <v>134</v>
      </c>
      <c r="C36" s="124"/>
      <c r="D36" s="124"/>
      <c r="E36" s="125" t="n">
        <v>2</v>
      </c>
      <c r="F36" s="126" t="s">
        <v>17</v>
      </c>
      <c r="G36" s="126" t="n">
        <v>10947</v>
      </c>
      <c r="H36" s="126" t="n">
        <v>155</v>
      </c>
      <c r="I36" s="138" t="e">
        <f aca="false">NA()</f>
        <v>#N/A</v>
      </c>
      <c r="J36" s="121" t="s">
        <v>109</v>
      </c>
      <c r="K36" s="121" t="s">
        <v>109</v>
      </c>
      <c r="L36" s="121" t="s">
        <v>109</v>
      </c>
      <c r="M36" s="110"/>
      <c r="N36" s="110"/>
    </row>
    <row r="37" customFormat="false" ht="12" hidden="false" customHeight="false" outlineLevel="0" collapsed="false">
      <c r="A37" s="123"/>
      <c r="B37" s="123" t="s">
        <v>134</v>
      </c>
      <c r="C37" s="124"/>
      <c r="D37" s="124"/>
      <c r="E37" s="125" t="n">
        <v>3</v>
      </c>
      <c r="F37" s="126" t="s">
        <v>95</v>
      </c>
      <c r="G37" s="126" t="n">
        <v>9467</v>
      </c>
      <c r="H37" s="126" t="n">
        <v>850</v>
      </c>
      <c r="I37" s="138" t="e">
        <f aca="false">NA()</f>
        <v>#N/A</v>
      </c>
      <c r="J37" s="121" t="s">
        <v>109</v>
      </c>
      <c r="K37" s="121" t="s">
        <v>109</v>
      </c>
      <c r="L37" s="121" t="s">
        <v>109</v>
      </c>
      <c r="M37" s="110"/>
      <c r="N37" s="110"/>
    </row>
    <row r="38" customFormat="false" ht="12" hidden="false" customHeight="false" outlineLevel="0" collapsed="false">
      <c r="A38" s="142" t="s">
        <v>111</v>
      </c>
      <c r="B38" s="128" t="s">
        <v>134</v>
      </c>
      <c r="C38" s="113" t="n">
        <f aca="false">SUM(H35:H38)</f>
        <v>2010</v>
      </c>
      <c r="D38" s="113" t="n">
        <v>2010</v>
      </c>
      <c r="E38" s="114" t="n">
        <v>4</v>
      </c>
      <c r="F38" s="115" t="s">
        <v>95</v>
      </c>
      <c r="G38" s="115" t="n">
        <v>9427</v>
      </c>
      <c r="H38" s="115" t="n">
        <v>850</v>
      </c>
      <c r="I38" s="143" t="e">
        <f aca="false">NA()</f>
        <v>#N/A</v>
      </c>
      <c r="J38" s="144" t="s">
        <v>109</v>
      </c>
      <c r="K38" s="144" t="s">
        <v>109</v>
      </c>
      <c r="L38" s="144" t="s">
        <v>109</v>
      </c>
      <c r="M38" s="110"/>
      <c r="N38" s="110"/>
    </row>
    <row r="39" customFormat="false" ht="12" hidden="false" customHeight="false" outlineLevel="0" collapsed="false">
      <c r="A39" s="117"/>
      <c r="B39" s="117" t="s">
        <v>135</v>
      </c>
      <c r="C39" s="118"/>
      <c r="D39" s="118"/>
      <c r="E39" s="119" t="n">
        <v>1</v>
      </c>
      <c r="F39" s="120" t="s">
        <v>17</v>
      </c>
      <c r="G39" s="120" t="n">
        <v>9130</v>
      </c>
      <c r="H39" s="120" t="n">
        <v>820</v>
      </c>
      <c r="I39" s="121" t="s">
        <v>109</v>
      </c>
      <c r="J39" s="121" t="s">
        <v>109</v>
      </c>
      <c r="K39" s="121" t="s">
        <v>109</v>
      </c>
      <c r="L39" s="121" t="s">
        <v>109</v>
      </c>
      <c r="M39" s="110"/>
      <c r="N39" s="110"/>
    </row>
    <row r="40" customFormat="false" ht="12" hidden="false" customHeight="false" outlineLevel="0" collapsed="false">
      <c r="A40" s="142" t="s">
        <v>111</v>
      </c>
      <c r="B40" s="128" t="s">
        <v>135</v>
      </c>
      <c r="C40" s="113" t="n">
        <f aca="false">SUM(H39:H40)</f>
        <v>1640</v>
      </c>
      <c r="D40" s="113" t="n">
        <v>1640</v>
      </c>
      <c r="E40" s="114" t="n">
        <v>2</v>
      </c>
      <c r="F40" s="115" t="s">
        <v>17</v>
      </c>
      <c r="G40" s="115" t="n">
        <v>8891</v>
      </c>
      <c r="H40" s="115" t="n">
        <v>820</v>
      </c>
      <c r="I40" s="121" t="s">
        <v>109</v>
      </c>
      <c r="J40" s="121" t="s">
        <v>109</v>
      </c>
      <c r="K40" s="121" t="s">
        <v>109</v>
      </c>
      <c r="L40" s="121" t="s">
        <v>109</v>
      </c>
      <c r="M40" s="110"/>
      <c r="N40" s="110"/>
    </row>
    <row r="41" customFormat="false" ht="12" hidden="false" customHeight="false" outlineLevel="0" collapsed="false">
      <c r="A41" s="117"/>
      <c r="B41" s="117" t="s">
        <v>136</v>
      </c>
      <c r="C41" s="118"/>
      <c r="D41" s="118"/>
      <c r="E41" s="119" t="n">
        <v>1</v>
      </c>
      <c r="F41" s="120" t="s">
        <v>17</v>
      </c>
      <c r="G41" s="120" t="n">
        <v>9046</v>
      </c>
      <c r="H41" s="120" t="n">
        <v>775</v>
      </c>
      <c r="I41" s="122" t="s">
        <v>109</v>
      </c>
      <c r="J41" s="122" t="s">
        <v>109</v>
      </c>
      <c r="K41" s="122" t="s">
        <v>109</v>
      </c>
      <c r="L41" s="122" t="s">
        <v>109</v>
      </c>
      <c r="M41" s="110"/>
      <c r="N41" s="110"/>
    </row>
    <row r="42" customFormat="false" ht="12" hidden="false" customHeight="false" outlineLevel="0" collapsed="false">
      <c r="A42" s="142" t="s">
        <v>120</v>
      </c>
      <c r="B42" s="128" t="s">
        <v>136</v>
      </c>
      <c r="C42" s="113" t="n">
        <f aca="false">SUM(H41:H42)</f>
        <v>1550</v>
      </c>
      <c r="D42" s="113" t="n">
        <v>1550</v>
      </c>
      <c r="E42" s="114" t="n">
        <v>2</v>
      </c>
      <c r="F42" s="115" t="s">
        <v>17</v>
      </c>
      <c r="G42" s="115" t="n">
        <v>9054</v>
      </c>
      <c r="H42" s="115" t="n">
        <v>775</v>
      </c>
      <c r="I42" s="116" t="s">
        <v>109</v>
      </c>
      <c r="J42" s="116" t="s">
        <v>109</v>
      </c>
      <c r="K42" s="116" t="s">
        <v>109</v>
      </c>
      <c r="L42" s="116" t="s">
        <v>109</v>
      </c>
      <c r="M42" s="110"/>
      <c r="N42" s="110"/>
    </row>
    <row r="43" customFormat="false" ht="12" hidden="false" customHeight="false" outlineLevel="0" collapsed="false">
      <c r="A43" s="117"/>
      <c r="B43" s="117" t="s">
        <v>137</v>
      </c>
      <c r="C43" s="145"/>
      <c r="D43" s="145"/>
      <c r="E43" s="119" t="n">
        <v>1</v>
      </c>
      <c r="F43" s="120" t="s">
        <v>17</v>
      </c>
      <c r="G43" s="120" t="n">
        <v>11917</v>
      </c>
      <c r="H43" s="120" t="n">
        <v>103</v>
      </c>
      <c r="I43" s="138" t="e">
        <f aca="false">NA()</f>
        <v>#N/A</v>
      </c>
      <c r="J43" s="138" t="e">
        <f aca="false">NA()</f>
        <v>#N/A</v>
      </c>
      <c r="K43" s="137" t="e">
        <f aca="false">NA()</f>
        <v>#N/A</v>
      </c>
      <c r="L43" s="137" t="e">
        <f aca="false">NA()</f>
        <v>#N/A</v>
      </c>
      <c r="M43" s="110" t="s">
        <v>131</v>
      </c>
      <c r="N43" s="110"/>
    </row>
    <row r="44" customFormat="false" ht="12" hidden="false" customHeight="false" outlineLevel="0" collapsed="false">
      <c r="A44" s="123"/>
      <c r="B44" s="123" t="s">
        <v>137</v>
      </c>
      <c r="C44" s="146"/>
      <c r="D44" s="146"/>
      <c r="E44" s="125" t="n">
        <v>2</v>
      </c>
      <c r="F44" s="126" t="s">
        <v>17</v>
      </c>
      <c r="G44" s="126" t="n">
        <v>11806</v>
      </c>
      <c r="H44" s="126" t="n">
        <v>103</v>
      </c>
      <c r="I44" s="138" t="e">
        <f aca="false">NA()</f>
        <v>#N/A</v>
      </c>
      <c r="J44" s="138" t="e">
        <f aca="false">NA()</f>
        <v>#N/A</v>
      </c>
      <c r="K44" s="138" t="e">
        <f aca="false">NA()</f>
        <v>#N/A</v>
      </c>
      <c r="L44" s="138" t="e">
        <f aca="false">NA()</f>
        <v>#N/A</v>
      </c>
      <c r="M44" s="110"/>
      <c r="N44" s="110"/>
    </row>
    <row r="45" customFormat="false" ht="12" hidden="false" customHeight="false" outlineLevel="0" collapsed="false">
      <c r="A45" s="123"/>
      <c r="B45" s="123" t="s">
        <v>137</v>
      </c>
      <c r="C45" s="146"/>
      <c r="D45" s="146"/>
      <c r="E45" s="125" t="n">
        <v>3</v>
      </c>
      <c r="F45" s="126" t="s">
        <v>17</v>
      </c>
      <c r="G45" s="126" t="n">
        <v>9731</v>
      </c>
      <c r="H45" s="126" t="n">
        <v>103</v>
      </c>
      <c r="I45" s="138" t="e">
        <f aca="false">NA()</f>
        <v>#N/A</v>
      </c>
      <c r="J45" s="138" t="e">
        <f aca="false">NA()</f>
        <v>#N/A</v>
      </c>
      <c r="K45" s="138" t="e">
        <f aca="false">NA()</f>
        <v>#N/A</v>
      </c>
      <c r="L45" s="138" t="e">
        <f aca="false">NA()</f>
        <v>#N/A</v>
      </c>
      <c r="M45" s="110"/>
      <c r="N45" s="110"/>
    </row>
    <row r="46" customFormat="false" ht="12" hidden="false" customHeight="false" outlineLevel="0" collapsed="false">
      <c r="A46" s="123"/>
      <c r="B46" s="123" t="s">
        <v>137</v>
      </c>
      <c r="C46" s="146"/>
      <c r="D46" s="146"/>
      <c r="E46" s="125" t="n">
        <v>4</v>
      </c>
      <c r="F46" s="126" t="s">
        <v>17</v>
      </c>
      <c r="G46" s="126" t="n">
        <v>9601</v>
      </c>
      <c r="H46" s="126" t="n">
        <v>103</v>
      </c>
      <c r="I46" s="138" t="e">
        <f aca="false">NA()</f>
        <v>#N/A</v>
      </c>
      <c r="J46" s="138" t="e">
        <f aca="false">NA()</f>
        <v>#N/A</v>
      </c>
      <c r="K46" s="138" t="e">
        <f aca="false">NA()</f>
        <v>#N/A</v>
      </c>
      <c r="L46" s="138" t="e">
        <f aca="false">NA()</f>
        <v>#N/A</v>
      </c>
      <c r="M46" s="110"/>
      <c r="N46" s="110"/>
    </row>
    <row r="47" customFormat="false" ht="12.75" hidden="false" customHeight="false" outlineLevel="0" collapsed="false">
      <c r="A47" s="147" t="s">
        <v>120</v>
      </c>
      <c r="B47" s="148" t="s">
        <v>137</v>
      </c>
      <c r="C47" s="149" t="n">
        <f aca="false">SUM(H43:H47)</f>
        <v>515</v>
      </c>
      <c r="D47" s="149" t="e">
        <f aca="false">NA()</f>
        <v>#N/A</v>
      </c>
      <c r="E47" s="150" t="n">
        <v>5</v>
      </c>
      <c r="F47" s="151" t="s">
        <v>17</v>
      </c>
      <c r="G47" s="151" t="n">
        <v>9647</v>
      </c>
      <c r="H47" s="152" t="n">
        <v>103</v>
      </c>
      <c r="I47" s="153" t="e">
        <f aca="false">NA()</f>
        <v>#N/A</v>
      </c>
      <c r="J47" s="153" t="e">
        <f aca="false">NA()</f>
        <v>#N/A</v>
      </c>
      <c r="K47" s="153" t="e">
        <f aca="false">NA()</f>
        <v>#N/A</v>
      </c>
      <c r="L47" s="153" t="e">
        <f aca="false">NA()</f>
        <v>#N/A</v>
      </c>
      <c r="M47" s="110"/>
      <c r="N47" s="110"/>
    </row>
    <row r="48" customFormat="false" ht="12" hidden="false" customHeight="false" outlineLevel="0" collapsed="false">
      <c r="A48" s="154"/>
      <c r="B48" s="123"/>
      <c r="C48" s="25" t="n">
        <f aca="false">SUM(IF(ISNUMBER(D47),C47),IF(ISNUMBER(D42),C42),IF(ISNUMBER(D40),C40),IF(ISNUMBER(D38),C38),IF(ISNUMBER(D34),C34),IF(ISNUMBER(D32),C32),IF(ISNUMBER(D28),C28),IF(ISNUMBER(D25),C25),IF(ISNUMBER(D22),C22),IF(ISNUMBER(D18),C18),IF(ISNUMBER(D6),C6))</f>
        <v>15631</v>
      </c>
      <c r="D48" s="155" t="n">
        <f aca="false">SUM(IF(ISNUMBER(D47),D47),IF(ISNUMBER(D42),D42),IF(ISNUMBER(D40),D40),IF(ISNUMBER(D38),D38),IF(ISNUMBER(D34),D34),IF(ISNUMBER(D32),D32),IF(ISNUMBER(D28),D28),IF(ISNUMBER(D25),D25),IF(ISNUMBER(D22),D22),IF(ISNUMBER(D18),D18),IF(ISNUMBER(D6),D6))</f>
        <v>13225</v>
      </c>
      <c r="E48" s="156"/>
      <c r="F48" s="156"/>
      <c r="G48" s="157"/>
      <c r="H48" s="156"/>
      <c r="I48" s="154"/>
      <c r="J48" s="154"/>
      <c r="K48" s="154"/>
      <c r="L48" s="154"/>
    </row>
    <row r="49" customFormat="false" ht="12" hidden="false" customHeight="false" outlineLevel="0" collapsed="false">
      <c r="A49" s="48"/>
      <c r="D49" s="48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2" min="9" style="0" width="9.7"/>
  </cols>
  <sheetData>
    <row r="1" customFormat="false" ht="15.75" hidden="false" customHeight="false" outlineLevel="0" collapsed="false">
      <c r="A1" s="90" t="s">
        <v>138</v>
      </c>
      <c r="B1" s="88" t="n">
        <f aca="false">ECAR!B1</f>
        <v>36873</v>
      </c>
      <c r="C1" s="89"/>
      <c r="D1" s="90"/>
      <c r="E1" s="88"/>
      <c r="F1" s="88"/>
      <c r="G1" s="90"/>
      <c r="H1" s="89"/>
      <c r="I1" s="89"/>
      <c r="J1" s="89"/>
      <c r="K1" s="89"/>
      <c r="L1" s="89"/>
      <c r="M1" s="48"/>
      <c r="N1" s="48"/>
    </row>
    <row r="2" customFormat="false" ht="15.75" hidden="false" customHeight="true" outlineLevel="0" collapsed="false">
      <c r="A2" s="90"/>
      <c r="B2" s="91"/>
      <c r="C2" s="92" t="s">
        <v>99</v>
      </c>
      <c r="D2" s="92" t="s">
        <v>100</v>
      </c>
      <c r="E2" s="88"/>
      <c r="F2" s="88"/>
      <c r="G2" s="90"/>
      <c r="H2" s="89"/>
      <c r="I2" s="89"/>
      <c r="J2" s="89"/>
      <c r="K2" s="89"/>
      <c r="L2" s="89"/>
      <c r="M2" s="48"/>
      <c r="N2" s="48"/>
    </row>
    <row r="3" customFormat="false" ht="12" hidden="false" customHeight="false" outlineLevel="0" collapsed="false">
      <c r="A3" s="7"/>
      <c r="B3" s="7"/>
      <c r="C3" s="92"/>
      <c r="D3" s="92"/>
      <c r="E3" s="93"/>
      <c r="F3" s="94" t="s">
        <v>1</v>
      </c>
      <c r="G3" s="94" t="s">
        <v>2</v>
      </c>
      <c r="H3" s="158" t="s">
        <v>101</v>
      </c>
      <c r="I3" s="95" t="s">
        <v>102</v>
      </c>
      <c r="J3" s="95" t="s">
        <v>102</v>
      </c>
      <c r="K3" s="95" t="s">
        <v>102</v>
      </c>
      <c r="L3" s="95" t="s">
        <v>102</v>
      </c>
      <c r="M3" s="159" t="s">
        <v>103</v>
      </c>
      <c r="N3" s="97"/>
    </row>
    <row r="4" customFormat="false" ht="12.75" hidden="false" customHeight="false" outlineLevel="0" collapsed="false">
      <c r="A4" s="98" t="s">
        <v>6</v>
      </c>
      <c r="B4" s="99" t="s">
        <v>104</v>
      </c>
      <c r="C4" s="92"/>
      <c r="D4" s="92"/>
      <c r="E4" s="99" t="s">
        <v>105</v>
      </c>
      <c r="F4" s="100" t="s">
        <v>8</v>
      </c>
      <c r="G4" s="99" t="s">
        <v>9</v>
      </c>
      <c r="H4" s="100" t="s">
        <v>10</v>
      </c>
      <c r="I4" s="101" t="s">
        <v>11</v>
      </c>
      <c r="J4" s="101" t="s">
        <v>12</v>
      </c>
      <c r="K4" s="101" t="s">
        <v>13</v>
      </c>
      <c r="L4" s="101" t="s">
        <v>14</v>
      </c>
      <c r="M4" s="103"/>
      <c r="N4" s="103"/>
    </row>
    <row r="5" customFormat="false" ht="12" hidden="false" customHeight="false" outlineLevel="0" collapsed="false">
      <c r="A5" s="160" t="s">
        <v>139</v>
      </c>
      <c r="B5" s="160" t="s">
        <v>140</v>
      </c>
      <c r="C5" s="161"/>
      <c r="D5" s="161"/>
      <c r="E5" s="7" t="n">
        <v>1</v>
      </c>
      <c r="F5" s="138" t="s">
        <v>17</v>
      </c>
      <c r="G5" s="162" t="n">
        <v>9799</v>
      </c>
      <c r="H5" s="138" t="n">
        <v>240</v>
      </c>
      <c r="I5" s="163" t="s">
        <v>109</v>
      </c>
      <c r="J5" s="163" t="s">
        <v>109</v>
      </c>
      <c r="K5" s="121" t="s">
        <v>109</v>
      </c>
      <c r="L5" s="121" t="s">
        <v>109</v>
      </c>
      <c r="M5" s="110"/>
      <c r="N5" s="110"/>
    </row>
    <row r="6" customFormat="false" ht="12" hidden="false" customHeight="false" outlineLevel="0" collapsed="false">
      <c r="A6" s="160" t="s">
        <v>139</v>
      </c>
      <c r="B6" s="160" t="s">
        <v>140</v>
      </c>
      <c r="C6" s="161"/>
      <c r="D6" s="161"/>
      <c r="E6" s="7" t="n">
        <v>2</v>
      </c>
      <c r="F6" s="138" t="s">
        <v>17</v>
      </c>
      <c r="G6" s="161" t="n">
        <v>9484</v>
      </c>
      <c r="H6" s="138" t="n">
        <v>240</v>
      </c>
      <c r="I6" s="164" t="s">
        <v>109</v>
      </c>
      <c r="J6" s="164" t="s">
        <v>109</v>
      </c>
      <c r="K6" s="121" t="s">
        <v>109</v>
      </c>
      <c r="L6" s="121" t="s">
        <v>109</v>
      </c>
      <c r="M6" s="110"/>
      <c r="N6" s="110"/>
    </row>
    <row r="7" customFormat="false" ht="12" hidden="false" customHeight="false" outlineLevel="0" collapsed="false">
      <c r="A7" s="160" t="s">
        <v>139</v>
      </c>
      <c r="B7" s="160" t="s">
        <v>140</v>
      </c>
      <c r="C7" s="161"/>
      <c r="D7" s="161"/>
      <c r="E7" s="7" t="n">
        <v>3</v>
      </c>
      <c r="F7" s="138" t="s">
        <v>17</v>
      </c>
      <c r="G7" s="161" t="n">
        <v>8984</v>
      </c>
      <c r="H7" s="138" t="n">
        <v>640</v>
      </c>
      <c r="I7" s="164" t="s">
        <v>109</v>
      </c>
      <c r="J7" s="164" t="s">
        <v>109</v>
      </c>
      <c r="K7" s="121" t="s">
        <v>109</v>
      </c>
      <c r="L7" s="121" t="s">
        <v>109</v>
      </c>
      <c r="M7" s="110"/>
      <c r="N7" s="110"/>
    </row>
    <row r="8" customFormat="false" ht="12" hidden="false" customHeight="false" outlineLevel="0" collapsed="false">
      <c r="A8" s="165" t="s">
        <v>139</v>
      </c>
      <c r="B8" s="165" t="s">
        <v>140</v>
      </c>
      <c r="C8" s="166" t="n">
        <f aca="false">SUM(H5:H8)</f>
        <v>1595</v>
      </c>
      <c r="D8" s="166" t="n">
        <v>1120</v>
      </c>
      <c r="E8" s="167" t="n">
        <v>4</v>
      </c>
      <c r="F8" s="139" t="s">
        <v>115</v>
      </c>
      <c r="G8" s="166" t="n">
        <v>10655</v>
      </c>
      <c r="H8" s="139" t="n">
        <v>475</v>
      </c>
      <c r="I8" s="168" t="s">
        <v>107</v>
      </c>
      <c r="J8" s="168" t="s">
        <v>107</v>
      </c>
      <c r="K8" s="132" t="s">
        <v>107</v>
      </c>
      <c r="L8" s="132" t="s">
        <v>107</v>
      </c>
      <c r="M8" s="110"/>
      <c r="N8" s="110"/>
    </row>
    <row r="9" customFormat="false" ht="12" hidden="false" customHeight="false" outlineLevel="0" collapsed="false">
      <c r="A9" s="169" t="s">
        <v>141</v>
      </c>
      <c r="B9" s="169" t="s">
        <v>142</v>
      </c>
      <c r="C9" s="170"/>
      <c r="D9" s="170"/>
      <c r="E9" s="171" t="n">
        <v>1</v>
      </c>
      <c r="F9" s="137" t="s">
        <v>115</v>
      </c>
      <c r="G9" s="170" t="n">
        <v>10171</v>
      </c>
      <c r="H9" s="137" t="n">
        <v>80</v>
      </c>
      <c r="I9" s="172" t="s">
        <v>107</v>
      </c>
      <c r="J9" s="172" t="s">
        <v>107</v>
      </c>
      <c r="K9" s="133" t="s">
        <v>107</v>
      </c>
      <c r="L9" s="133" t="s">
        <v>107</v>
      </c>
      <c r="M9" s="110"/>
      <c r="N9" s="110"/>
    </row>
    <row r="10" customFormat="false" ht="12" hidden="false" customHeight="false" outlineLevel="0" collapsed="false">
      <c r="A10" s="160" t="s">
        <v>141</v>
      </c>
      <c r="B10" s="173" t="s">
        <v>142</v>
      </c>
      <c r="C10" s="174"/>
      <c r="D10" s="173"/>
      <c r="E10" s="175" t="n">
        <v>2</v>
      </c>
      <c r="F10" s="138" t="s">
        <v>115</v>
      </c>
      <c r="G10" s="176" t="n">
        <v>9912</v>
      </c>
      <c r="H10" s="138" t="n">
        <v>180</v>
      </c>
      <c r="I10" s="121" t="s">
        <v>109</v>
      </c>
      <c r="J10" s="121" t="s">
        <v>109</v>
      </c>
      <c r="K10" s="121" t="s">
        <v>109</v>
      </c>
      <c r="L10" s="121" t="s">
        <v>109</v>
      </c>
      <c r="M10" s="110"/>
      <c r="N10" s="110"/>
    </row>
    <row r="11" customFormat="false" ht="12" hidden="false" customHeight="false" outlineLevel="0" collapsed="false">
      <c r="A11" s="165" t="s">
        <v>141</v>
      </c>
      <c r="B11" s="177" t="s">
        <v>142</v>
      </c>
      <c r="C11" s="166" t="n">
        <f aca="false">SUM(H9:H11)</f>
        <v>660</v>
      </c>
      <c r="D11" s="166" t="n">
        <v>580</v>
      </c>
      <c r="E11" s="167" t="n">
        <v>3</v>
      </c>
      <c r="F11" s="139" t="s">
        <v>17</v>
      </c>
      <c r="G11" s="166" t="n">
        <v>9640</v>
      </c>
      <c r="H11" s="139" t="n">
        <v>400</v>
      </c>
      <c r="I11" s="178" t="s">
        <v>109</v>
      </c>
      <c r="J11" s="178" t="s">
        <v>109</v>
      </c>
      <c r="K11" s="116" t="s">
        <v>109</v>
      </c>
      <c r="L11" s="116" t="s">
        <v>109</v>
      </c>
      <c r="M11" s="110"/>
      <c r="N11" s="110"/>
    </row>
    <row r="12" customFormat="false" ht="12" hidden="false" customHeight="false" outlineLevel="0" collapsed="false">
      <c r="A12" s="169" t="s">
        <v>143</v>
      </c>
      <c r="B12" s="169" t="s">
        <v>144</v>
      </c>
      <c r="C12" s="170"/>
      <c r="D12" s="170"/>
      <c r="E12" s="171" t="n">
        <v>1</v>
      </c>
      <c r="F12" s="137" t="s">
        <v>95</v>
      </c>
      <c r="G12" s="170" t="n">
        <v>12392</v>
      </c>
      <c r="H12" s="137" t="n">
        <v>170</v>
      </c>
      <c r="I12" s="164" t="s">
        <v>109</v>
      </c>
      <c r="J12" s="164" t="s">
        <v>109</v>
      </c>
      <c r="K12" s="122" t="s">
        <v>109</v>
      </c>
      <c r="L12" s="122" t="s">
        <v>109</v>
      </c>
      <c r="M12" s="110"/>
      <c r="N12" s="110"/>
    </row>
    <row r="13" customFormat="false" ht="12" hidden="false" customHeight="false" outlineLevel="0" collapsed="false">
      <c r="A13" s="165" t="s">
        <v>143</v>
      </c>
      <c r="B13" s="177" t="s">
        <v>144</v>
      </c>
      <c r="C13" s="166" t="n">
        <f aca="false">SUM(H12:H13)</f>
        <v>340</v>
      </c>
      <c r="D13" s="166" t="n">
        <v>340</v>
      </c>
      <c r="E13" s="167" t="n">
        <v>2</v>
      </c>
      <c r="F13" s="139" t="s">
        <v>95</v>
      </c>
      <c r="G13" s="166" t="n">
        <v>12392</v>
      </c>
      <c r="H13" s="139" t="n">
        <v>170</v>
      </c>
      <c r="I13" s="178" t="s">
        <v>109</v>
      </c>
      <c r="J13" s="178" t="s">
        <v>109</v>
      </c>
      <c r="K13" s="116" t="s">
        <v>109</v>
      </c>
      <c r="L13" s="116" t="s">
        <v>109</v>
      </c>
      <c r="M13" s="110"/>
      <c r="N13" s="110"/>
    </row>
    <row r="14" customFormat="false" ht="12" hidden="false" customHeight="false" outlineLevel="0" collapsed="false">
      <c r="A14" s="179" t="s">
        <v>145</v>
      </c>
      <c r="B14" s="169" t="s">
        <v>146</v>
      </c>
      <c r="C14" s="170"/>
      <c r="D14" s="180"/>
      <c r="E14" s="171" t="n">
        <v>1</v>
      </c>
      <c r="F14" s="137" t="s">
        <v>115</v>
      </c>
      <c r="G14" s="170" t="n">
        <v>8991</v>
      </c>
      <c r="H14" s="137" t="n">
        <v>580</v>
      </c>
      <c r="I14" s="164" t="s">
        <v>109</v>
      </c>
      <c r="J14" s="164" t="s">
        <v>109</v>
      </c>
      <c r="K14" s="122" t="s">
        <v>109</v>
      </c>
      <c r="L14" s="122" t="s">
        <v>109</v>
      </c>
      <c r="M14" s="110"/>
      <c r="N14" s="110"/>
    </row>
    <row r="15" customFormat="false" ht="12" hidden="false" customHeight="false" outlineLevel="0" collapsed="false">
      <c r="A15" s="181" t="s">
        <v>145</v>
      </c>
      <c r="B15" s="165" t="s">
        <v>146</v>
      </c>
      <c r="C15" s="166" t="n">
        <f aca="false">SUM(H14:H15)</f>
        <v>1160</v>
      </c>
      <c r="D15" s="166" t="n">
        <v>1160</v>
      </c>
      <c r="E15" s="167" t="n">
        <v>2</v>
      </c>
      <c r="F15" s="139" t="s">
        <v>115</v>
      </c>
      <c r="G15" s="166" t="n">
        <v>9662</v>
      </c>
      <c r="H15" s="139" t="n">
        <v>580</v>
      </c>
      <c r="I15" s="178" t="s">
        <v>109</v>
      </c>
      <c r="J15" s="178" t="s">
        <v>109</v>
      </c>
      <c r="K15" s="116" t="s">
        <v>109</v>
      </c>
      <c r="L15" s="116" t="s">
        <v>109</v>
      </c>
      <c r="M15" s="110"/>
      <c r="N15" s="110"/>
    </row>
    <row r="16" customFormat="false" ht="12" hidden="false" customHeight="false" outlineLevel="0" collapsed="false">
      <c r="A16" s="179" t="s">
        <v>139</v>
      </c>
      <c r="B16" s="169" t="s">
        <v>147</v>
      </c>
      <c r="C16" s="170"/>
      <c r="D16" s="170"/>
      <c r="E16" s="171" t="n">
        <v>9</v>
      </c>
      <c r="F16" s="137" t="s">
        <v>95</v>
      </c>
      <c r="G16" s="170" t="n">
        <v>7782</v>
      </c>
      <c r="H16" s="137" t="n">
        <v>165</v>
      </c>
      <c r="I16" s="164" t="s">
        <v>109</v>
      </c>
      <c r="J16" s="164" t="s">
        <v>109</v>
      </c>
      <c r="K16" s="122" t="s">
        <v>109</v>
      </c>
      <c r="L16" s="122" t="s">
        <v>109</v>
      </c>
      <c r="M16" s="110"/>
      <c r="N16" s="110"/>
    </row>
    <row r="17" customFormat="false" ht="12" hidden="false" customHeight="false" outlineLevel="0" collapsed="false">
      <c r="A17" s="174" t="s">
        <v>139</v>
      </c>
      <c r="B17" s="160" t="s">
        <v>147</v>
      </c>
      <c r="C17" s="161"/>
      <c r="D17" s="161"/>
      <c r="E17" s="7" t="n">
        <v>10</v>
      </c>
      <c r="F17" s="138" t="s">
        <v>95</v>
      </c>
      <c r="G17" s="161" t="n">
        <v>10540</v>
      </c>
      <c r="H17" s="138" t="n">
        <v>165</v>
      </c>
      <c r="I17" s="164" t="s">
        <v>109</v>
      </c>
      <c r="J17" s="164" t="s">
        <v>109</v>
      </c>
      <c r="K17" s="121" t="s">
        <v>109</v>
      </c>
      <c r="L17" s="121" t="s">
        <v>109</v>
      </c>
      <c r="M17" s="110"/>
      <c r="N17" s="110"/>
    </row>
    <row r="18" customFormat="false" ht="12" hidden="false" customHeight="false" outlineLevel="0" collapsed="false">
      <c r="A18" s="181" t="s">
        <v>139</v>
      </c>
      <c r="B18" s="165" t="s">
        <v>147</v>
      </c>
      <c r="C18" s="166" t="n">
        <f aca="false">SUM(H16:H18)</f>
        <v>495</v>
      </c>
      <c r="D18" s="166" t="n">
        <v>495</v>
      </c>
      <c r="E18" s="167" t="n">
        <v>11</v>
      </c>
      <c r="F18" s="139" t="s">
        <v>95</v>
      </c>
      <c r="G18" s="166" t="n">
        <v>10540</v>
      </c>
      <c r="H18" s="139" t="n">
        <v>165</v>
      </c>
      <c r="I18" s="178" t="s">
        <v>109</v>
      </c>
      <c r="J18" s="178" t="s">
        <v>109</v>
      </c>
      <c r="K18" s="116" t="s">
        <v>109</v>
      </c>
      <c r="L18" s="116" t="s">
        <v>109</v>
      </c>
      <c r="M18" s="110"/>
      <c r="N18" s="110"/>
    </row>
    <row r="19" customFormat="false" ht="12" hidden="false" customHeight="false" outlineLevel="0" collapsed="false">
      <c r="A19" s="179" t="s">
        <v>148</v>
      </c>
      <c r="B19" s="169" t="s">
        <v>149</v>
      </c>
      <c r="C19" s="170"/>
      <c r="D19" s="170"/>
      <c r="E19" s="171" t="n">
        <v>1</v>
      </c>
      <c r="F19" s="137" t="s">
        <v>17</v>
      </c>
      <c r="G19" s="170" t="n">
        <v>9721</v>
      </c>
      <c r="H19" s="137" t="n">
        <v>115</v>
      </c>
      <c r="I19" s="164" t="s">
        <v>109</v>
      </c>
      <c r="J19" s="164" t="s">
        <v>109</v>
      </c>
      <c r="K19" s="122" t="s">
        <v>109</v>
      </c>
      <c r="L19" s="122" t="s">
        <v>109</v>
      </c>
      <c r="M19" s="110"/>
      <c r="N19" s="110"/>
    </row>
    <row r="20" customFormat="false" ht="12" hidden="false" customHeight="false" outlineLevel="0" collapsed="false">
      <c r="A20" s="181" t="s">
        <v>148</v>
      </c>
      <c r="B20" s="165" t="s">
        <v>149</v>
      </c>
      <c r="C20" s="166" t="n">
        <f aca="false">SUM(H19:H20)</f>
        <v>460</v>
      </c>
      <c r="D20" s="166" t="n">
        <v>460</v>
      </c>
      <c r="E20" s="167" t="n">
        <v>2</v>
      </c>
      <c r="F20" s="139" t="s">
        <v>17</v>
      </c>
      <c r="G20" s="166" t="n">
        <v>9628</v>
      </c>
      <c r="H20" s="139" t="n">
        <v>345</v>
      </c>
      <c r="I20" s="178" t="s">
        <v>109</v>
      </c>
      <c r="J20" s="178" t="s">
        <v>109</v>
      </c>
      <c r="K20" s="116" t="s">
        <v>109</v>
      </c>
      <c r="L20" s="116" t="s">
        <v>109</v>
      </c>
      <c r="M20" s="110"/>
      <c r="N20" s="110"/>
    </row>
    <row r="21" customFormat="false" ht="12" hidden="false" customHeight="false" outlineLevel="0" collapsed="false">
      <c r="A21" s="179" t="s">
        <v>150</v>
      </c>
      <c r="B21" s="169" t="s">
        <v>151</v>
      </c>
      <c r="C21" s="170"/>
      <c r="D21" s="170"/>
      <c r="E21" s="171" t="n">
        <v>1</v>
      </c>
      <c r="F21" s="137" t="s">
        <v>115</v>
      </c>
      <c r="G21" s="170" t="n">
        <v>10505</v>
      </c>
      <c r="H21" s="137" t="n">
        <v>65</v>
      </c>
      <c r="I21" s="129" t="s">
        <v>107</v>
      </c>
      <c r="J21" s="129" t="s">
        <v>107</v>
      </c>
      <c r="K21" s="133" t="s">
        <v>107</v>
      </c>
      <c r="L21" s="133" t="s">
        <v>107</v>
      </c>
      <c r="M21" s="110"/>
      <c r="N21" s="110"/>
    </row>
    <row r="22" customFormat="false" ht="12" hidden="false" customHeight="false" outlineLevel="0" collapsed="false">
      <c r="A22" s="174" t="s">
        <v>150</v>
      </c>
      <c r="B22" s="160" t="s">
        <v>151</v>
      </c>
      <c r="C22" s="161"/>
      <c r="D22" s="161"/>
      <c r="E22" s="7" t="n">
        <v>2</v>
      </c>
      <c r="F22" s="138" t="s">
        <v>115</v>
      </c>
      <c r="G22" s="161" t="n">
        <v>9698</v>
      </c>
      <c r="H22" s="138" t="n">
        <v>115</v>
      </c>
      <c r="I22" s="129" t="s">
        <v>107</v>
      </c>
      <c r="J22" s="129" t="s">
        <v>107</v>
      </c>
      <c r="K22" s="129" t="s">
        <v>107</v>
      </c>
      <c r="L22" s="129" t="s">
        <v>107</v>
      </c>
      <c r="M22" s="110"/>
      <c r="N22" s="110"/>
    </row>
    <row r="23" customFormat="false" ht="12" hidden="false" customHeight="false" outlineLevel="0" collapsed="false">
      <c r="A23" s="174" t="s">
        <v>150</v>
      </c>
      <c r="B23" s="160" t="s">
        <v>151</v>
      </c>
      <c r="C23" s="161"/>
      <c r="D23" s="161"/>
      <c r="E23" s="7" t="n">
        <v>3</v>
      </c>
      <c r="F23" s="138" t="s">
        <v>115</v>
      </c>
      <c r="G23" s="161" t="n">
        <v>8995</v>
      </c>
      <c r="H23" s="138" t="n">
        <v>235</v>
      </c>
      <c r="I23" s="121" t="s">
        <v>109</v>
      </c>
      <c r="J23" s="121" t="s">
        <v>109</v>
      </c>
      <c r="K23" s="121" t="s">
        <v>109</v>
      </c>
      <c r="L23" s="121" t="s">
        <v>109</v>
      </c>
      <c r="M23" s="110"/>
      <c r="N23" s="110"/>
    </row>
    <row r="24" customFormat="false" ht="12" hidden="false" customHeight="false" outlineLevel="0" collapsed="false">
      <c r="A24" s="181" t="s">
        <v>150</v>
      </c>
      <c r="B24" s="182" t="s">
        <v>151</v>
      </c>
      <c r="C24" s="183" t="n">
        <f aca="false">SUM(H21:H24)</f>
        <v>815</v>
      </c>
      <c r="D24" s="184" t="n">
        <v>635</v>
      </c>
      <c r="E24" s="185" t="n">
        <v>4</v>
      </c>
      <c r="F24" s="139" t="s">
        <v>115</v>
      </c>
      <c r="G24" s="183" t="n">
        <v>10831</v>
      </c>
      <c r="H24" s="139" t="n">
        <v>400</v>
      </c>
      <c r="I24" s="178" t="s">
        <v>109</v>
      </c>
      <c r="J24" s="178" t="s">
        <v>109</v>
      </c>
      <c r="K24" s="116" t="s">
        <v>109</v>
      </c>
      <c r="L24" s="116" t="s">
        <v>109</v>
      </c>
      <c r="M24" s="110"/>
      <c r="N24" s="110"/>
    </row>
    <row r="25" customFormat="false" ht="12" hidden="false" customHeight="false" outlineLevel="0" collapsed="false">
      <c r="A25" s="179" t="s">
        <v>152</v>
      </c>
      <c r="B25" s="169" t="s">
        <v>153</v>
      </c>
      <c r="C25" s="170"/>
      <c r="D25" s="170"/>
      <c r="E25" s="171" t="n">
        <v>4</v>
      </c>
      <c r="F25" s="137" t="s">
        <v>115</v>
      </c>
      <c r="G25" s="170" t="n">
        <v>9872</v>
      </c>
      <c r="H25" s="137" t="n">
        <v>155</v>
      </c>
      <c r="I25" s="172" t="s">
        <v>107</v>
      </c>
      <c r="J25" s="172" t="s">
        <v>107</v>
      </c>
      <c r="K25" s="133" t="s">
        <v>107</v>
      </c>
      <c r="L25" s="133" t="s">
        <v>107</v>
      </c>
      <c r="M25" s="110"/>
      <c r="N25" s="110"/>
    </row>
    <row r="26" customFormat="false" ht="12" hidden="false" customHeight="false" outlineLevel="0" collapsed="false">
      <c r="A26" s="174" t="s">
        <v>152</v>
      </c>
      <c r="B26" s="160" t="s">
        <v>153</v>
      </c>
      <c r="C26" s="161"/>
      <c r="D26" s="161"/>
      <c r="E26" s="7" t="n">
        <v>5</v>
      </c>
      <c r="F26" s="138" t="s">
        <v>115</v>
      </c>
      <c r="G26" s="161" t="n">
        <v>10777</v>
      </c>
      <c r="H26" s="138" t="n">
        <v>155</v>
      </c>
      <c r="I26" s="172" t="s">
        <v>107</v>
      </c>
      <c r="J26" s="172" t="s">
        <v>107</v>
      </c>
      <c r="K26" s="129" t="s">
        <v>107</v>
      </c>
      <c r="L26" s="129" t="s">
        <v>107</v>
      </c>
      <c r="M26" s="110"/>
      <c r="N26" s="110"/>
    </row>
    <row r="27" customFormat="false" ht="12" hidden="false" customHeight="false" outlineLevel="0" collapsed="false">
      <c r="A27" s="174" t="s">
        <v>152</v>
      </c>
      <c r="B27" s="160" t="s">
        <v>153</v>
      </c>
      <c r="C27" s="161"/>
      <c r="D27" s="161"/>
      <c r="E27" s="7" t="n">
        <v>6</v>
      </c>
      <c r="F27" s="138" t="s">
        <v>115</v>
      </c>
      <c r="G27" s="161" t="n">
        <v>9861</v>
      </c>
      <c r="H27" s="138" t="n">
        <v>155</v>
      </c>
      <c r="I27" s="172" t="s">
        <v>107</v>
      </c>
      <c r="J27" s="172" t="s">
        <v>107</v>
      </c>
      <c r="K27" s="129" t="s">
        <v>107</v>
      </c>
      <c r="L27" s="121" t="s">
        <v>109</v>
      </c>
      <c r="M27" s="110"/>
      <c r="N27" s="110"/>
    </row>
    <row r="28" customFormat="false" ht="12" hidden="false" customHeight="false" outlineLevel="0" collapsed="false">
      <c r="A28" s="181" t="s">
        <v>152</v>
      </c>
      <c r="B28" s="181" t="s">
        <v>153</v>
      </c>
      <c r="C28" s="183" t="n">
        <f aca="false">SUM(H25:H28)</f>
        <v>1080</v>
      </c>
      <c r="D28" s="183" t="n">
        <v>770</v>
      </c>
      <c r="E28" s="185" t="n">
        <v>7</v>
      </c>
      <c r="F28" s="139" t="s">
        <v>115</v>
      </c>
      <c r="G28" s="183" t="n">
        <v>9597</v>
      </c>
      <c r="H28" s="139" t="n">
        <v>615</v>
      </c>
      <c r="I28" s="164" t="s">
        <v>109</v>
      </c>
      <c r="J28" s="164" t="s">
        <v>109</v>
      </c>
      <c r="K28" s="116" t="s">
        <v>109</v>
      </c>
      <c r="L28" s="116" t="s">
        <v>109</v>
      </c>
      <c r="M28" s="110"/>
      <c r="N28" s="110"/>
    </row>
    <row r="29" customFormat="false" ht="12" hidden="false" customHeight="false" outlineLevel="0" collapsed="false">
      <c r="A29" s="179" t="s">
        <v>152</v>
      </c>
      <c r="B29" s="186" t="s">
        <v>154</v>
      </c>
      <c r="C29" s="187"/>
      <c r="D29" s="187"/>
      <c r="E29" s="188" t="n">
        <v>1</v>
      </c>
      <c r="F29" s="137" t="s">
        <v>95</v>
      </c>
      <c r="G29" s="187" t="n">
        <v>9737</v>
      </c>
      <c r="H29" s="137" t="n">
        <v>360</v>
      </c>
      <c r="I29" s="189" t="s">
        <v>109</v>
      </c>
      <c r="J29" s="189" t="s">
        <v>109</v>
      </c>
      <c r="K29" s="122" t="s">
        <v>109</v>
      </c>
      <c r="L29" s="122" t="s">
        <v>109</v>
      </c>
      <c r="M29" s="110"/>
      <c r="N29" s="110"/>
    </row>
    <row r="30" customFormat="false" ht="12" hidden="false" customHeight="false" outlineLevel="0" collapsed="false">
      <c r="A30" s="181" t="s">
        <v>152</v>
      </c>
      <c r="B30" s="190" t="s">
        <v>154</v>
      </c>
      <c r="C30" s="183" t="n">
        <f aca="false">SUM(H29:H30)</f>
        <v>720</v>
      </c>
      <c r="D30" s="183" t="n">
        <v>360</v>
      </c>
      <c r="E30" s="185" t="n">
        <v>2</v>
      </c>
      <c r="F30" s="139" t="s">
        <v>95</v>
      </c>
      <c r="G30" s="183" t="n">
        <v>9831</v>
      </c>
      <c r="H30" s="139" t="n">
        <v>360</v>
      </c>
      <c r="I30" s="168" t="s">
        <v>107</v>
      </c>
      <c r="J30" s="168" t="s">
        <v>107</v>
      </c>
      <c r="K30" s="132" t="s">
        <v>107</v>
      </c>
      <c r="L30" s="132" t="s">
        <v>107</v>
      </c>
      <c r="M30" s="110"/>
      <c r="N30" s="110"/>
    </row>
    <row r="31" customFormat="false" ht="12" hidden="false" customHeight="false" outlineLevel="0" collapsed="false">
      <c r="A31" s="191" t="s">
        <v>141</v>
      </c>
      <c r="B31" s="192" t="s">
        <v>155</v>
      </c>
      <c r="C31" s="193" t="n">
        <v>465</v>
      </c>
      <c r="D31" s="194" t="n">
        <v>465</v>
      </c>
      <c r="E31" s="195" t="n">
        <v>1</v>
      </c>
      <c r="F31" s="196" t="s">
        <v>115</v>
      </c>
      <c r="G31" s="197" t="n">
        <v>9373</v>
      </c>
      <c r="H31" s="198" t="n">
        <v>465</v>
      </c>
      <c r="I31" s="116" t="s">
        <v>109</v>
      </c>
      <c r="J31" s="116" t="s">
        <v>109</v>
      </c>
      <c r="K31" s="199" t="s">
        <v>109</v>
      </c>
      <c r="L31" s="199" t="s">
        <v>109</v>
      </c>
      <c r="M31" s="110"/>
      <c r="N31" s="110"/>
    </row>
    <row r="32" customFormat="false" ht="12" hidden="false" customHeight="false" outlineLevel="0" collapsed="false">
      <c r="A32" s="191" t="s">
        <v>148</v>
      </c>
      <c r="B32" s="192" t="s">
        <v>156</v>
      </c>
      <c r="C32" s="193" t="n">
        <v>415</v>
      </c>
      <c r="D32" s="194" t="n">
        <v>0</v>
      </c>
      <c r="E32" s="195" t="n">
        <v>1</v>
      </c>
      <c r="F32" s="196" t="s">
        <v>115</v>
      </c>
      <c r="G32" s="197" t="n">
        <v>10699</v>
      </c>
      <c r="H32" s="198" t="n">
        <v>415</v>
      </c>
      <c r="I32" s="129" t="s">
        <v>107</v>
      </c>
      <c r="J32" s="129" t="s">
        <v>107</v>
      </c>
      <c r="K32" s="200" t="s">
        <v>107</v>
      </c>
      <c r="L32" s="200" t="s">
        <v>107</v>
      </c>
      <c r="M32" s="110"/>
      <c r="N32" s="110"/>
    </row>
    <row r="33" customFormat="false" ht="12" hidden="false" customHeight="false" outlineLevel="0" collapsed="false">
      <c r="A33" s="179" t="s">
        <v>150</v>
      </c>
      <c r="B33" s="180" t="s">
        <v>157</v>
      </c>
      <c r="C33" s="201"/>
      <c r="D33" s="202"/>
      <c r="E33" s="171" t="n">
        <v>1</v>
      </c>
      <c r="F33" s="137" t="s">
        <v>115</v>
      </c>
      <c r="G33" s="170" t="n">
        <v>9625</v>
      </c>
      <c r="H33" s="137" t="n">
        <v>165</v>
      </c>
      <c r="I33" s="122" t="s">
        <v>109</v>
      </c>
      <c r="J33" s="122" t="s">
        <v>109</v>
      </c>
      <c r="K33" s="122" t="s">
        <v>109</v>
      </c>
      <c r="L33" s="122" t="s">
        <v>109</v>
      </c>
      <c r="M33" s="110"/>
      <c r="N33" s="110"/>
    </row>
    <row r="34" customFormat="false" ht="12" hidden="false" customHeight="false" outlineLevel="0" collapsed="false">
      <c r="A34" s="181" t="s">
        <v>150</v>
      </c>
      <c r="B34" s="165" t="s">
        <v>157</v>
      </c>
      <c r="C34" s="203" t="n">
        <f aca="false">SUM(H33:H34)</f>
        <v>330</v>
      </c>
      <c r="D34" s="203" t="n">
        <v>330</v>
      </c>
      <c r="E34" s="167" t="n">
        <v>2</v>
      </c>
      <c r="F34" s="139" t="s">
        <v>115</v>
      </c>
      <c r="G34" s="166" t="n">
        <v>9572</v>
      </c>
      <c r="H34" s="139" t="n">
        <v>165</v>
      </c>
      <c r="I34" s="116" t="s">
        <v>109</v>
      </c>
      <c r="J34" s="116" t="s">
        <v>109</v>
      </c>
      <c r="K34" s="116" t="s">
        <v>109</v>
      </c>
      <c r="L34" s="116" t="s">
        <v>109</v>
      </c>
      <c r="M34" s="110"/>
      <c r="N34" s="110"/>
    </row>
    <row r="35" customFormat="false" ht="12" hidden="false" customHeight="false" outlineLevel="0" collapsed="false">
      <c r="A35" s="179" t="s">
        <v>139</v>
      </c>
      <c r="B35" s="169" t="s">
        <v>158</v>
      </c>
      <c r="C35" s="202"/>
      <c r="D35" s="202"/>
      <c r="E35" s="171" t="n">
        <v>1</v>
      </c>
      <c r="F35" s="137" t="s">
        <v>17</v>
      </c>
      <c r="G35" s="170" t="n">
        <v>10405</v>
      </c>
      <c r="H35" s="137" t="n">
        <v>80</v>
      </c>
      <c r="I35" s="121" t="s">
        <v>109</v>
      </c>
      <c r="J35" s="121" t="s">
        <v>109</v>
      </c>
      <c r="K35" s="141" t="s">
        <v>109</v>
      </c>
      <c r="L35" s="141" t="s">
        <v>109</v>
      </c>
      <c r="M35" s="110"/>
      <c r="N35" s="110"/>
    </row>
    <row r="36" customFormat="false" ht="12" hidden="false" customHeight="false" outlineLevel="0" collapsed="false">
      <c r="A36" s="174" t="s">
        <v>139</v>
      </c>
      <c r="B36" s="160" t="s">
        <v>158</v>
      </c>
      <c r="C36" s="204"/>
      <c r="D36" s="204"/>
      <c r="E36" s="7" t="n">
        <v>2</v>
      </c>
      <c r="F36" s="161" t="s">
        <v>17</v>
      </c>
      <c r="G36" s="161" t="n">
        <v>10600</v>
      </c>
      <c r="H36" s="161" t="n">
        <v>80</v>
      </c>
      <c r="I36" s="121" t="s">
        <v>109</v>
      </c>
      <c r="J36" s="121" t="s">
        <v>109</v>
      </c>
      <c r="K36" s="121" t="s">
        <v>109</v>
      </c>
      <c r="L36" s="121" t="s">
        <v>109</v>
      </c>
      <c r="M36" s="110"/>
      <c r="N36" s="110"/>
    </row>
    <row r="37" customFormat="false" ht="12" hidden="false" customHeight="false" outlineLevel="0" collapsed="false">
      <c r="A37" s="174" t="s">
        <v>139</v>
      </c>
      <c r="B37" s="160" t="s">
        <v>158</v>
      </c>
      <c r="C37" s="204"/>
      <c r="D37" s="204"/>
      <c r="E37" s="7" t="n">
        <v>3</v>
      </c>
      <c r="F37" s="161" t="s">
        <v>17</v>
      </c>
      <c r="G37" s="161" t="n">
        <v>10312</v>
      </c>
      <c r="H37" s="161" t="n">
        <v>165</v>
      </c>
      <c r="I37" s="121" t="s">
        <v>109</v>
      </c>
      <c r="J37" s="121" t="s">
        <v>109</v>
      </c>
      <c r="K37" s="121" t="s">
        <v>109</v>
      </c>
      <c r="L37" s="121" t="s">
        <v>109</v>
      </c>
      <c r="M37" s="110"/>
      <c r="N37" s="110"/>
    </row>
    <row r="38" customFormat="false" ht="12" hidden="false" customHeight="false" outlineLevel="0" collapsed="false">
      <c r="A38" s="181" t="s">
        <v>139</v>
      </c>
      <c r="B38" s="165" t="s">
        <v>158</v>
      </c>
      <c r="C38" s="203" t="n">
        <f aca="false">SUM(H35:H38)</f>
        <v>800</v>
      </c>
      <c r="D38" s="203" t="n">
        <v>325</v>
      </c>
      <c r="E38" s="167" t="n">
        <v>4</v>
      </c>
      <c r="F38" s="166" t="s">
        <v>115</v>
      </c>
      <c r="G38" s="166" t="n">
        <v>10595</v>
      </c>
      <c r="H38" s="166" t="n">
        <v>475</v>
      </c>
      <c r="I38" s="129" t="s">
        <v>107</v>
      </c>
      <c r="J38" s="129" t="s">
        <v>107</v>
      </c>
      <c r="K38" s="205" t="s">
        <v>107</v>
      </c>
      <c r="L38" s="205" t="s">
        <v>107</v>
      </c>
      <c r="M38" s="110"/>
      <c r="N38" s="110"/>
    </row>
    <row r="39" customFormat="false" ht="12" hidden="false" customHeight="false" outlineLevel="0" collapsed="false">
      <c r="A39" s="179" t="s">
        <v>148</v>
      </c>
      <c r="B39" s="169" t="s">
        <v>159</v>
      </c>
      <c r="C39" s="170"/>
      <c r="D39" s="170"/>
      <c r="E39" s="171" t="s">
        <v>160</v>
      </c>
      <c r="F39" s="170" t="s">
        <v>161</v>
      </c>
      <c r="G39" s="170"/>
      <c r="H39" s="170" t="n">
        <v>105</v>
      </c>
      <c r="I39" s="189" t="s">
        <v>109</v>
      </c>
      <c r="J39" s="189" t="s">
        <v>109</v>
      </c>
      <c r="K39" s="122" t="s">
        <v>109</v>
      </c>
      <c r="L39" s="122" t="s">
        <v>109</v>
      </c>
      <c r="M39" s="110"/>
      <c r="N39" s="110"/>
    </row>
    <row r="40" customFormat="false" ht="12" hidden="false" customHeight="false" outlineLevel="0" collapsed="false">
      <c r="A40" s="174" t="s">
        <v>148</v>
      </c>
      <c r="B40" s="160" t="s">
        <v>159</v>
      </c>
      <c r="C40" s="161"/>
      <c r="D40" s="161"/>
      <c r="E40" s="7" t="s">
        <v>162</v>
      </c>
      <c r="F40" s="161" t="s">
        <v>161</v>
      </c>
      <c r="G40" s="161" t="n">
        <v>11425</v>
      </c>
      <c r="H40" s="161" t="n">
        <v>85</v>
      </c>
      <c r="I40" s="172" t="s">
        <v>107</v>
      </c>
      <c r="J40" s="172" t="s">
        <v>107</v>
      </c>
      <c r="K40" s="129" t="s">
        <v>107</v>
      </c>
      <c r="L40" s="129" t="s">
        <v>107</v>
      </c>
      <c r="M40" s="110"/>
      <c r="N40" s="110"/>
    </row>
    <row r="41" customFormat="false" ht="12" hidden="false" customHeight="false" outlineLevel="0" collapsed="false">
      <c r="A41" s="174" t="s">
        <v>148</v>
      </c>
      <c r="B41" s="160" t="s">
        <v>159</v>
      </c>
      <c r="C41" s="161"/>
      <c r="D41" s="161"/>
      <c r="E41" s="7" t="s">
        <v>163</v>
      </c>
      <c r="F41" s="7" t="s">
        <v>161</v>
      </c>
      <c r="G41" s="161" t="n">
        <v>11425</v>
      </c>
      <c r="H41" s="161" t="n">
        <v>85</v>
      </c>
      <c r="I41" s="172" t="s">
        <v>107</v>
      </c>
      <c r="J41" s="172" t="s">
        <v>107</v>
      </c>
      <c r="K41" s="129" t="s">
        <v>107</v>
      </c>
      <c r="L41" s="129" t="s">
        <v>107</v>
      </c>
      <c r="M41" s="110"/>
      <c r="N41" s="110"/>
    </row>
    <row r="42" customFormat="false" ht="12" hidden="false" customHeight="false" outlineLevel="0" collapsed="false">
      <c r="A42" s="174" t="s">
        <v>148</v>
      </c>
      <c r="B42" s="160" t="s">
        <v>159</v>
      </c>
      <c r="C42" s="161"/>
      <c r="D42" s="161"/>
      <c r="E42" s="7" t="s">
        <v>164</v>
      </c>
      <c r="F42" s="7" t="s">
        <v>161</v>
      </c>
      <c r="G42" s="161"/>
      <c r="H42" s="161" t="n">
        <v>85</v>
      </c>
      <c r="I42" s="164" t="s">
        <v>109</v>
      </c>
      <c r="J42" s="164" t="s">
        <v>109</v>
      </c>
      <c r="K42" s="121" t="s">
        <v>109</v>
      </c>
      <c r="L42" s="121" t="s">
        <v>109</v>
      </c>
      <c r="M42" s="110"/>
      <c r="N42" s="110"/>
    </row>
    <row r="43" customFormat="false" ht="12" hidden="false" customHeight="false" outlineLevel="0" collapsed="false">
      <c r="A43" s="181" t="s">
        <v>148</v>
      </c>
      <c r="B43" s="165" t="s">
        <v>159</v>
      </c>
      <c r="C43" s="167" t="n">
        <f aca="false">SUM(H39:H43)</f>
        <v>445</v>
      </c>
      <c r="D43" s="166" t="n">
        <v>275</v>
      </c>
      <c r="E43" s="167" t="n">
        <v>1</v>
      </c>
      <c r="F43" s="167" t="s">
        <v>161</v>
      </c>
      <c r="G43" s="166"/>
      <c r="H43" s="166" t="n">
        <v>85</v>
      </c>
      <c r="I43" s="164" t="s">
        <v>109</v>
      </c>
      <c r="J43" s="164" t="s">
        <v>109</v>
      </c>
      <c r="K43" s="116" t="s">
        <v>109</v>
      </c>
      <c r="L43" s="116" t="s">
        <v>109</v>
      </c>
      <c r="M43" s="110"/>
      <c r="N43" s="110"/>
    </row>
    <row r="44" customFormat="false" ht="12" hidden="false" customHeight="false" outlineLevel="0" collapsed="false">
      <c r="A44" s="179" t="s">
        <v>165</v>
      </c>
      <c r="B44" s="180" t="s">
        <v>166</v>
      </c>
      <c r="C44" s="171"/>
      <c r="D44" s="170"/>
      <c r="E44" s="171" t="n">
        <v>3</v>
      </c>
      <c r="F44" s="206" t="s">
        <v>115</v>
      </c>
      <c r="G44" s="170" t="n">
        <v>10702</v>
      </c>
      <c r="H44" s="170" t="n">
        <v>115</v>
      </c>
      <c r="I44" s="189" t="s">
        <v>109</v>
      </c>
      <c r="J44" s="189" t="s">
        <v>109</v>
      </c>
      <c r="K44" s="122" t="s">
        <v>109</v>
      </c>
      <c r="L44" s="122" t="s">
        <v>109</v>
      </c>
      <c r="M44" s="110"/>
      <c r="N44" s="110"/>
    </row>
    <row r="45" customFormat="false" ht="12.75" hidden="false" customHeight="false" outlineLevel="0" collapsed="false">
      <c r="A45" s="207" t="s">
        <v>165</v>
      </c>
      <c r="B45" s="208" t="s">
        <v>166</v>
      </c>
      <c r="C45" s="209" t="n">
        <f aca="false">SUM(H44:H45)</f>
        <v>745</v>
      </c>
      <c r="D45" s="210" t="n">
        <v>745</v>
      </c>
      <c r="E45" s="209" t="n">
        <v>4</v>
      </c>
      <c r="F45" s="211" t="s">
        <v>115</v>
      </c>
      <c r="G45" s="210" t="n">
        <v>10745</v>
      </c>
      <c r="H45" s="210" t="n">
        <v>630</v>
      </c>
      <c r="I45" s="212" t="s">
        <v>109</v>
      </c>
      <c r="J45" s="212" t="s">
        <v>109</v>
      </c>
      <c r="K45" s="213" t="s">
        <v>109</v>
      </c>
      <c r="L45" s="213" t="s">
        <v>109</v>
      </c>
      <c r="M45" s="110"/>
      <c r="N45" s="110"/>
    </row>
    <row r="46" customFormat="false" ht="12" hidden="false" customHeight="false" outlineLevel="0" collapsed="false">
      <c r="C46" s="21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21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8060</v>
      </c>
      <c r="E46" s="216"/>
      <c r="F46" s="216"/>
      <c r="G46" s="217"/>
      <c r="H46" s="48"/>
      <c r="I46" s="218"/>
      <c r="J46" s="218"/>
      <c r="K46" s="218"/>
      <c r="L46" s="218"/>
      <c r="M46" s="110"/>
      <c r="N46" s="110"/>
    </row>
    <row r="47" customFormat="false" ht="12" hidden="false" customHeight="false" outlineLevel="0" collapsed="false">
      <c r="A47" s="219"/>
      <c r="B47" s="154"/>
      <c r="C47" s="220"/>
      <c r="D47" s="220"/>
      <c r="E47" s="221"/>
      <c r="F47" s="222"/>
      <c r="G47" s="222"/>
      <c r="H47" s="221"/>
      <c r="I47" s="218"/>
      <c r="J47" s="218"/>
      <c r="K47" s="218"/>
      <c r="L47" s="218"/>
      <c r="M47" s="110"/>
      <c r="N47" s="110"/>
    </row>
    <row r="48" customFormat="false" ht="12" hidden="false" customHeight="false" outlineLevel="0" collapsed="false">
      <c r="A48" s="154"/>
      <c r="B48" s="154"/>
      <c r="C48" s="156"/>
      <c r="D48" s="157"/>
      <c r="E48" s="156"/>
      <c r="F48" s="156"/>
      <c r="G48" s="157"/>
      <c r="H48" s="156"/>
      <c r="I48" s="154"/>
      <c r="J48" s="154"/>
      <c r="K48" s="154"/>
      <c r="L48" s="154"/>
    </row>
    <row r="49" customFormat="false" ht="12" hidden="false" customHeight="false" outlineLevel="0" collapsed="false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customFormat="false" ht="12" hidden="false" customHeight="false" outlineLevel="0" collapsed="false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customFormat="false" ht="12" hidden="false" customHeight="false" outlineLevel="0" collapsed="false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cp:revision>0</cp:revision>
  <dc:subject/>
  <dc:title/>
</cp:coreProperties>
</file>