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<sst xmlns="http://schemas.openxmlformats.org/spreadsheetml/2006/main" count="58" uniqueCount="41">
  <si>
    <t xml:space="preserve">ENRON CAPITAL AND TRADE RESOURCES</t>
  </si>
  <si>
    <t xml:space="preserve">DAILY POSITION STATEMENT</t>
  </si>
  <si>
    <t xml:space="preserve">Approval:</t>
  </si>
  <si>
    <t xml:space="preserve">RISK BOOKS</t>
  </si>
  <si>
    <t xml:space="preserve">GNM - Options</t>
  </si>
  <si>
    <t xml:space="preserve">Exotic Options</t>
  </si>
  <si>
    <t xml:space="preserve">GRAND  TOTAL</t>
  </si>
  <si>
    <t xml:space="preserve">Gas Daily</t>
  </si>
  <si>
    <t xml:space="preserve">Index Options</t>
  </si>
  <si>
    <t xml:space="preserve">Post ID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</si>
  <si>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</si>
  <si>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</si>
  <si>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</si>
  <si>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</si>
  <si>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</si>
  <si>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</si>
  <si>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2"/>
        <rFont val="Times New Roman"/>
        <family val="1"/>
      </rPr>
      <t xml:space="preserve">     </t>
    </r>
    <r>
      <rPr>
        <u val="single"/>
        <sz val="12"/>
        <rFont val="Times New Roman"/>
        <family val="1"/>
      </rPr>
      <t xml:space="preserve">Hedge management</t>
    </r>
  </si>
  <si>
    <t xml:space="preserve">        New Deals</t>
  </si>
  <si>
    <t xml:space="preserve">         Change in Price</t>
  </si>
  <si>
    <t xml:space="preserve">         Change in Basis Price</t>
  </si>
  <si>
    <t xml:space="preserve">         Change in Index Price/Gas Daily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</si>
  <si>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</si>
  <si>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</si>
  <si>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</si>
  <si>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</si>
  <si>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</si>
  <si>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</si>
  <si>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</si>
  <si>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</si>
  <si>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</si>
  <si>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</si>
  <si>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</si>
  <si>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</si>
  <si>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</si>
  <si>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</si>
  <si>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</si>
  <si>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1998</t>
  </si>
  <si>
    <t xml:space="preserve">     Prudence </t>
  </si>
  <si>
    <t xml:space="preserve">Income (Loss) from Today's....</t>
  </si>
  <si>
    <t xml:space="preserve">         New Deals</t>
  </si>
  <si>
    <t xml:space="preserve">     Total Income (Loss)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</si>
</sst>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[$-409]#,##0_);[RED]\(#,##0\)"/>
    <numFmt numFmtId="167" formatCode="&quot;As of &quot;mmmm\ dd&quot;, &quot;yyyy"/>
    <numFmt numFmtId="168" formatCode="[$-409]#,##0_);\(#,##0\)"/>
    <numFmt numFmtId="169" formatCode="0"/>
    <numFmt numFmtId="170" formatCode="&quot;LTD Through &quot;mmmm\ dd&quot;, &quot;yyyy"/>
    <numFmt numFmtId="171" formatCode="#,##0.0_);\(#,##0.0\)"/>
    <numFmt numFmtId="172" formatCode="\$#,##0_);&quot;($&quot;#,##0\)"/>
    <numFmt numFmtId="173" formatCode="&quot;MTD Through &quot;mmmm\ dd&quot;, &quot;yyyy"/>
    <numFmt numFmtId="174" formatCode="_(\$* #,##0.00_);_(\$* \(#,##0.00\);_(\$* \-??_);_(@_)"/>
    <numFmt numFmtId="175" formatCode="\$#,##0_);[RED]&quot;($&quot;#,##0\)"/>
    <numFmt numFmtId="176" formatCode="_(* #,##0_);_(* \(#,##0\);_(* \-??_);_(@_)"/>
    <numFmt numFmtId="177" formatCode="[$-409]mmm\-yy"/>
    <numFmt numFmtId="178" formatCode=";;;"/>
    <numFmt numFmtId="179" formatCode="&quot;YTD Through &quot;mmmm\ dd&quot;, &quot;yyyy"/>
    <numFmt numFmtId="180" formatCode="dd\-mmm\-yy_)"/>
    <numFmt numFmtId="181" formatCode="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b val="true"/>
      <u val="single"/>
      <sz val="12"/>
      <name val="Times New Roman"/>
      <family val="1"/>
    </font>
    <font>
      <u val="singl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  <font>
      <b val="true"/>
      <sz val="14"/>
      <name val="Times New Roman"/>
      <family val="0"/>
    </font>
    <font>
      <i val="true"/>
      <sz val="10"/>
      <name val="Times New Roman"/>
      <family val="1"/>
    </font>
    <font>
      <b val="true"/>
      <i val="true"/>
      <sz val="12"/>
      <name val="Times New Roman"/>
      <family val="0"/>
    </font>
    <font>
      <b val="true"/>
      <sz val="10"/>
      <color rgb="FF800000"/>
      <name val="Times New Roman"/>
      <family val="1"/>
    </font>
    <font>
      <b val="true"/>
      <i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99"/>
        <bgColor rgb="FFEFEFE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6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1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5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por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1200/Regions/Options1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Input"/>
      <sheetName val="Report"/>
      <sheetName val="Top Pages"/>
      <sheetName val="Roll-1"/>
      <sheetName val="Roll-2"/>
      <sheetName val="Roll-3"/>
      <sheetName val="Roll-4"/>
      <sheetName val="Daily Macro"/>
      <sheetName val="Monthly Macro"/>
      <sheetName val="TopPageMacro"/>
      <sheetName val="P_LReportsMacro"/>
    </sheetNames>
    <sheetDataSet>
      <sheetData sheetId="0">
        <row r="55">
          <cell r="M55">
            <v>45.2</v>
          </cell>
        </row>
      </sheetData>
      <sheetData sheetId="1"/>
      <sheetData sheetId="2"/>
      <sheetData sheetId="3"/>
      <sheetData sheetId="4">
        <row r="3">
          <cell r="B3" t="str">
            <v>GNP - Options</v>
          </cell>
          <cell r="C3" t="str">
            <v>Price</v>
          </cell>
        </row>
        <row r="5">
          <cell r="B5">
            <v>36861</v>
          </cell>
        </row>
        <row r="6">
          <cell r="B6">
            <v>963830</v>
          </cell>
        </row>
        <row r="19">
          <cell r="E19">
            <v>-37646543.6193</v>
          </cell>
        </row>
        <row r="26">
          <cell r="E26">
            <v>0</v>
          </cell>
        </row>
        <row r="30">
          <cell r="M30">
            <v>-44891892.6197</v>
          </cell>
        </row>
        <row r="31">
          <cell r="M31">
            <v>0</v>
          </cell>
        </row>
        <row r="32">
          <cell r="M32">
            <v>30220937.2292</v>
          </cell>
        </row>
        <row r="36">
          <cell r="E36">
            <v>30218895.4607</v>
          </cell>
        </row>
        <row r="47">
          <cell r="B47">
            <v>1916539.0607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5520179.6253</v>
          </cell>
        </row>
        <row r="52">
          <cell r="B52">
            <v>0</v>
          </cell>
        </row>
        <row r="53">
          <cell r="B53">
            <v>-8704.3434</v>
          </cell>
        </row>
        <row r="54">
          <cell r="B54">
            <v>-107594</v>
          </cell>
        </row>
        <row r="55">
          <cell r="B55">
            <v>42569.0609</v>
          </cell>
        </row>
        <row r="56">
          <cell r="B56">
            <v>28487.0517</v>
          </cell>
        </row>
        <row r="57">
          <cell r="B57">
            <v>-184074.2353</v>
          </cell>
        </row>
        <row r="58">
          <cell r="B58">
            <v>-2649.6266</v>
          </cell>
        </row>
        <row r="59">
          <cell r="B59">
            <v>-4603.6049</v>
          </cell>
        </row>
        <row r="60">
          <cell r="B60">
            <v>45200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-9295</v>
          </cell>
        </row>
        <row r="70">
          <cell r="B70">
            <v>0</v>
          </cell>
        </row>
      </sheetData>
      <sheetData sheetId="5">
        <row r="3">
          <cell r="B3" t="str">
            <v>GND - Options</v>
          </cell>
          <cell r="C3" t="str">
            <v>Basis</v>
          </cell>
        </row>
        <row r="6">
          <cell r="B6">
            <v>963831</v>
          </cell>
        </row>
        <row r="19">
          <cell r="E19">
            <v>-25044880.3662</v>
          </cell>
        </row>
        <row r="26">
          <cell r="E26">
            <v>0</v>
          </cell>
        </row>
        <row r="30">
          <cell r="M30">
            <v>-28892539.4741</v>
          </cell>
        </row>
        <row r="31">
          <cell r="M31">
            <v>0</v>
          </cell>
        </row>
        <row r="32">
          <cell r="M32">
            <v>-21763908.2458</v>
          </cell>
        </row>
        <row r="36">
          <cell r="E36">
            <v>-21755550.4055</v>
          </cell>
        </row>
        <row r="47">
          <cell r="B47">
            <v>0</v>
          </cell>
        </row>
        <row r="48">
          <cell r="B48">
            <v>3772967.5439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83049.4043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-2987.9483</v>
          </cell>
        </row>
        <row r="59">
          <cell r="B59">
            <v>-5369.892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6">
        <row r="6">
          <cell r="B6">
            <v>963832</v>
          </cell>
        </row>
        <row r="19">
          <cell r="E19">
            <v>-5654027.5844</v>
          </cell>
        </row>
        <row r="26">
          <cell r="E26">
            <v>0</v>
          </cell>
        </row>
        <row r="30">
          <cell r="M30">
            <v>2562970.0989</v>
          </cell>
        </row>
        <row r="31">
          <cell r="M31">
            <v>0</v>
          </cell>
        </row>
        <row r="32">
          <cell r="M32">
            <v>-18031078.7749</v>
          </cell>
        </row>
        <row r="36">
          <cell r="E36">
            <v>-9018303.77</v>
          </cell>
        </row>
        <row r="47">
          <cell r="B47">
            <v>0</v>
          </cell>
        </row>
        <row r="48">
          <cell r="B48">
            <v>-234628.0603</v>
          </cell>
        </row>
        <row r="50">
          <cell r="B50">
            <v>0</v>
          </cell>
        </row>
        <row r="51">
          <cell r="B51">
            <v>-911568.7043</v>
          </cell>
        </row>
        <row r="52">
          <cell r="B52">
            <v>0</v>
          </cell>
        </row>
        <row r="53">
          <cell r="B53">
            <v>724599.3611</v>
          </cell>
        </row>
        <row r="54">
          <cell r="B54">
            <v>-61495</v>
          </cell>
        </row>
        <row r="55">
          <cell r="B55">
            <v>1272250.8707</v>
          </cell>
        </row>
        <row r="56">
          <cell r="B56">
            <v>11659.1565</v>
          </cell>
        </row>
        <row r="57">
          <cell r="B57">
            <v>-5040.1689</v>
          </cell>
        </row>
        <row r="58">
          <cell r="B58">
            <v>-346.3387</v>
          </cell>
        </row>
        <row r="59">
          <cell r="B59">
            <v>1362.3338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7">
        <row r="6">
          <cell r="B6">
            <v>963833</v>
          </cell>
        </row>
        <row r="19">
          <cell r="E19">
            <v>87412707</v>
          </cell>
        </row>
        <row r="26">
          <cell r="E26">
            <v>0</v>
          </cell>
        </row>
        <row r="30">
          <cell r="M30">
            <v>99369528.2509</v>
          </cell>
        </row>
        <row r="31">
          <cell r="M31">
            <v>0</v>
          </cell>
        </row>
        <row r="32">
          <cell r="M32">
            <v>7917327.0896</v>
          </cell>
        </row>
        <row r="36">
          <cell r="E36">
            <v>7921801.1956</v>
          </cell>
        </row>
        <row r="47">
          <cell r="B47">
            <v>0</v>
          </cell>
        </row>
        <row r="48">
          <cell r="B48">
            <v>0</v>
          </cell>
        </row>
        <row r="50">
          <cell r="B50">
            <v>0</v>
          </cell>
        </row>
        <row r="51">
          <cell r="B51">
            <v>-11779488.2</v>
          </cell>
        </row>
        <row r="52">
          <cell r="B52">
            <v>0</v>
          </cell>
        </row>
        <row r="53">
          <cell r="B53">
            <v>-201565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58457</v>
          </cell>
        </row>
        <row r="57">
          <cell r="B57">
            <v>-29751</v>
          </cell>
        </row>
        <row r="58">
          <cell r="B58">
            <v>3188.1449</v>
          </cell>
        </row>
        <row r="59">
          <cell r="B59">
            <v>-7662.2509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.75" customHeight="true" zeroHeight="false" outlineLevelRow="0" outlineLevelCol="0"/>
  <cols>
    <col collapsed="false" customWidth="true" hidden="false" outlineLevel="0" max="1" min="1" style="1" width="42.7"/>
    <col collapsed="false" customWidth="true" hidden="false" outlineLevel="0" max="2" min="2" style="2" width="16.99"/>
    <col collapsed="false" customWidth="true" hidden="false" outlineLevel="0" max="3" min="3" style="1" width="14.7"/>
    <col collapsed="false" customWidth="true" hidden="false" outlineLevel="0" max="4" min="4" style="2" width="11.99"/>
    <col collapsed="false" customWidth="true" hidden="false" outlineLevel="0" max="5" min="5" style="1" width="17.85"/>
    <col collapsed="false" customWidth="true" hidden="false" outlineLevel="0" max="6" min="6" style="2" width="11.99"/>
    <col collapsed="false" customWidth="true" hidden="false" outlineLevel="0" max="7" min="7" style="1" width="17.85"/>
    <col collapsed="false" customWidth="true" hidden="false" outlineLevel="0" max="8" min="8" style="2" width="10.85"/>
    <col collapsed="false" customWidth="true" hidden="false" outlineLevel="0" max="9" min="9" style="1" width="16.56"/>
    <col collapsed="false" customWidth="true" hidden="true" outlineLevel="0" max="10" min="10" style="2" width="8.14"/>
    <col collapsed="false" customWidth="true" hidden="true" outlineLevel="0" max="11" min="11" style="1" width="5.71"/>
    <col collapsed="false" customWidth="true" hidden="true" outlineLevel="0" max="12" min="12" style="2" width="6.99"/>
    <col collapsed="false" customWidth="true" hidden="false" outlineLevel="0" max="13" min="13" style="3" width="13.28"/>
    <col collapsed="false" customWidth="true" hidden="false" outlineLevel="0" max="14" min="14" style="4" width="23.85"/>
    <col collapsed="false" customWidth="false" hidden="false" outlineLevel="0" max="17" min="15" style="5" width="9.14"/>
    <col collapsed="false" customWidth="true" hidden="false" outlineLevel="0" max="18" min="18" style="5" width="16.28"/>
    <col collapsed="false" customWidth="true" hidden="false" outlineLevel="0" max="19" min="19" style="5" width="12.99"/>
    <col collapsed="false" customWidth="false" hidden="false" outlineLevel="0" max="28" min="20" style="5" width="9.14"/>
    <col collapsed="false" customWidth="true" hidden="false" outlineLevel="0" max="29" min="29" style="5" width="16.28"/>
    <col collapsed="false" customWidth="false" hidden="false" outlineLevel="0" max="257" min="30" style="5" width="9.14"/>
  </cols>
  <sheetData>
    <row r="1" customFormat="false" ht="15" hidden="false" customHeight="true" outlineLevel="0" collapsed="false">
      <c r="A1" s="6" t="s">
        <v>0</v>
      </c>
      <c r="B1" s="7"/>
      <c r="C1" s="8"/>
      <c r="D1" s="7"/>
      <c r="E1" s="8"/>
      <c r="F1" s="7"/>
      <c r="G1" s="8"/>
      <c r="H1" s="7"/>
      <c r="I1" s="8"/>
      <c r="J1" s="7"/>
      <c r="K1" s="8"/>
      <c r="L1" s="7"/>
      <c r="M1" s="7"/>
      <c r="N1" s="9"/>
      <c r="O1" s="8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5" hidden="false" customHeight="true" outlineLevel="0" collapsed="false">
      <c r="A2" s="6" t="s">
        <v>1</v>
      </c>
      <c r="B2" s="7"/>
      <c r="C2" s="11"/>
      <c r="D2" s="7"/>
      <c r="E2" s="11"/>
      <c r="F2" s="7"/>
      <c r="G2" s="11"/>
      <c r="H2" s="7"/>
      <c r="I2" s="11"/>
      <c r="J2" s="7"/>
      <c r="K2" s="11"/>
      <c r="L2" s="7"/>
      <c r="M2" s="12" t="s">
        <v>2</v>
      </c>
      <c r="N2" s="13"/>
      <c r="O2" s="8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" hidden="false" customHeight="true" outlineLevel="0" collapsed="false">
      <c r="A3" s="6" t="s">
        <v>3</v>
      </c>
      <c r="B3" s="7"/>
      <c r="C3" s="8"/>
      <c r="D3" s="7"/>
      <c r="E3" s="8"/>
      <c r="F3" s="7"/>
      <c r="G3" s="8"/>
      <c r="H3" s="7"/>
      <c r="I3" s="8"/>
      <c r="J3" s="7"/>
      <c r="K3" s="8"/>
      <c r="L3" s="7"/>
      <c r="M3" s="7"/>
      <c r="N3" s="9"/>
      <c r="O3" s="8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5" hidden="false" customHeight="true" outlineLevel="0" collapsed="false">
      <c r="A4" s="14" t="n">
        <f aca="false">'[1]Roll-1'!B5</f>
        <v>36861</v>
      </c>
      <c r="B4" s="7"/>
      <c r="C4" s="15"/>
      <c r="D4" s="7"/>
      <c r="E4" s="15"/>
      <c r="F4" s="7"/>
      <c r="G4" s="15"/>
      <c r="H4" s="7"/>
      <c r="I4" s="16"/>
      <c r="J4" s="7"/>
      <c r="K4" s="16"/>
      <c r="L4" s="7"/>
      <c r="M4" s="7"/>
      <c r="N4" s="17"/>
      <c r="O4" s="8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5" hidden="false" customHeight="true" outlineLevel="0" collapsed="false">
      <c r="A5" s="8"/>
      <c r="B5" s="7"/>
      <c r="C5" s="18" t="str">
        <f aca="false">'[1]Roll-1'!$B3</f>
        <v>GNP - Options</v>
      </c>
      <c r="D5" s="7"/>
      <c r="E5" s="18" t="str">
        <f aca="false">'[1]Roll-2'!$B3</f>
        <v>GND - Options</v>
      </c>
      <c r="F5" s="7"/>
      <c r="G5" s="18" t="s">
        <v>4</v>
      </c>
      <c r="H5" s="7"/>
      <c r="I5" s="19" t="s">
        <v>5</v>
      </c>
      <c r="J5" s="7"/>
      <c r="K5" s="18"/>
      <c r="L5" s="7"/>
      <c r="M5" s="7"/>
      <c r="N5" s="20" t="s">
        <v>6</v>
      </c>
      <c r="O5" s="8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5" hidden="false" customHeight="true" outlineLevel="0" collapsed="false">
      <c r="A6" s="8"/>
      <c r="B6" s="7"/>
      <c r="C6" s="21" t="str">
        <f aca="false">'[1]Roll-1'!$C3</f>
        <v>Price</v>
      </c>
      <c r="D6" s="7"/>
      <c r="E6" s="21" t="str">
        <f aca="false">'[1]Roll-2'!$C3</f>
        <v>Basis</v>
      </c>
      <c r="F6" s="7"/>
      <c r="G6" s="21" t="s">
        <v>7</v>
      </c>
      <c r="H6" s="7"/>
      <c r="I6" s="21"/>
      <c r="J6" s="7"/>
      <c r="K6" s="18"/>
      <c r="L6" s="7"/>
      <c r="M6" s="7"/>
      <c r="N6" s="22" t="s">
        <v>8</v>
      </c>
      <c r="O6" s="8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5" hidden="false" customHeight="true" outlineLevel="0" collapsed="false">
      <c r="A7" s="8"/>
      <c r="B7" s="7"/>
      <c r="C7" s="23"/>
      <c r="D7" s="7"/>
      <c r="E7" s="23"/>
      <c r="F7" s="7"/>
      <c r="G7" s="23"/>
      <c r="H7" s="7"/>
      <c r="I7" s="23"/>
      <c r="J7" s="7"/>
      <c r="K7" s="23"/>
      <c r="L7" s="7"/>
      <c r="M7" s="7"/>
      <c r="N7" s="24"/>
      <c r="O7" s="8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5" hidden="false" customHeight="true" outlineLevel="0" collapsed="false">
      <c r="A8" s="25"/>
      <c r="B8" s="26" t="s">
        <v>9</v>
      </c>
      <c r="C8" s="27" t="n">
        <f aca="false">+'[1]Roll-1'!B6</f>
        <v>963830</v>
      </c>
      <c r="D8" s="7"/>
      <c r="E8" s="27" t="n">
        <f aca="false">'[1]Roll-2'!$B6</f>
        <v>963831</v>
      </c>
      <c r="F8" s="7"/>
      <c r="G8" s="27" t="n">
        <f aca="false">'[1]Roll-3'!B6</f>
        <v>963832</v>
      </c>
      <c r="H8" s="7"/>
      <c r="I8" s="27" t="n">
        <f aca="false">'[1]Roll-4'!B6</f>
        <v>963833</v>
      </c>
      <c r="J8" s="7"/>
      <c r="K8" s="27"/>
      <c r="L8" s="7"/>
      <c r="M8" s="7"/>
      <c r="N8" s="28"/>
      <c r="O8" s="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5" hidden="false" customHeight="true" outlineLevel="0" collapsed="false">
      <c r="A9" s="8"/>
      <c r="B9" s="7"/>
      <c r="C9" s="29"/>
      <c r="E9" s="29"/>
      <c r="G9" s="29"/>
      <c r="I9" s="29"/>
      <c r="K9" s="29"/>
      <c r="M9" s="2"/>
      <c r="N9" s="30"/>
      <c r="O9" s="1"/>
    </row>
    <row r="10" customFormat="false" ht="15" hidden="false" customHeight="true" outlineLevel="0" collapsed="false">
      <c r="A10" s="31" t="s">
        <v>10</v>
      </c>
      <c r="B10" s="7"/>
      <c r="C10" s="8"/>
      <c r="D10" s="7"/>
      <c r="E10" s="8"/>
      <c r="F10" s="7"/>
      <c r="G10" s="8"/>
      <c r="H10" s="7"/>
      <c r="I10" s="8"/>
      <c r="J10" s="7"/>
      <c r="K10" s="8"/>
      <c r="L10" s="7"/>
      <c r="M10" s="7"/>
      <c r="N10" s="9"/>
      <c r="O10" s="1"/>
    </row>
    <row r="11" customFormat="false" ht="15" hidden="false" customHeight="true" outlineLevel="0" collapsed="false">
      <c r="A11" s="8"/>
      <c r="B11" s="7"/>
      <c r="C11" s="8"/>
      <c r="D11" s="7"/>
      <c r="E11" s="8"/>
      <c r="F11" s="7"/>
      <c r="G11" s="8"/>
      <c r="H11" s="7"/>
      <c r="I11" s="8"/>
      <c r="J11" s="7"/>
      <c r="K11" s="8"/>
      <c r="L11" s="7"/>
      <c r="M11" s="7"/>
      <c r="N11" s="9"/>
      <c r="O11" s="1"/>
    </row>
    <row r="12" customFormat="false" ht="15" hidden="false" customHeight="true" outlineLevel="0" collapsed="false">
      <c r="A12" s="32" t="n">
        <f aca="false">EOMONTH(A4,-1)</f>
        <v>36860</v>
      </c>
      <c r="B12" s="7"/>
      <c r="C12" s="33"/>
      <c r="D12" s="7"/>
      <c r="E12" s="33"/>
      <c r="F12" s="7"/>
      <c r="G12" s="33"/>
      <c r="H12" s="7"/>
      <c r="I12" s="33"/>
      <c r="J12" s="7"/>
      <c r="K12" s="33"/>
      <c r="L12" s="7"/>
      <c r="M12" s="7"/>
      <c r="N12" s="34"/>
      <c r="O12" s="1"/>
    </row>
    <row r="13" customFormat="false" ht="15" hidden="false" customHeight="true" outlineLevel="0" collapsed="false">
      <c r="A13" s="35" t="s">
        <v>11</v>
      </c>
      <c r="B13" s="7"/>
      <c r="C13" s="36" t="n">
        <f aca="false">'[1]Roll-1'!$M30/1</f>
        <v>-44891892.6197</v>
      </c>
      <c r="D13" s="7"/>
      <c r="E13" s="36" t="n">
        <f aca="false">'[1]Roll-2'!$M30/1</f>
        <v>-28892539.4741</v>
      </c>
      <c r="F13" s="7"/>
      <c r="G13" s="36" t="n">
        <f aca="false">'[1]Roll-3'!$M30/1</f>
        <v>2562970.0989</v>
      </c>
      <c r="H13" s="7"/>
      <c r="I13" s="36" t="n">
        <f aca="false">'[1]Roll-4'!$M30/1</f>
        <v>99369528.2509</v>
      </c>
      <c r="J13" s="7"/>
      <c r="K13" s="37"/>
      <c r="L13" s="7"/>
      <c r="M13" s="7"/>
      <c r="N13" s="38" t="n">
        <f aca="false">(C13+E13+G13+I13)/1</f>
        <v>28148066.256</v>
      </c>
      <c r="O13" s="1"/>
    </row>
    <row r="14" customFormat="false" ht="15" hidden="false" customHeight="true" outlineLevel="0" collapsed="false">
      <c r="A14" s="35" t="s">
        <v>12</v>
      </c>
      <c r="B14" s="7"/>
      <c r="C14" s="36" t="n">
        <f aca="false">'[1]Roll-1'!$M31/1</f>
        <v>0</v>
      </c>
      <c r="D14" s="7"/>
      <c r="E14" s="36" t="n">
        <f aca="false">'[1]Roll-2'!$M31/1</f>
        <v>0</v>
      </c>
      <c r="F14" s="7"/>
      <c r="G14" s="36" t="n">
        <f aca="false">'[1]Roll-3'!$M31/1</f>
        <v>0</v>
      </c>
      <c r="H14" s="7"/>
      <c r="I14" s="36" t="n">
        <f aca="false">'[1]Roll-4'!$M31/1</f>
        <v>0</v>
      </c>
      <c r="J14" s="7"/>
      <c r="K14" s="37"/>
      <c r="L14" s="7"/>
      <c r="M14" s="7"/>
      <c r="N14" s="38" t="n">
        <f aca="false">(C14+E14+G14+I14)/1</f>
        <v>0</v>
      </c>
      <c r="O14" s="1"/>
    </row>
    <row r="15" customFormat="false" ht="15" hidden="false" customHeight="true" outlineLevel="0" collapsed="false">
      <c r="A15" s="35" t="s">
        <v>13</v>
      </c>
      <c r="B15" s="7"/>
      <c r="C15" s="36" t="n">
        <f aca="false">'[1]Roll-1'!$M32/1</f>
        <v>30220937.2292</v>
      </c>
      <c r="D15" s="7"/>
      <c r="E15" s="36" t="n">
        <f aca="false">'[1]Roll-2'!$M32/1</f>
        <v>-21763908.2458</v>
      </c>
      <c r="F15" s="7"/>
      <c r="G15" s="36" t="n">
        <f aca="false">'[1]Roll-3'!$M32/1</f>
        <v>-18031078.7749</v>
      </c>
      <c r="H15" s="7"/>
      <c r="I15" s="36" t="n">
        <f aca="false">'[1]Roll-4'!$M32/1</f>
        <v>7917327.0896</v>
      </c>
      <c r="J15" s="7"/>
      <c r="K15" s="37"/>
      <c r="L15" s="7"/>
      <c r="M15" s="7"/>
      <c r="N15" s="38" t="n">
        <f aca="false">(C15+E15+G15+I15)/1</f>
        <v>-1656722.7019</v>
      </c>
      <c r="O15" s="1"/>
    </row>
    <row r="16" customFormat="false" ht="15" hidden="false" customHeight="true" outlineLevel="0" collapsed="false">
      <c r="A16" s="35" t="s">
        <v>14</v>
      </c>
      <c r="B16" s="7"/>
      <c r="C16" s="36" t="n">
        <f aca="false">SUM(C13:C15)</f>
        <v>-14670955.3905</v>
      </c>
      <c r="D16" s="7"/>
      <c r="E16" s="36" t="n">
        <f aca="false">SUM(E13:E15)</f>
        <v>-50656447.7199</v>
      </c>
      <c r="F16" s="7"/>
      <c r="G16" s="36" t="n">
        <f aca="false">SUM(G13:G15)</f>
        <v>-15468108.676</v>
      </c>
      <c r="H16" s="7"/>
      <c r="I16" s="36" t="n">
        <f aca="false">SUM(I13:I15)</f>
        <v>107286855.3405</v>
      </c>
      <c r="J16" s="7"/>
      <c r="K16" s="37"/>
      <c r="L16" s="7"/>
      <c r="M16" s="7"/>
      <c r="N16" s="38" t="n">
        <f aca="false">SUM(N13:N15)</f>
        <v>26491343.5541</v>
      </c>
      <c r="O16" s="1"/>
    </row>
    <row r="17" customFormat="false" ht="15" hidden="false" customHeight="true" outlineLevel="0" collapsed="false">
      <c r="A17" s="8"/>
      <c r="B17" s="7"/>
      <c r="C17" s="39"/>
      <c r="D17" s="7"/>
      <c r="E17" s="39"/>
      <c r="F17" s="7"/>
      <c r="G17" s="39"/>
      <c r="H17" s="7"/>
      <c r="I17" s="39"/>
      <c r="J17" s="7"/>
      <c r="K17" s="39"/>
      <c r="L17" s="7"/>
      <c r="M17" s="7"/>
      <c r="N17" s="40"/>
      <c r="O17" s="1"/>
    </row>
    <row r="18" customFormat="false" ht="15" hidden="false" customHeight="true" outlineLevel="0" collapsed="false">
      <c r="A18" s="41" t="n">
        <f aca="false">A4</f>
        <v>36861</v>
      </c>
      <c r="B18" s="7"/>
      <c r="C18" s="8"/>
      <c r="D18" s="7"/>
      <c r="E18" s="8"/>
      <c r="F18" s="7"/>
      <c r="G18" s="8"/>
      <c r="H18" s="7"/>
      <c r="I18" s="8"/>
      <c r="J18" s="7"/>
      <c r="K18" s="8"/>
      <c r="L18" s="7"/>
      <c r="M18" s="7"/>
      <c r="N18" s="9"/>
      <c r="O18" s="1"/>
    </row>
    <row r="19" customFormat="false" ht="15" hidden="false" customHeight="true" outlineLevel="0" collapsed="false">
      <c r="A19" s="35" t="s">
        <v>15</v>
      </c>
      <c r="B19" s="42"/>
      <c r="C19" s="36" t="n">
        <f aca="false">+'[1]Roll-1'!$B60/1</f>
        <v>45200</v>
      </c>
      <c r="D19" s="42"/>
      <c r="E19" s="36" t="n">
        <f aca="false">+'[1]Roll-2'!$B60/1</f>
        <v>0</v>
      </c>
      <c r="F19" s="42"/>
      <c r="G19" s="36" t="n">
        <f aca="false">+'[1]Roll-3'!$B60/1</f>
        <v>0</v>
      </c>
      <c r="H19" s="42"/>
      <c r="I19" s="36" t="n">
        <f aca="false">+'[1]Roll-4'!$B60/1</f>
        <v>0</v>
      </c>
      <c r="J19" s="42"/>
      <c r="K19" s="37"/>
      <c r="L19" s="42"/>
      <c r="M19" s="42" t="n">
        <f aca="false">N19/1000-'[1]Orig Sched'!M55</f>
        <v>0</v>
      </c>
      <c r="N19" s="38" t="n">
        <f aca="false">(C19+E19+G19+I19)/1</f>
        <v>45200</v>
      </c>
      <c r="O19" s="1"/>
    </row>
    <row r="20" customFormat="false" ht="15" hidden="false" customHeight="true" outlineLevel="0" collapsed="false">
      <c r="A20" s="35" t="s">
        <v>16</v>
      </c>
      <c r="B20" s="7"/>
      <c r="C20" s="39"/>
      <c r="D20" s="7"/>
      <c r="E20" s="39"/>
      <c r="F20" s="7"/>
      <c r="G20" s="39"/>
      <c r="H20" s="7"/>
      <c r="I20" s="39"/>
      <c r="J20" s="7"/>
      <c r="K20" s="39"/>
      <c r="L20" s="7"/>
      <c r="M20" s="7"/>
      <c r="N20" s="40"/>
      <c r="O20" s="1"/>
    </row>
    <row r="21" customFormat="false" ht="15" hidden="false" customHeight="true" outlineLevel="0" collapsed="false">
      <c r="A21" s="35" t="s">
        <v>17</v>
      </c>
      <c r="B21" s="7"/>
      <c r="C21" s="37" t="n">
        <f aca="false">('[1]Roll-1'!$B53)/1</f>
        <v>-8704.3434</v>
      </c>
      <c r="D21" s="7"/>
      <c r="E21" s="37" t="n">
        <f aca="false">('[1]Roll-2'!$B53)/1</f>
        <v>83049.4043</v>
      </c>
      <c r="F21" s="7"/>
      <c r="G21" s="37" t="n">
        <f aca="false">('[1]Roll-3'!$B53)/1</f>
        <v>724599.3611</v>
      </c>
      <c r="H21" s="7"/>
      <c r="I21" s="37" t="n">
        <f aca="false">('[1]Roll-4'!$B53)/1</f>
        <v>-201565</v>
      </c>
      <c r="J21" s="7"/>
      <c r="K21" s="37"/>
      <c r="L21" s="7"/>
      <c r="M21" s="7"/>
      <c r="N21" s="43" t="n">
        <f aca="false">(C21+E21+G21+I21)/1</f>
        <v>597379.422</v>
      </c>
      <c r="O21" s="1"/>
    </row>
    <row r="22" customFormat="false" ht="15" hidden="false" customHeight="true" outlineLevel="0" collapsed="false">
      <c r="A22" s="35" t="s">
        <v>18</v>
      </c>
      <c r="B22" s="7"/>
      <c r="C22" s="37" t="n">
        <f aca="false">('[1]Roll-1'!$B47+'[1]Roll-1'!$B51+'[1]Roll-1'!$B54+'[1]Roll-1'!$B52)/1</f>
        <v>7329124.686</v>
      </c>
      <c r="D22" s="7"/>
      <c r="E22" s="37" t="n">
        <f aca="false">('[1]Roll-2'!$B47+'[1]Roll-2'!$B51+'[1]Roll-2'!$B52)/1</f>
        <v>0</v>
      </c>
      <c r="F22" s="7"/>
      <c r="G22" s="37" t="n">
        <f aca="false">('[1]Roll-3'!$B47+'[1]Roll-3'!$B51+'[1]Roll-3'!$B54+'[1]Roll-3'!$B52)/1</f>
        <v>-973063.7043</v>
      </c>
      <c r="H22" s="7"/>
      <c r="I22" s="37" t="n">
        <f aca="false">('[1]Roll-4'!$B47+'[1]Roll-4'!$B51+'[1]Roll-4'!$B54+'[1]Roll-4'!$B52)/1</f>
        <v>-11779488.2</v>
      </c>
      <c r="J22" s="7"/>
      <c r="K22" s="37"/>
      <c r="L22" s="7"/>
      <c r="M22" s="7"/>
      <c r="N22" s="43" t="n">
        <f aca="false">(C22+E22+G22+I22)/1</f>
        <v>-5423427.2183</v>
      </c>
      <c r="O22" s="1"/>
    </row>
    <row r="23" customFormat="false" ht="15" hidden="false" customHeight="true" outlineLevel="0" collapsed="false">
      <c r="A23" s="35" t="s">
        <v>19</v>
      </c>
      <c r="B23" s="7"/>
      <c r="C23" s="37" t="n">
        <f aca="false">('[1]Roll-1'!$B48)/1</f>
        <v>0</v>
      </c>
      <c r="D23" s="7"/>
      <c r="E23" s="37" t="n">
        <f aca="false">('[1]Roll-2'!$B48+'[1]Roll-2'!$B54)/1</f>
        <v>3772967.5439</v>
      </c>
      <c r="F23" s="7"/>
      <c r="G23" s="37" t="n">
        <f aca="false">('[1]Roll-3'!$B48)/1</f>
        <v>-234628.0603</v>
      </c>
      <c r="H23" s="7"/>
      <c r="I23" s="37" t="n">
        <f aca="false">('[1]Roll-4'!$B48)/1</f>
        <v>0</v>
      </c>
      <c r="J23" s="7"/>
      <c r="K23" s="37"/>
      <c r="L23" s="7"/>
      <c r="M23" s="7"/>
      <c r="N23" s="43" t="n">
        <f aca="false">(C23+E23+G23+I23)/1</f>
        <v>3538339.4836</v>
      </c>
      <c r="O23" s="1"/>
    </row>
    <row r="24" customFormat="false" ht="15" hidden="false" customHeight="true" outlineLevel="0" collapsed="false">
      <c r="A24" s="35" t="s">
        <v>20</v>
      </c>
      <c r="B24" s="7"/>
      <c r="C24" s="37" t="n">
        <f aca="false">('[1]Roll-1'!$B50+'[1]Roll-1'!B49)/1</f>
        <v>0</v>
      </c>
      <c r="D24" s="7"/>
      <c r="E24" s="37" t="n">
        <f aca="false">'[1]Roll-2'!$B50/1</f>
        <v>0</v>
      </c>
      <c r="F24" s="7"/>
      <c r="G24" s="37" t="n">
        <f aca="false">'[1]Roll-3'!$B50/1</f>
        <v>0</v>
      </c>
      <c r="H24" s="7"/>
      <c r="I24" s="37" t="n">
        <f aca="false">'[1]Roll-4'!$B50/1</f>
        <v>0</v>
      </c>
      <c r="J24" s="7"/>
      <c r="K24" s="37"/>
      <c r="L24" s="7"/>
      <c r="M24" s="7"/>
      <c r="N24" s="43" t="n">
        <f aca="false">(C24+E24+G24+I24)/1</f>
        <v>0</v>
      </c>
      <c r="O24" s="1"/>
    </row>
    <row r="25" customFormat="false" ht="15" hidden="false" customHeight="true" outlineLevel="0" collapsed="false">
      <c r="A25" s="35" t="s">
        <v>21</v>
      </c>
      <c r="B25" s="7"/>
      <c r="C25" s="37" t="n">
        <f aca="false">+'[1]Roll-1'!$B55/1</f>
        <v>42569.0609</v>
      </c>
      <c r="D25" s="7"/>
      <c r="E25" s="37" t="n">
        <f aca="false">+'[1]Roll-2'!$B55/1</f>
        <v>0</v>
      </c>
      <c r="F25" s="7"/>
      <c r="G25" s="37" t="n">
        <f aca="false">+'[1]Roll-3'!$B55/1</f>
        <v>1272250.8707</v>
      </c>
      <c r="H25" s="7"/>
      <c r="I25" s="37" t="n">
        <f aca="false">+'[1]Roll-4'!$B55/1</f>
        <v>0</v>
      </c>
      <c r="J25" s="7"/>
      <c r="K25" s="37"/>
      <c r="L25" s="7"/>
      <c r="M25" s="7"/>
      <c r="N25" s="43" t="n">
        <f aca="false">(C25+E25+G25+I25)/1</f>
        <v>1314819.9316</v>
      </c>
      <c r="O25" s="1"/>
    </row>
    <row r="26" customFormat="false" ht="15" hidden="false" customHeight="true" outlineLevel="0" collapsed="false">
      <c r="A26" s="35" t="s">
        <v>22</v>
      </c>
      <c r="B26" s="7"/>
      <c r="C26" s="37" t="n">
        <f aca="false">+'[1]Roll-1'!$B56/1</f>
        <v>28487.0517</v>
      </c>
      <c r="D26" s="7"/>
      <c r="E26" s="37" t="n">
        <f aca="false">+'[1]Roll-2'!$B56/1</f>
        <v>0</v>
      </c>
      <c r="F26" s="7"/>
      <c r="G26" s="37" t="n">
        <f aca="false">+'[1]Roll-3'!$B56/1</f>
        <v>11659.1565</v>
      </c>
      <c r="H26" s="7"/>
      <c r="I26" s="37" t="n">
        <f aca="false">+'[1]Roll-4'!$B56/1</f>
        <v>58457</v>
      </c>
      <c r="J26" s="7"/>
      <c r="K26" s="37"/>
      <c r="L26" s="7"/>
      <c r="M26" s="7"/>
      <c r="N26" s="43" t="n">
        <f aca="false">(C26+E26+G26+I26)/1</f>
        <v>98603.2082</v>
      </c>
      <c r="O26" s="1"/>
    </row>
    <row r="27" customFormat="false" ht="15" hidden="false" customHeight="true" outlineLevel="0" collapsed="false">
      <c r="A27" s="35" t="s">
        <v>23</v>
      </c>
      <c r="B27" s="7"/>
      <c r="C27" s="37" t="n">
        <f aca="false">+'[1]Roll-1'!$B57/1</f>
        <v>-184074.2353</v>
      </c>
      <c r="D27" s="7"/>
      <c r="E27" s="37" t="n">
        <f aca="false">+'[1]Roll-2'!$B57/1</f>
        <v>0</v>
      </c>
      <c r="F27" s="7"/>
      <c r="G27" s="37" t="n">
        <f aca="false">+'[1]Roll-3'!$B57/1</f>
        <v>-5040.1689</v>
      </c>
      <c r="H27" s="7"/>
      <c r="I27" s="37" t="n">
        <f aca="false">+'[1]Roll-4'!$B57/1</f>
        <v>-29751</v>
      </c>
      <c r="J27" s="7"/>
      <c r="K27" s="37"/>
      <c r="L27" s="7"/>
      <c r="M27" s="7"/>
      <c r="N27" s="43" t="n">
        <f aca="false">(C27+E27+G27+I27)/1</f>
        <v>-218865.4042</v>
      </c>
      <c r="O27" s="1"/>
    </row>
    <row r="28" customFormat="false" ht="15" hidden="false" customHeight="true" outlineLevel="0" collapsed="false">
      <c r="A28" s="35" t="s">
        <v>24</v>
      </c>
      <c r="B28" s="7"/>
      <c r="C28" s="37" t="n">
        <v>0</v>
      </c>
      <c r="D28" s="7"/>
      <c r="E28" s="37" t="n">
        <v>0</v>
      </c>
      <c r="F28" s="7"/>
      <c r="G28" s="37" t="n">
        <v>0</v>
      </c>
      <c r="H28" s="7"/>
      <c r="I28" s="37" t="n">
        <v>1</v>
      </c>
      <c r="J28" s="7"/>
      <c r="K28" s="37"/>
      <c r="L28" s="7"/>
      <c r="M28" s="7"/>
      <c r="N28" s="43" t="n">
        <f aca="false">(C28+E28+G28+I28)/1</f>
        <v>1</v>
      </c>
      <c r="O28" s="1"/>
    </row>
    <row r="29" customFormat="false" ht="15" hidden="false" customHeight="true" outlineLevel="0" collapsed="false">
      <c r="A29" s="35" t="s">
        <v>25</v>
      </c>
      <c r="B29" s="7"/>
      <c r="C29" s="37" t="n">
        <f aca="false">'[1]Roll-1'!$B67/1</f>
        <v>-9295</v>
      </c>
      <c r="D29" s="7"/>
      <c r="E29" s="37" t="n">
        <f aca="false">'[1]Roll-2'!$B67/1</f>
        <v>0</v>
      </c>
      <c r="F29" s="7"/>
      <c r="G29" s="37" t="n">
        <f aca="false">'[1]Roll-3'!$B67/1</f>
        <v>0</v>
      </c>
      <c r="H29" s="7"/>
      <c r="I29" s="37" t="n">
        <f aca="false">'[1]Roll-4'!$B67/1</f>
        <v>0</v>
      </c>
      <c r="J29" s="7"/>
      <c r="K29" s="37"/>
      <c r="L29" s="7"/>
      <c r="M29" s="7"/>
      <c r="N29" s="43" t="n">
        <f aca="false">(C29+E29+G29+I29)/1</f>
        <v>-9295</v>
      </c>
      <c r="O29" s="1"/>
      <c r="AA29" s="1"/>
      <c r="AB29" s="1"/>
      <c r="AC29" s="44"/>
    </row>
    <row r="30" customFormat="false" ht="15" hidden="false" customHeight="true" outlineLevel="0" collapsed="false">
      <c r="A30" s="45" t="s">
        <v>26</v>
      </c>
      <c r="B30" s="46"/>
      <c r="C30" s="47" t="n">
        <f aca="false">SUM(C21:C29)</f>
        <v>7198107.2199</v>
      </c>
      <c r="D30" s="46"/>
      <c r="E30" s="47" t="n">
        <f aca="false">SUM(E21:E29)</f>
        <v>3856016.9482</v>
      </c>
      <c r="F30" s="46"/>
      <c r="G30" s="47" t="n">
        <f aca="false">SUM(G21:G29)</f>
        <v>795777.4548</v>
      </c>
      <c r="H30" s="46"/>
      <c r="I30" s="47" t="n">
        <f aca="false">SUM(I21:I29)</f>
        <v>-11952346.2</v>
      </c>
      <c r="J30" s="46"/>
      <c r="K30" s="48"/>
      <c r="L30" s="46"/>
      <c r="M30" s="46"/>
      <c r="N30" s="47" t="n">
        <f aca="false">SUM(N21:N29)</f>
        <v>-102444.577099999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5" hidden="false" customHeight="true" outlineLevel="0" collapsed="false">
      <c r="A31" s="35" t="s">
        <v>27</v>
      </c>
      <c r="B31" s="7"/>
      <c r="C31" s="36" t="n">
        <f aca="false">+'[1]Roll-1'!$B63/1</f>
        <v>0</v>
      </c>
      <c r="D31" s="7"/>
      <c r="E31" s="36" t="n">
        <f aca="false">+'[1]Roll-2'!$B63/1</f>
        <v>0</v>
      </c>
      <c r="F31" s="7"/>
      <c r="G31" s="36" t="n">
        <f aca="false">+'[1]Roll-3'!$B63/1</f>
        <v>0</v>
      </c>
      <c r="H31" s="7"/>
      <c r="I31" s="36" t="n">
        <f aca="false">+'[1]Roll-4'!$B63/1</f>
        <v>0</v>
      </c>
      <c r="J31" s="7"/>
      <c r="K31" s="37"/>
      <c r="L31" s="7"/>
      <c r="M31" s="7"/>
      <c r="N31" s="38" t="n">
        <f aca="false">(C31+E31+G31+I31)/1</f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49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5" hidden="false" customHeight="true" outlineLevel="0" collapsed="false">
      <c r="A32" s="35" t="s">
        <v>28</v>
      </c>
      <c r="B32" s="7"/>
      <c r="C32" s="36" t="n">
        <f aca="false">(+'[1]Roll-1'!$B62+'[1]Roll-1'!$B70+'[1]Roll-1'!$B66)/1</f>
        <v>0</v>
      </c>
      <c r="D32" s="7"/>
      <c r="E32" s="36" t="n">
        <f aca="false">(+'[1]Roll-2'!$B62+'[1]Roll-2'!$B70+'[1]Roll-2'!$B66)/1</f>
        <v>0</v>
      </c>
      <c r="F32" s="7"/>
      <c r="G32" s="36" t="n">
        <f aca="false">(+'[1]Roll-3'!$B62+'[1]Roll-3'!$B70+'[1]Roll-3'!$B66)/1</f>
        <v>0</v>
      </c>
      <c r="H32" s="7"/>
      <c r="I32" s="36" t="n">
        <f aca="false">(+'[1]Roll-4'!$B62+'[1]Roll-4'!$B70+'[1]Roll-4'!$B66)/1</f>
        <v>0</v>
      </c>
      <c r="J32" s="7"/>
      <c r="K32" s="37"/>
      <c r="L32" s="7"/>
      <c r="M32" s="7"/>
      <c r="N32" s="38" t="n">
        <f aca="false">(C32+E32+G32+I32)/1</f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9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5" hidden="false" customHeight="true" outlineLevel="0" collapsed="false">
      <c r="A33" s="45"/>
      <c r="B33" s="46"/>
      <c r="C33" s="47" t="n">
        <f aca="false">C19+C30+C31+C32</f>
        <v>7243307.2199</v>
      </c>
      <c r="D33" s="46"/>
      <c r="E33" s="47" t="n">
        <f aca="false">E19+E30+E31+E32</f>
        <v>3856016.9482</v>
      </c>
      <c r="F33" s="46"/>
      <c r="G33" s="47" t="n">
        <f aca="false">G19+G30+G31+G32</f>
        <v>795777.4548</v>
      </c>
      <c r="H33" s="46"/>
      <c r="I33" s="47" t="n">
        <f aca="false">I19+I30+I31+I32</f>
        <v>-11952346.2</v>
      </c>
      <c r="J33" s="46"/>
      <c r="K33" s="48"/>
      <c r="L33" s="46"/>
      <c r="M33" s="46"/>
      <c r="N33" s="47" t="n">
        <f aca="false">N19+N30+N31+N32</f>
        <v>-57244.577099999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50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" hidden="false" customHeight="true" outlineLevel="0" collapsed="false">
      <c r="A34" s="8"/>
      <c r="B34" s="7"/>
      <c r="C34" s="39"/>
      <c r="D34" s="7"/>
      <c r="E34" s="39"/>
      <c r="F34" s="7"/>
      <c r="G34" s="39"/>
      <c r="H34" s="7"/>
      <c r="I34" s="39"/>
      <c r="J34" s="7"/>
      <c r="K34" s="39"/>
      <c r="L34" s="7"/>
      <c r="M34" s="7"/>
      <c r="N34" s="4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" hidden="false" customHeight="true" outlineLevel="0" collapsed="false">
      <c r="A35" s="32" t="n">
        <f aca="false">A4</f>
        <v>36861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7"/>
      <c r="N35" s="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" hidden="false" customHeight="true" outlineLevel="0" collapsed="false">
      <c r="A36" s="35" t="s">
        <v>29</v>
      </c>
      <c r="B36" s="7"/>
      <c r="C36" s="36" t="n">
        <f aca="false">+('[1]Roll-1'!$E19/1)</f>
        <v>-37646543.6193</v>
      </c>
      <c r="D36" s="7"/>
      <c r="E36" s="36" t="n">
        <f aca="false">+('[1]Roll-2'!$E19/1)</f>
        <v>-25044880.3662</v>
      </c>
      <c r="F36" s="7"/>
      <c r="G36" s="36" t="n">
        <f aca="false">+('[1]Roll-3'!$E19/1)</f>
        <v>-5654027.5844</v>
      </c>
      <c r="H36" s="7"/>
      <c r="I36" s="36" t="n">
        <f aca="false">+('[1]Roll-4'!$E19/1)</f>
        <v>87412707</v>
      </c>
      <c r="J36" s="7"/>
      <c r="K36" s="37"/>
      <c r="L36" s="7"/>
      <c r="M36" s="7"/>
      <c r="N36" s="38" t="n">
        <f aca="false">(C36+E36+G36+I36)/1</f>
        <v>19067255.4301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5" hidden="false" customHeight="true" outlineLevel="0" collapsed="false">
      <c r="A37" s="35" t="s">
        <v>30</v>
      </c>
      <c r="B37" s="7"/>
      <c r="C37" s="36" t="n">
        <f aca="false">('[1]Roll-1'!$B58)/1</f>
        <v>-2649.6266</v>
      </c>
      <c r="D37" s="7"/>
      <c r="E37" s="36" t="n">
        <f aca="false">('[1]Roll-2'!$B58)/1</f>
        <v>-2987.9483</v>
      </c>
      <c r="F37" s="7"/>
      <c r="G37" s="36" t="n">
        <f aca="false">('[1]Roll-3'!$B58)/1</f>
        <v>-346.3387</v>
      </c>
      <c r="H37" s="7"/>
      <c r="I37" s="36" t="n">
        <f aca="false">('[1]Roll-4'!$B58)/1</f>
        <v>3188.1449</v>
      </c>
      <c r="J37" s="7"/>
      <c r="K37" s="37"/>
      <c r="L37" s="7"/>
      <c r="M37" s="7"/>
      <c r="N37" s="38" t="n">
        <f aca="false">(C37+E37+G37+I37)/1</f>
        <v>-2795.7687</v>
      </c>
      <c r="O37" s="1"/>
      <c r="P37" s="1"/>
      <c r="Q37" s="1"/>
      <c r="R37" s="1"/>
      <c r="S37" s="51"/>
      <c r="T37" s="52"/>
      <c r="U37" s="0"/>
      <c r="V37" s="1"/>
      <c r="W37" s="1"/>
      <c r="X37" s="1"/>
      <c r="Y37" s="1"/>
      <c r="Z37" s="1"/>
      <c r="AA37" s="0"/>
      <c r="AB37" s="0"/>
      <c r="AC37" s="5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" hidden="false" customHeight="true" outlineLevel="0" collapsed="false">
      <c r="A38" s="35" t="s">
        <v>31</v>
      </c>
      <c r="B38" s="7"/>
      <c r="C38" s="36" t="n">
        <f aca="false">('[1]Roll-1'!$B59)/1</f>
        <v>-4603.6049</v>
      </c>
      <c r="D38" s="7"/>
      <c r="E38" s="36" t="n">
        <f aca="false">('[1]Roll-2'!$B59)/1</f>
        <v>-5369.892</v>
      </c>
      <c r="F38" s="7"/>
      <c r="G38" s="36" t="n">
        <f aca="false">('[1]Roll-3'!$B59)/1</f>
        <v>1362.3338</v>
      </c>
      <c r="H38" s="7"/>
      <c r="I38" s="36" t="n">
        <f aca="false">('[1]Roll-4'!$B59)/1</f>
        <v>-7662.2509</v>
      </c>
      <c r="J38" s="7"/>
      <c r="K38" s="37"/>
      <c r="L38" s="7"/>
      <c r="M38" s="7"/>
      <c r="N38" s="38" t="n">
        <f aca="false">(C38+E38+G38+I38)/1</f>
        <v>-16273.414</v>
      </c>
      <c r="O38" s="1"/>
      <c r="P38" s="1"/>
      <c r="Q38" s="1"/>
      <c r="R38" s="1"/>
      <c r="S38" s="51"/>
      <c r="T38" s="52"/>
      <c r="U38" s="53"/>
      <c r="V38" s="1"/>
      <c r="W38" s="1"/>
      <c r="X38" s="1"/>
      <c r="Y38" s="1"/>
      <c r="Z38" s="1"/>
      <c r="AA38" s="0"/>
      <c r="AB38" s="0"/>
      <c r="AC38" s="5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5" hidden="false" customHeight="true" outlineLevel="0" collapsed="false">
      <c r="A39" s="35"/>
      <c r="B39" s="7"/>
      <c r="C39" s="37"/>
      <c r="D39" s="7"/>
      <c r="E39" s="37"/>
      <c r="F39" s="7"/>
      <c r="G39" s="37"/>
      <c r="H39" s="7"/>
      <c r="I39" s="37"/>
      <c r="J39" s="7"/>
      <c r="K39" s="37"/>
      <c r="L39" s="7"/>
      <c r="M39" s="7"/>
      <c r="N39" s="43"/>
      <c r="O39" s="1"/>
      <c r="P39" s="1"/>
      <c r="Q39" s="1"/>
      <c r="R39" s="1"/>
      <c r="S39" s="52"/>
      <c r="T39" s="52"/>
      <c r="U39" s="54"/>
      <c r="V39" s="1"/>
      <c r="W39" s="1"/>
      <c r="X39" s="1"/>
      <c r="Y39" s="1"/>
      <c r="Z39" s="1"/>
      <c r="AA39" s="55"/>
      <c r="AB39" s="0"/>
      <c r="AC39" s="52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5" hidden="false" customHeight="true" outlineLevel="0" collapsed="false">
      <c r="A40" s="35" t="s">
        <v>32</v>
      </c>
      <c r="B40" s="7"/>
      <c r="C40" s="36" t="n">
        <f aca="false">C36</f>
        <v>-37646543.6193</v>
      </c>
      <c r="D40" s="7"/>
      <c r="E40" s="36" t="n">
        <f aca="false">E36</f>
        <v>-25044880.3662</v>
      </c>
      <c r="F40" s="7"/>
      <c r="G40" s="36" t="n">
        <f aca="false">G36</f>
        <v>-5654027.5844</v>
      </c>
      <c r="H40" s="7"/>
      <c r="I40" s="36" t="n">
        <f aca="false">I36</f>
        <v>87412707</v>
      </c>
      <c r="J40" s="7"/>
      <c r="K40" s="37"/>
      <c r="L40" s="7"/>
      <c r="M40" s="7"/>
      <c r="N40" s="38" t="n">
        <f aca="false">(C40+E40+G40+I40)/1</f>
        <v>19067255.4301</v>
      </c>
      <c r="O40" s="1"/>
      <c r="P40" s="1"/>
      <c r="Q40" s="1"/>
      <c r="R40" s="1"/>
      <c r="S40" s="52"/>
      <c r="T40" s="52"/>
      <c r="U40" s="54"/>
      <c r="V40" s="1"/>
      <c r="W40" s="1"/>
      <c r="X40" s="1"/>
      <c r="Y40" s="1"/>
      <c r="Z40" s="1"/>
      <c r="AA40" s="55"/>
      <c r="AB40" s="0"/>
      <c r="AC40" s="52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5" hidden="false" customHeight="true" outlineLevel="0" collapsed="false">
      <c r="A41" s="35" t="s">
        <v>33</v>
      </c>
      <c r="B41" s="7" t="n">
        <f aca="false">C14+C31-C41</f>
        <v>0</v>
      </c>
      <c r="C41" s="36" t="n">
        <f aca="false">+'[1]Roll-1'!$E26/1</f>
        <v>0</v>
      </c>
      <c r="D41" s="7" t="n">
        <f aca="false">E14+E31-E41</f>
        <v>0</v>
      </c>
      <c r="E41" s="36" t="n">
        <f aca="false">+'[1]Roll-2'!$E26/1</f>
        <v>0</v>
      </c>
      <c r="F41" s="7" t="n">
        <f aca="false">G14+G31-G41</f>
        <v>0</v>
      </c>
      <c r="G41" s="36" t="n">
        <f aca="false">+'[1]Roll-3'!$E26/1</f>
        <v>0</v>
      </c>
      <c r="H41" s="7" t="n">
        <f aca="false">I14+I31-I41</f>
        <v>0</v>
      </c>
      <c r="I41" s="36" t="n">
        <f aca="false">+'[1]Roll-4'!$E26/1</f>
        <v>0</v>
      </c>
      <c r="J41" s="7"/>
      <c r="K41" s="37"/>
      <c r="L41" s="7"/>
      <c r="M41" s="7" t="n">
        <f aca="false">(N14+N31-N41)/1000</f>
        <v>0</v>
      </c>
      <c r="N41" s="38" t="n">
        <f aca="false">(C41+E41+G41+I41)/1</f>
        <v>0</v>
      </c>
      <c r="O41" s="1"/>
      <c r="P41" s="1"/>
      <c r="Q41" s="1"/>
      <c r="R41" s="1"/>
      <c r="S41" s="52"/>
      <c r="T41" s="52"/>
      <c r="U41" s="54"/>
      <c r="V41" s="1"/>
      <c r="W41" s="1"/>
      <c r="X41" s="1"/>
      <c r="Y41" s="1"/>
      <c r="Z41" s="1"/>
      <c r="AA41" s="55"/>
      <c r="AB41" s="0"/>
      <c r="AC41" s="52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5" hidden="false" customHeight="true" outlineLevel="0" collapsed="false">
      <c r="A42" s="35" t="s">
        <v>34</v>
      </c>
      <c r="B42" s="7"/>
      <c r="C42" s="36" t="n">
        <f aca="false">+'[1]Roll-1'!$E36/1</f>
        <v>30218895.4607</v>
      </c>
      <c r="D42" s="7"/>
      <c r="E42" s="36" t="n">
        <f aca="false">+'[1]Roll-2'!$E36/1</f>
        <v>-21755550.4055</v>
      </c>
      <c r="F42" s="7"/>
      <c r="G42" s="36" t="n">
        <f aca="false">+'[1]Roll-3'!$E36/1</f>
        <v>-9018303.77</v>
      </c>
      <c r="H42" s="7"/>
      <c r="I42" s="36" t="n">
        <f aca="false">+'[1]Roll-4'!$E36/1</f>
        <v>7921801.1956</v>
      </c>
      <c r="J42" s="7"/>
      <c r="K42" s="37"/>
      <c r="L42" s="7"/>
      <c r="M42" s="7"/>
      <c r="N42" s="38" t="n">
        <f aca="false">(C42+E42+G42+I42)/1</f>
        <v>7366842.4808</v>
      </c>
      <c r="O42" s="1"/>
      <c r="P42" s="1"/>
      <c r="Q42" s="1"/>
      <c r="R42" s="1"/>
      <c r="S42" s="1"/>
      <c r="T42" s="52"/>
      <c r="U42" s="54"/>
      <c r="V42" s="1"/>
      <c r="W42" s="1"/>
      <c r="X42" s="1"/>
      <c r="Y42" s="1"/>
      <c r="Z42" s="1"/>
      <c r="AA42" s="55"/>
      <c r="AB42" s="0"/>
      <c r="AC42" s="5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5" hidden="false" customHeight="true" outlineLevel="0" collapsed="false">
      <c r="A43" s="35" t="s">
        <v>35</v>
      </c>
      <c r="B43" s="7" t="n">
        <f aca="false">C43-SUM(C40:C42)+('[1]Roll-1'!B67/1000)*0</f>
        <v>-0.011999998241663</v>
      </c>
      <c r="C43" s="36" t="n">
        <f aca="false">C16+C33</f>
        <v>-7427648.1706</v>
      </c>
      <c r="D43" s="7" t="n">
        <f aca="false">E43-SUM(E40:E42)+('[1]Roll-1'!D67/1000)*0</f>
        <v>0</v>
      </c>
      <c r="E43" s="36" t="n">
        <f aca="false">E16+E33-E29</f>
        <v>-46800430.7717</v>
      </c>
      <c r="F43" s="7" t="n">
        <f aca="false">G43-SUM(G40:G42)+('[1]Roll-1'!F67/1000)*0</f>
        <v>0.133200000971556</v>
      </c>
      <c r="G43" s="36" t="n">
        <f aca="false">G16+G33-G29</f>
        <v>-14672331.2212</v>
      </c>
      <c r="H43" s="7" t="n">
        <f aca="false">I43-SUM(I40:I42)</f>
        <v>0.944899991154671</v>
      </c>
      <c r="I43" s="36" t="n">
        <f aca="false">I16+I33-I29</f>
        <v>95334509.1405</v>
      </c>
      <c r="J43" s="7"/>
      <c r="K43" s="37"/>
      <c r="L43" s="7"/>
      <c r="M43" s="7" t="n">
        <f aca="false">N43-SUM(N40:N42)</f>
        <v>1.06610001623631</v>
      </c>
      <c r="N43" s="38" t="n">
        <f aca="false">(C43+E43+G43+I43)/1</f>
        <v>26434098.977</v>
      </c>
      <c r="O43" s="1"/>
      <c r="P43" s="1"/>
      <c r="Q43" s="1"/>
      <c r="R43" s="1"/>
      <c r="S43" s="52"/>
      <c r="T43" s="52"/>
      <c r="U43" s="54"/>
      <c r="V43" s="1"/>
      <c r="W43" s="1"/>
      <c r="X43" s="1"/>
      <c r="Y43" s="1"/>
      <c r="Z43" s="1"/>
      <c r="AA43" s="55"/>
      <c r="AB43" s="0"/>
      <c r="AC43" s="52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5" hidden="false" customHeight="true" outlineLevel="0" collapsed="false">
      <c r="A44" s="8"/>
      <c r="B44" s="7"/>
      <c r="C44" s="8"/>
      <c r="D44" s="7"/>
      <c r="E44" s="8"/>
      <c r="F44" s="7"/>
      <c r="G44" s="8"/>
      <c r="H44" s="7"/>
      <c r="I44" s="8"/>
      <c r="J44" s="7"/>
      <c r="K44" s="8"/>
      <c r="L44" s="7"/>
      <c r="M44" s="7"/>
      <c r="N44" s="9"/>
      <c r="O44" s="1"/>
      <c r="P44" s="1"/>
      <c r="Q44" s="1"/>
      <c r="R44" s="1"/>
      <c r="S44" s="52"/>
      <c r="T44" s="52"/>
      <c r="U44" s="54"/>
      <c r="V44" s="1"/>
      <c r="W44" s="1"/>
      <c r="X44" s="1"/>
      <c r="Y44" s="1"/>
      <c r="Z44" s="1"/>
      <c r="AA44" s="55"/>
      <c r="AB44" s="0"/>
      <c r="AC44" s="52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5" hidden="false" customHeight="true" outlineLevel="0" collapsed="false">
      <c r="A45" s="56" t="s">
        <v>36</v>
      </c>
      <c r="B45" s="7"/>
      <c r="C45" s="8"/>
      <c r="D45" s="7"/>
      <c r="E45" s="8"/>
      <c r="F45" s="7"/>
      <c r="G45" s="8"/>
      <c r="H45" s="7"/>
      <c r="I45" s="8"/>
      <c r="J45" s="7"/>
      <c r="K45" s="8"/>
      <c r="L45" s="7"/>
      <c r="M45" s="7"/>
      <c r="N45" s="9"/>
      <c r="O45" s="1"/>
      <c r="P45" s="1"/>
      <c r="Q45" s="1"/>
      <c r="R45" s="1"/>
      <c r="S45" s="52"/>
      <c r="T45" s="52"/>
      <c r="U45" s="54"/>
      <c r="V45" s="1"/>
      <c r="W45" s="1"/>
      <c r="X45" s="1"/>
      <c r="Y45" s="1"/>
      <c r="Z45" s="1"/>
      <c r="AA45" s="55"/>
      <c r="AB45" s="0"/>
      <c r="AC45" s="5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5" hidden="false" customHeight="true" outlineLevel="0" collapsed="false">
      <c r="A46" s="35" t="s">
        <v>35</v>
      </c>
      <c r="B46" s="7"/>
      <c r="C46" s="36" t="n">
        <v>11201546.9857</v>
      </c>
      <c r="D46" s="7"/>
      <c r="E46" s="36" t="n">
        <v>-7535027.2163</v>
      </c>
      <c r="F46" s="7"/>
      <c r="G46" s="36" t="n">
        <v>-666523.6267</v>
      </c>
      <c r="H46" s="7"/>
      <c r="I46" s="36" t="n">
        <v>0</v>
      </c>
      <c r="J46" s="7"/>
      <c r="K46" s="37"/>
      <c r="L46" s="7"/>
      <c r="M46" s="7"/>
      <c r="N46" s="38" t="n">
        <f aca="false">2999996.1427</f>
        <v>2999996.1427</v>
      </c>
      <c r="O46" s="1"/>
      <c r="P46" s="1"/>
      <c r="Q46" s="1"/>
      <c r="R46" s="1"/>
      <c r="S46" s="52"/>
      <c r="T46" s="52"/>
      <c r="U46" s="54"/>
      <c r="V46" s="1"/>
      <c r="W46" s="1"/>
      <c r="X46" s="1"/>
      <c r="Y46" s="1"/>
      <c r="Z46" s="1"/>
      <c r="AA46" s="55"/>
      <c r="AB46" s="0"/>
      <c r="AC46" s="52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5" hidden="false" customHeight="true" outlineLevel="0" collapsed="false">
      <c r="A47" s="8"/>
      <c r="B47" s="7" t="n">
        <f aca="false">SUM(C49:C51)-C43+C46</f>
        <v>-0.00229999795556068</v>
      </c>
      <c r="C47" s="57"/>
      <c r="D47" s="7" t="n">
        <f aca="false">SUM(E49:E51)-E43+E46</f>
        <v>-0.216300000436604</v>
      </c>
      <c r="E47" s="57"/>
      <c r="F47" s="7" t="n">
        <f aca="false">SUM(G49:G51)-G43+G46</f>
        <v>0.240099998889491</v>
      </c>
      <c r="G47" s="57"/>
      <c r="H47" s="7" t="n">
        <f aca="false">SUM(I49:I51)-I43+I46</f>
        <v>-0.944899991154671</v>
      </c>
      <c r="I47" s="57"/>
      <c r="J47" s="7"/>
      <c r="K47" s="57"/>
      <c r="L47" s="7"/>
      <c r="M47" s="7" t="n">
        <f aca="false">SUM(N49:N51)-N43+N46</f>
        <v>-0.923400016035885</v>
      </c>
      <c r="N47" s="58"/>
      <c r="O47" s="1"/>
      <c r="P47" s="1"/>
      <c r="Q47" s="1"/>
      <c r="R47" s="1"/>
      <c r="S47" s="52"/>
      <c r="T47" s="52"/>
      <c r="U47" s="54"/>
      <c r="V47" s="1"/>
      <c r="W47" s="1"/>
      <c r="X47" s="1"/>
      <c r="Y47" s="1"/>
      <c r="Z47" s="1"/>
      <c r="AA47" s="55"/>
      <c r="AB47" s="0"/>
      <c r="AC47" s="52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5" hidden="false" customHeight="true" outlineLevel="0" collapsed="false">
      <c r="A48" s="59" t="n">
        <f aca="false">A4</f>
        <v>36861</v>
      </c>
      <c r="B48" s="7"/>
      <c r="C48" s="8"/>
      <c r="D48" s="7"/>
      <c r="E48" s="8"/>
      <c r="F48" s="7"/>
      <c r="G48" s="8"/>
      <c r="H48" s="7"/>
      <c r="I48" s="8"/>
      <c r="J48" s="7"/>
      <c r="K48" s="8"/>
      <c r="L48" s="7"/>
      <c r="M48" s="7"/>
      <c r="N48" s="9"/>
      <c r="O48" s="1"/>
      <c r="P48" s="1"/>
      <c r="Q48" s="1"/>
      <c r="R48" s="1"/>
      <c r="S48" s="52"/>
      <c r="T48" s="52"/>
      <c r="U48" s="54"/>
      <c r="V48" s="1"/>
      <c r="W48" s="1"/>
      <c r="X48" s="1"/>
      <c r="Y48" s="1"/>
      <c r="Z48" s="1"/>
      <c r="AA48" s="55"/>
      <c r="AB48" s="0"/>
      <c r="AC48" s="52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5" hidden="false" customHeight="true" outlineLevel="0" collapsed="false">
      <c r="A49" s="35" t="s">
        <v>11</v>
      </c>
      <c r="B49" s="7"/>
      <c r="C49" s="36" t="n">
        <f aca="false">C40-17140263</f>
        <v>-54786806.6193</v>
      </c>
      <c r="D49" s="7"/>
      <c r="E49" s="36" t="n">
        <f aca="false">E40+1899127</f>
        <v>-23145753.3662</v>
      </c>
      <c r="F49" s="7"/>
      <c r="G49" s="36" t="n">
        <f aca="false">G40-162727</f>
        <v>-5816754.5844</v>
      </c>
      <c r="H49" s="7"/>
      <c r="I49" s="36" t="n">
        <f aca="false">I40</f>
        <v>87412707</v>
      </c>
      <c r="J49" s="7"/>
      <c r="K49" s="37"/>
      <c r="L49" s="7"/>
      <c r="M49" s="7"/>
      <c r="N49" s="38" t="n">
        <f aca="false">(C49+E49+G49+I49)/1</f>
        <v>3663392.43009999</v>
      </c>
      <c r="O49" s="1"/>
      <c r="P49" s="1"/>
      <c r="Q49" s="1"/>
      <c r="R49" s="1"/>
      <c r="S49" s="52"/>
      <c r="T49" s="52"/>
      <c r="U49" s="54"/>
      <c r="V49" s="1"/>
      <c r="W49" s="1"/>
      <c r="X49" s="1"/>
      <c r="Y49" s="1"/>
      <c r="Z49" s="1"/>
      <c r="AA49" s="55"/>
      <c r="AB49" s="0"/>
      <c r="AC49" s="52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5" hidden="false" customHeight="true" outlineLevel="0" collapsed="false">
      <c r="A50" s="35" t="s">
        <v>37</v>
      </c>
      <c r="B50" s="7"/>
      <c r="C50" s="36" t="n">
        <f aca="false">C41</f>
        <v>0</v>
      </c>
      <c r="D50" s="7"/>
      <c r="E50" s="36" t="n">
        <f aca="false">E41</f>
        <v>0</v>
      </c>
      <c r="F50" s="7"/>
      <c r="G50" s="36" t="n">
        <f aca="false">G41</f>
        <v>0</v>
      </c>
      <c r="H50" s="7"/>
      <c r="I50" s="36" t="n">
        <f aca="false">I41</f>
        <v>0</v>
      </c>
      <c r="J50" s="7"/>
      <c r="K50" s="37"/>
      <c r="L50" s="7"/>
      <c r="M50" s="7"/>
      <c r="N50" s="38" t="n">
        <f aca="false">(C50+E50+G50+I50)/1</f>
        <v>0</v>
      </c>
      <c r="O50" s="1"/>
      <c r="P50" s="1"/>
      <c r="Q50" s="1"/>
      <c r="R50" s="1"/>
      <c r="S50" s="52"/>
      <c r="T50" s="52"/>
      <c r="U50" s="54"/>
      <c r="V50" s="1"/>
      <c r="W50" s="1"/>
      <c r="X50" s="1"/>
      <c r="Y50" s="1"/>
      <c r="Z50" s="1"/>
      <c r="AA50" s="55"/>
      <c r="AB50" s="0"/>
      <c r="AC50" s="52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5" hidden="false" customHeight="true" outlineLevel="0" collapsed="false">
      <c r="A51" s="35" t="s">
        <v>34</v>
      </c>
      <c r="B51" s="7"/>
      <c r="C51" s="36" t="n">
        <f aca="false">C42+5938716</f>
        <v>36157611.4607</v>
      </c>
      <c r="D51" s="7"/>
      <c r="E51" s="36" t="n">
        <f aca="false">E42+5635900</f>
        <v>-16119650.4055</v>
      </c>
      <c r="F51" s="7"/>
      <c r="G51" s="36" t="n">
        <f aca="false">G42+829251</f>
        <v>-8189052.77</v>
      </c>
      <c r="H51" s="7"/>
      <c r="I51" s="36" t="n">
        <f aca="false">I42</f>
        <v>7921801.1956</v>
      </c>
      <c r="J51" s="7"/>
      <c r="K51" s="37"/>
      <c r="L51" s="7"/>
      <c r="M51" s="7"/>
      <c r="N51" s="38" t="n">
        <f aca="false">(C51+E51+G51+I51)/1</f>
        <v>19770709.4808</v>
      </c>
      <c r="O51" s="1"/>
      <c r="P51" s="1"/>
      <c r="Q51" s="1"/>
      <c r="R51" s="1"/>
      <c r="S51" s="52"/>
      <c r="T51" s="52"/>
      <c r="U51" s="0"/>
      <c r="V51" s="1"/>
      <c r="W51" s="1"/>
      <c r="X51" s="1"/>
      <c r="Y51" s="1"/>
      <c r="Z51" s="1"/>
      <c r="AA51" s="0"/>
      <c r="AB51" s="0"/>
      <c r="AC51" s="60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5" hidden="false" customHeight="true" outlineLevel="0" collapsed="false">
      <c r="A52" s="61" t="s">
        <v>35</v>
      </c>
      <c r="B52" s="46"/>
      <c r="C52" s="62" t="n">
        <f aca="false">SUM(C49:C51)</f>
        <v>-18629195.1586</v>
      </c>
      <c r="D52" s="46"/>
      <c r="E52" s="62" t="n">
        <f aca="false">SUM(E49:E51)</f>
        <v>-39265403.7717</v>
      </c>
      <c r="F52" s="46"/>
      <c r="G52" s="62" t="n">
        <f aca="false">SUM(G49:G51)</f>
        <v>-14005807.3544</v>
      </c>
      <c r="H52" s="46"/>
      <c r="I52" s="62" t="n">
        <f aca="false">SUM(I49:I51)</f>
        <v>95334508.1956</v>
      </c>
      <c r="J52" s="46"/>
      <c r="K52" s="63"/>
      <c r="L52" s="46"/>
      <c r="M52" s="46"/>
      <c r="N52" s="47" t="n">
        <f aca="false">(C52+E52+G52+I52)/1</f>
        <v>23434101.9109</v>
      </c>
      <c r="O52" s="1"/>
      <c r="P52" s="1"/>
      <c r="Q52" s="1"/>
      <c r="R52" s="1"/>
      <c r="S52" s="52"/>
      <c r="T52" s="52"/>
      <c r="U52" s="52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" hidden="false" customHeight="true" outlineLevel="0" collapsed="false">
      <c r="A53" s="35"/>
      <c r="B53" s="7"/>
      <c r="C53" s="8"/>
      <c r="D53" s="7"/>
      <c r="E53" s="8"/>
      <c r="F53" s="7"/>
      <c r="G53" s="8"/>
      <c r="H53" s="7"/>
      <c r="I53" s="8"/>
      <c r="J53" s="7"/>
      <c r="K53" s="8"/>
      <c r="L53" s="7"/>
      <c r="M53" s="7"/>
      <c r="N53" s="9"/>
      <c r="O53" s="1"/>
      <c r="P53" s="0"/>
      <c r="Q53" s="0"/>
      <c r="R53" s="52"/>
      <c r="S53" s="52"/>
      <c r="T53" s="52"/>
      <c r="U53" s="52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" hidden="false" customHeight="true" outlineLevel="0" collapsed="false">
      <c r="A54" s="64" t="s">
        <v>38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7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" hidden="false" customHeight="true" outlineLevel="0" collapsed="false">
      <c r="A55" s="35" t="s">
        <v>15</v>
      </c>
      <c r="B55" s="7"/>
      <c r="C55" s="65" t="n">
        <f aca="false">C19-C73</f>
        <v>45200</v>
      </c>
      <c r="D55" s="7"/>
      <c r="E55" s="65" t="n">
        <f aca="false">E19-E73</f>
        <v>0</v>
      </c>
      <c r="F55" s="7"/>
      <c r="G55" s="65" t="n">
        <f aca="false">G19-G73</f>
        <v>0</v>
      </c>
      <c r="H55" s="7"/>
      <c r="I55" s="65" t="n">
        <f aca="false">I19-I73</f>
        <v>0</v>
      </c>
      <c r="J55" s="7"/>
      <c r="K55" s="66"/>
      <c r="L55" s="7"/>
      <c r="M55" s="7"/>
      <c r="N55" s="38" t="n">
        <f aca="false">(C55+E55+G55+I55)/1</f>
        <v>45200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" hidden="false" customHeight="true" outlineLevel="0" collapsed="false">
      <c r="A56" s="35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7"/>
      <c r="N56" s="4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" hidden="false" customHeight="true" outlineLevel="0" collapsed="false">
      <c r="A57" s="35" t="s">
        <v>39</v>
      </c>
      <c r="B57" s="7"/>
      <c r="C57" s="67" t="n">
        <f aca="false">C21-C75</f>
        <v>-8704.3434</v>
      </c>
      <c r="D57" s="7"/>
      <c r="E57" s="67" t="n">
        <f aca="false">E21-E75</f>
        <v>83049.4043</v>
      </c>
      <c r="F57" s="7"/>
      <c r="G57" s="67" t="n">
        <f aca="false">G21-G75</f>
        <v>724599.3611</v>
      </c>
      <c r="H57" s="7"/>
      <c r="I57" s="67" t="n">
        <f aca="false">I21-I75</f>
        <v>-201565</v>
      </c>
      <c r="J57" s="7"/>
      <c r="K57" s="67"/>
      <c r="L57" s="7"/>
      <c r="M57" s="7"/>
      <c r="N57" s="43" t="n">
        <f aca="false">(C57+E57+G57+I57)/1</f>
        <v>597379.422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" hidden="false" customHeight="true" outlineLevel="0" collapsed="false">
      <c r="A58" s="35" t="s">
        <v>18</v>
      </c>
      <c r="B58" s="7"/>
      <c r="C58" s="67" t="n">
        <f aca="false">C22-C76</f>
        <v>7329124.686</v>
      </c>
      <c r="D58" s="7"/>
      <c r="E58" s="67" t="n">
        <f aca="false">E22-E76</f>
        <v>0</v>
      </c>
      <c r="F58" s="7"/>
      <c r="G58" s="67" t="n">
        <f aca="false">G22-G76</f>
        <v>-973063.7043</v>
      </c>
      <c r="H58" s="7"/>
      <c r="I58" s="67" t="n">
        <f aca="false">I22-I76</f>
        <v>-11779488.2</v>
      </c>
      <c r="J58" s="7"/>
      <c r="K58" s="67"/>
      <c r="L58" s="7"/>
      <c r="M58" s="7"/>
      <c r="N58" s="43" t="n">
        <f aca="false">(C58+E58+G58+I58)/1</f>
        <v>-5423427.2183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" hidden="false" customHeight="true" outlineLevel="0" collapsed="false">
      <c r="A59" s="35" t="s">
        <v>19</v>
      </c>
      <c r="B59" s="7"/>
      <c r="C59" s="67" t="n">
        <f aca="false">C23-C77</f>
        <v>0</v>
      </c>
      <c r="D59" s="7"/>
      <c r="E59" s="67" t="n">
        <f aca="false">E23-E77</f>
        <v>3772967.5439</v>
      </c>
      <c r="F59" s="7"/>
      <c r="G59" s="67" t="n">
        <f aca="false">G23-G77</f>
        <v>-234628.0603</v>
      </c>
      <c r="H59" s="7"/>
      <c r="I59" s="67" t="n">
        <f aca="false">I23-I77</f>
        <v>0</v>
      </c>
      <c r="J59" s="7"/>
      <c r="K59" s="67"/>
      <c r="L59" s="7"/>
      <c r="M59" s="7"/>
      <c r="N59" s="43" t="n">
        <f aca="false">(C59+E59+G59+I59)/1</f>
        <v>3538339.4836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" hidden="false" customHeight="true" outlineLevel="0" collapsed="false">
      <c r="A60" s="35" t="s">
        <v>20</v>
      </c>
      <c r="B60" s="7"/>
      <c r="C60" s="67" t="n">
        <f aca="false">C24-C78</f>
        <v>0</v>
      </c>
      <c r="D60" s="7"/>
      <c r="E60" s="67" t="n">
        <f aca="false">E24-E78</f>
        <v>0</v>
      </c>
      <c r="F60" s="7"/>
      <c r="G60" s="67" t="n">
        <f aca="false">G24-G78</f>
        <v>0</v>
      </c>
      <c r="H60" s="7"/>
      <c r="I60" s="67" t="n">
        <f aca="false">I24-I78</f>
        <v>0</v>
      </c>
      <c r="J60" s="7"/>
      <c r="K60" s="67"/>
      <c r="L60" s="7"/>
      <c r="M60" s="7"/>
      <c r="N60" s="43" t="n">
        <f aca="false">(C60+E60+G60+I60)/1</f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" hidden="false" customHeight="true" outlineLevel="0" collapsed="false">
      <c r="A61" s="35" t="s">
        <v>21</v>
      </c>
      <c r="B61" s="7"/>
      <c r="C61" s="67" t="n">
        <f aca="false">C25-C79</f>
        <v>42569.0609</v>
      </c>
      <c r="D61" s="7"/>
      <c r="E61" s="67" t="n">
        <f aca="false">E25-E79</f>
        <v>0</v>
      </c>
      <c r="F61" s="7"/>
      <c r="G61" s="67" t="n">
        <f aca="false">G25-G79</f>
        <v>1272250.8707</v>
      </c>
      <c r="H61" s="7"/>
      <c r="I61" s="67" t="n">
        <f aca="false">I25-I79</f>
        <v>0</v>
      </c>
      <c r="J61" s="7"/>
      <c r="K61" s="67"/>
      <c r="L61" s="7"/>
      <c r="M61" s="7"/>
      <c r="N61" s="43" t="n">
        <f aca="false">(C61+E61+G61+I61)/1</f>
        <v>1314819.9316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" hidden="false" customHeight="true" outlineLevel="0" collapsed="false">
      <c r="A62" s="35" t="s">
        <v>22</v>
      </c>
      <c r="B62" s="7"/>
      <c r="C62" s="67" t="n">
        <f aca="false">C26-C80</f>
        <v>28487.0517</v>
      </c>
      <c r="D62" s="7"/>
      <c r="E62" s="67" t="n">
        <f aca="false">E26-E80</f>
        <v>0</v>
      </c>
      <c r="F62" s="7"/>
      <c r="G62" s="67" t="n">
        <f aca="false">G26-G80</f>
        <v>11659.1565</v>
      </c>
      <c r="H62" s="7"/>
      <c r="I62" s="67" t="n">
        <f aca="false">I26-I80</f>
        <v>58457</v>
      </c>
      <c r="J62" s="7"/>
      <c r="K62" s="67"/>
      <c r="L62" s="7"/>
      <c r="M62" s="7"/>
      <c r="N62" s="43" t="n">
        <f aca="false">(C62+E62+G62+I62)/1</f>
        <v>98603.2082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" hidden="false" customHeight="true" outlineLevel="0" collapsed="false">
      <c r="A63" s="35" t="s">
        <v>23</v>
      </c>
      <c r="B63" s="7"/>
      <c r="C63" s="67" t="n">
        <f aca="false">C27-C81</f>
        <v>-184074.2353</v>
      </c>
      <c r="D63" s="7"/>
      <c r="E63" s="67" t="n">
        <f aca="false">E27-E81</f>
        <v>0</v>
      </c>
      <c r="F63" s="7"/>
      <c r="G63" s="67" t="n">
        <f aca="false">G27-G81</f>
        <v>-5040.1689</v>
      </c>
      <c r="H63" s="7"/>
      <c r="I63" s="67" t="n">
        <f aca="false">I27-I81</f>
        <v>-29751</v>
      </c>
      <c r="J63" s="7"/>
      <c r="K63" s="67"/>
      <c r="L63" s="7"/>
      <c r="M63" s="7"/>
      <c r="N63" s="43" t="n">
        <f aca="false">(C63+E63+G63+I63)/1</f>
        <v>-218865.4042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" hidden="false" customHeight="true" outlineLevel="0" collapsed="false">
      <c r="A64" s="35" t="s">
        <v>24</v>
      </c>
      <c r="B64" s="7"/>
      <c r="C64" s="67" t="n">
        <f aca="false">C28-C82</f>
        <v>0</v>
      </c>
      <c r="D64" s="7"/>
      <c r="E64" s="67" t="n">
        <f aca="false">E28-E82</f>
        <v>0</v>
      </c>
      <c r="F64" s="7"/>
      <c r="G64" s="67" t="n">
        <f aca="false">G28-G82</f>
        <v>0</v>
      </c>
      <c r="H64" s="7"/>
      <c r="I64" s="67" t="n">
        <f aca="false">I28-I82</f>
        <v>1</v>
      </c>
      <c r="J64" s="7"/>
      <c r="K64" s="67"/>
      <c r="L64" s="7"/>
      <c r="M64" s="7"/>
      <c r="N64" s="43" t="n">
        <f aca="false">(C64+E64+G64+I64)/1</f>
        <v>1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" hidden="false" customHeight="true" outlineLevel="0" collapsed="false">
      <c r="A65" s="35" t="s">
        <v>25</v>
      </c>
      <c r="B65" s="7"/>
      <c r="C65" s="67" t="n">
        <f aca="false">C29-C83</f>
        <v>-9295</v>
      </c>
      <c r="D65" s="7"/>
      <c r="E65" s="67" t="n">
        <f aca="false">E29-E83</f>
        <v>0</v>
      </c>
      <c r="F65" s="7"/>
      <c r="G65" s="67" t="n">
        <f aca="false">G29-G83</f>
        <v>0</v>
      </c>
      <c r="H65" s="7"/>
      <c r="I65" s="67" t="n">
        <f aca="false">I29-I83</f>
        <v>0</v>
      </c>
      <c r="J65" s="7"/>
      <c r="K65" s="67"/>
      <c r="L65" s="7"/>
      <c r="M65" s="7"/>
      <c r="N65" s="43" t="n">
        <f aca="false">(C65+E65+G65+I65)/1</f>
        <v>-9295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" hidden="false" customHeight="true" outlineLevel="0" collapsed="false">
      <c r="A66" s="45" t="s">
        <v>26</v>
      </c>
      <c r="B66" s="68"/>
      <c r="C66" s="69" t="n">
        <f aca="false">SUM(C57:C65)</f>
        <v>7198107.2199</v>
      </c>
      <c r="D66" s="68"/>
      <c r="E66" s="69" t="n">
        <f aca="false">SUM(E57:E65)</f>
        <v>3856016.9482</v>
      </c>
      <c r="F66" s="68"/>
      <c r="G66" s="69" t="n">
        <f aca="false">SUM(G57:G65)</f>
        <v>795777.4548</v>
      </c>
      <c r="H66" s="68"/>
      <c r="I66" s="69" t="n">
        <f aca="false">SUM(I57:I65)</f>
        <v>-11952346.2</v>
      </c>
      <c r="J66" s="68"/>
      <c r="K66" s="70"/>
      <c r="L66" s="68"/>
      <c r="M66" s="68"/>
      <c r="N66" s="47" t="n">
        <f aca="false">SUM(N57:N65)</f>
        <v>-102444.577099999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" hidden="false" customHeight="true" outlineLevel="0" collapsed="false">
      <c r="A67" s="6" t="s">
        <v>27</v>
      </c>
      <c r="B67" s="42"/>
      <c r="C67" s="65" t="n">
        <f aca="false">C31-C85</f>
        <v>0</v>
      </c>
      <c r="D67" s="42"/>
      <c r="E67" s="65" t="n">
        <f aca="false">E31-E85</f>
        <v>0</v>
      </c>
      <c r="F67" s="42"/>
      <c r="G67" s="65" t="n">
        <f aca="false">G31-G85</f>
        <v>0</v>
      </c>
      <c r="H67" s="42"/>
      <c r="I67" s="65" t="n">
        <f aca="false">I31-I85</f>
        <v>0</v>
      </c>
      <c r="J67" s="42"/>
      <c r="K67" s="66"/>
      <c r="L67" s="42"/>
      <c r="M67" s="42"/>
      <c r="N67" s="38" t="n">
        <f aca="false">(C67+E67+G67+I67)/1</f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" hidden="false" customHeight="true" outlineLevel="0" collapsed="false">
      <c r="A68" s="6" t="s">
        <v>28</v>
      </c>
      <c r="B68" s="42"/>
      <c r="C68" s="65" t="n">
        <f aca="false">C32-C86</f>
        <v>0</v>
      </c>
      <c r="D68" s="42"/>
      <c r="E68" s="65" t="n">
        <f aca="false">E32-E86</f>
        <v>0</v>
      </c>
      <c r="F68" s="42"/>
      <c r="G68" s="65" t="n">
        <f aca="false">G32-G86</f>
        <v>0</v>
      </c>
      <c r="H68" s="42"/>
      <c r="I68" s="65" t="n">
        <f aca="false">I32-I86</f>
        <v>0</v>
      </c>
      <c r="J68" s="42"/>
      <c r="K68" s="66"/>
      <c r="L68" s="42"/>
      <c r="M68" s="42"/>
      <c r="N68" s="38" t="n">
        <f aca="false">(C68+E68+G68+I68)/1</f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" hidden="false" customHeight="true" outlineLevel="0" collapsed="false">
      <c r="A69" s="45" t="s">
        <v>40</v>
      </c>
      <c r="B69" s="46" t="n">
        <f aca="false">SUM(C66:C68)+C55-C69</f>
        <v>14670955.3905</v>
      </c>
      <c r="C69" s="47" t="n">
        <f aca="false">C43-C71</f>
        <v>-7427648.1706</v>
      </c>
      <c r="D69" s="46" t="n">
        <f aca="false">SUM(E66:E68)+E55-E69</f>
        <v>50656447.7199</v>
      </c>
      <c r="E69" s="47" t="n">
        <f aca="false">E43-E71+E65</f>
        <v>-46800430.7717</v>
      </c>
      <c r="F69" s="46"/>
      <c r="G69" s="47" t="n">
        <f aca="false">G43-G71+G65</f>
        <v>-14672331.2212</v>
      </c>
      <c r="H69" s="46"/>
      <c r="I69" s="47" t="n">
        <f aca="false">I43-I71+I65</f>
        <v>95334509.1405</v>
      </c>
      <c r="J69" s="46"/>
      <c r="K69" s="48"/>
      <c r="L69" s="46"/>
      <c r="M69" s="46" t="n">
        <f aca="false">SUM(N66:N68)+N55-N69</f>
        <v>0</v>
      </c>
      <c r="N69" s="38" t="n">
        <f aca="false">(N55+N66+N67+N68)</f>
        <v>-57244.577099999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5" hidden="false" customHeight="true" outlineLevel="0" collapsed="false">
      <c r="A88" s="71"/>
      <c r="C88" s="72"/>
      <c r="E88" s="72"/>
      <c r="G88" s="72"/>
      <c r="I88" s="72"/>
      <c r="K88" s="72"/>
      <c r="M88" s="2"/>
      <c r="N88" s="7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5" hidden="false" customHeight="true" outlineLevel="0" collapsed="false">
      <c r="A89" s="74"/>
      <c r="M89" s="2"/>
      <c r="N89" s="7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5" hidden="false" customHeight="true" outlineLevel="0" collapsed="false"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5" hidden="false" customHeight="true" outlineLevel="0" collapsed="false"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5" hidden="false" customHeight="true" outlineLevel="0" collapsed="false"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5" hidden="false" customHeight="true" outlineLevel="0" collapsed="false">
      <c r="A93" s="71"/>
      <c r="C93" s="76"/>
      <c r="E93" s="76"/>
      <c r="G93" s="76"/>
      <c r="I93" s="76"/>
      <c r="K93" s="76"/>
      <c r="N93" s="7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5" hidden="false" customHeight="true" outlineLevel="0" collapsed="false">
      <c r="A94" s="71"/>
      <c r="C94" s="78"/>
      <c r="E94" s="78"/>
      <c r="G94" s="78"/>
      <c r="I94" s="78"/>
      <c r="K94" s="7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5" hidden="false" customHeight="true" outlineLevel="0" collapsed="false">
      <c r="A95" s="71"/>
      <c r="C95" s="79"/>
      <c r="E95" s="79"/>
      <c r="G95" s="79"/>
      <c r="I95" s="79"/>
      <c r="K95" s="80"/>
      <c r="N95" s="8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5" hidden="false" customHeight="true" outlineLevel="0" collapsed="false">
      <c r="A96" s="71"/>
      <c r="C96" s="76"/>
      <c r="E96" s="76"/>
      <c r="G96" s="76"/>
      <c r="I96" s="76"/>
      <c r="K96" s="76"/>
      <c r="N96" s="7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5" hidden="false" customHeight="true" outlineLevel="0" collapsed="false">
      <c r="A97" s="71"/>
      <c r="C97" s="80"/>
      <c r="E97" s="80"/>
      <c r="G97" s="80"/>
      <c r="I97" s="80"/>
      <c r="K97" s="80"/>
      <c r="N97" s="8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5" hidden="false" customHeight="true" outlineLevel="0" collapsed="false">
      <c r="A98" s="71"/>
      <c r="C98" s="80"/>
      <c r="E98" s="80"/>
      <c r="G98" s="80"/>
      <c r="I98" s="80"/>
      <c r="K98" s="80"/>
      <c r="N98" s="8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5" hidden="false" customHeight="true" outlineLevel="0" collapsed="false">
      <c r="A99" s="71"/>
      <c r="C99" s="80"/>
      <c r="E99" s="80"/>
      <c r="G99" s="80"/>
      <c r="I99" s="80"/>
      <c r="K99" s="80"/>
      <c r="N99" s="8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5" hidden="false" customHeight="true" outlineLevel="0" collapsed="false">
      <c r="A100" s="71"/>
      <c r="C100" s="80"/>
      <c r="E100" s="80"/>
      <c r="G100" s="80"/>
      <c r="I100" s="80"/>
      <c r="K100" s="80"/>
      <c r="N100" s="8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5" hidden="false" customHeight="true" outlineLevel="0" collapsed="false">
      <c r="A101" s="71"/>
      <c r="C101" s="80"/>
      <c r="E101" s="80"/>
      <c r="G101" s="80"/>
      <c r="I101" s="80"/>
      <c r="K101" s="80"/>
      <c r="N101" s="8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5" hidden="false" customHeight="true" outlineLevel="0" collapsed="false">
      <c r="A102" s="71"/>
      <c r="C102" s="80"/>
      <c r="E102" s="80"/>
      <c r="G102" s="80"/>
      <c r="I102" s="80"/>
      <c r="K102" s="80"/>
      <c r="N102" s="8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5" hidden="false" customHeight="true" outlineLevel="0" collapsed="false">
      <c r="A103" s="71"/>
      <c r="C103" s="80"/>
      <c r="E103" s="80"/>
      <c r="G103" s="80"/>
      <c r="I103" s="80"/>
      <c r="K103" s="80"/>
      <c r="N103" s="8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5" hidden="false" customHeight="true" outlineLevel="0" collapsed="false">
      <c r="A104" s="71"/>
      <c r="C104" s="80"/>
      <c r="E104" s="80"/>
      <c r="G104" s="80"/>
      <c r="I104" s="80"/>
      <c r="K104" s="80"/>
      <c r="N104" s="8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5" hidden="false" customHeight="true" outlineLevel="0" collapsed="false">
      <c r="A105" s="71"/>
      <c r="C105" s="80"/>
      <c r="E105" s="80"/>
      <c r="G105" s="80"/>
      <c r="I105" s="80"/>
      <c r="K105" s="80"/>
      <c r="N105" s="8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5" hidden="false" customHeight="true" outlineLevel="0" collapsed="false">
      <c r="A106" s="71"/>
      <c r="C106" s="83"/>
      <c r="E106" s="83"/>
      <c r="G106" s="83"/>
      <c r="I106" s="83"/>
      <c r="K106" s="84"/>
      <c r="N106" s="8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5" hidden="false" customHeight="true" outlineLevel="0" collapsed="false">
      <c r="A107" s="71"/>
      <c r="C107" s="79"/>
      <c r="E107" s="79"/>
      <c r="G107" s="79"/>
      <c r="I107" s="79"/>
      <c r="K107" s="80"/>
      <c r="N107" s="8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5" hidden="false" customHeight="true" outlineLevel="0" collapsed="false">
      <c r="A108" s="71"/>
      <c r="C108" s="79"/>
      <c r="E108" s="79"/>
      <c r="G108" s="79"/>
      <c r="I108" s="79"/>
      <c r="K108" s="80"/>
      <c r="N108" s="8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5" hidden="false" customHeight="true" outlineLevel="0" collapsed="false"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5" hidden="false" customHeight="true" outlineLevel="0" collapsed="false">
      <c r="B110" s="86"/>
      <c r="C110" s="8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5" hidden="false" customHeight="true" outlineLevel="0" collapsed="false">
      <c r="B111" s="88"/>
      <c r="C111" s="89"/>
      <c r="E111" s="90"/>
      <c r="G111" s="90"/>
      <c r="I111" s="90"/>
      <c r="K111" s="9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5" hidden="false" customHeight="true" outlineLevel="0" collapsed="false">
      <c r="B112" s="91"/>
      <c r="C112" s="92"/>
      <c r="D112" s="93"/>
      <c r="E112" s="93"/>
      <c r="F112" s="93"/>
      <c r="G112" s="93"/>
      <c r="H112" s="93"/>
      <c r="I112" s="93"/>
      <c r="J112" s="93"/>
      <c r="K112" s="93"/>
      <c r="L112" s="9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5" hidden="false" customHeight="true" outlineLevel="0" collapsed="false">
      <c r="B113" s="91"/>
      <c r="C113" s="94"/>
      <c r="D113" s="95"/>
      <c r="E113" s="95"/>
      <c r="F113" s="95"/>
      <c r="G113" s="95"/>
      <c r="H113" s="95"/>
      <c r="I113" s="95"/>
      <c r="J113" s="95"/>
      <c r="K113" s="95"/>
      <c r="L113" s="9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5" hidden="false" customHeight="true" outlineLevel="0" collapsed="false">
      <c r="B114" s="96"/>
      <c r="C114" s="97"/>
      <c r="E114" s="90"/>
      <c r="G114" s="90"/>
      <c r="I114" s="90"/>
      <c r="K114" s="9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5" hidden="false" customHeight="true" outlineLevel="0" collapsed="false"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5" hidden="false" customHeight="true" outlineLevel="0" collapsed="false"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15" hidden="false" customHeight="true" outlineLevel="0" collapsed="false"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5" hidden="false" customHeight="true" outlineLevel="0" collapsed="false"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5" hidden="false" customHeight="true" outlineLevel="0" collapsed="false"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5" hidden="false" customHeight="true" outlineLevel="0" collapsed="false"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5" hidden="false" customHeight="true" outlineLevel="0" collapsed="false"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5" hidden="false" customHeight="true" outlineLevel="0" collapsed="false"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5" hidden="false" customHeight="true" outlineLevel="0" collapsed="false"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5" hidden="false" customHeight="true" outlineLevel="0" collapsed="false">
      <c r="A124" s="98"/>
      <c r="C124" s="99"/>
      <c r="D124" s="1"/>
      <c r="E124" s="72"/>
      <c r="F124" s="1"/>
      <c r="G124" s="72"/>
      <c r="H124" s="1"/>
      <c r="I124" s="72"/>
      <c r="J124" s="1"/>
      <c r="K124" s="72"/>
      <c r="L124" s="1"/>
      <c r="N124" s="7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5" hidden="false" customHeight="true" outlineLevel="0" collapsed="false">
      <c r="A125" s="93"/>
      <c r="B125" s="100"/>
      <c r="C125" s="101"/>
      <c r="D125" s="1"/>
      <c r="E125" s="101"/>
      <c r="F125" s="1"/>
      <c r="G125" s="101"/>
      <c r="H125" s="1"/>
      <c r="I125" s="101"/>
      <c r="J125" s="1"/>
      <c r="K125" s="101"/>
      <c r="L125" s="1"/>
      <c r="N125" s="10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5" hidden="false" customHeight="true" outlineLevel="0" collapsed="false">
      <c r="A126" s="93"/>
      <c r="B126" s="100"/>
      <c r="C126" s="101"/>
      <c r="D126" s="1"/>
      <c r="E126" s="101"/>
      <c r="F126" s="1"/>
      <c r="G126" s="101"/>
      <c r="H126" s="1"/>
      <c r="I126" s="101"/>
      <c r="J126" s="1"/>
      <c r="K126" s="101"/>
      <c r="L126" s="1"/>
      <c r="N126" s="10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5" hidden="false" customHeight="true" outlineLevel="0" collapsed="false">
      <c r="A127" s="93"/>
      <c r="B127" s="100"/>
      <c r="C127" s="101"/>
      <c r="D127" s="1"/>
      <c r="E127" s="101"/>
      <c r="F127" s="1"/>
      <c r="G127" s="101"/>
      <c r="H127" s="1"/>
      <c r="I127" s="101"/>
      <c r="J127" s="1"/>
      <c r="K127" s="101"/>
      <c r="L127" s="1"/>
      <c r="N127" s="10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5" hidden="false" customHeight="true" outlineLevel="0" collapsed="false">
      <c r="A128" s="93"/>
      <c r="B128" s="100"/>
      <c r="C128" s="101"/>
      <c r="D128" s="1"/>
      <c r="E128" s="101"/>
      <c r="F128" s="1"/>
      <c r="G128" s="101"/>
      <c r="H128" s="1"/>
      <c r="I128" s="101"/>
      <c r="J128" s="1"/>
      <c r="K128" s="101"/>
      <c r="L128" s="1"/>
      <c r="N128" s="10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5" hidden="false" customHeight="true" outlineLevel="0" collapsed="false">
      <c r="A129" s="93"/>
      <c r="B129" s="100"/>
      <c r="C129" s="101"/>
      <c r="D129" s="1"/>
      <c r="E129" s="101"/>
      <c r="F129" s="1"/>
      <c r="G129" s="101"/>
      <c r="H129" s="1"/>
      <c r="I129" s="101"/>
      <c r="J129" s="1"/>
      <c r="K129" s="101"/>
      <c r="L129" s="1"/>
      <c r="N129" s="10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5" hidden="false" customHeight="true" outlineLevel="0" collapsed="false">
      <c r="A130" s="93"/>
      <c r="B130" s="100"/>
      <c r="C130" s="101"/>
      <c r="D130" s="1"/>
      <c r="E130" s="101"/>
      <c r="F130" s="1"/>
      <c r="G130" s="101"/>
      <c r="H130" s="1"/>
      <c r="I130" s="101"/>
      <c r="J130" s="1"/>
      <c r="K130" s="101"/>
      <c r="L130" s="1"/>
      <c r="N130" s="10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5" hidden="false" customHeight="true" outlineLevel="0" collapsed="false">
      <c r="A131" s="93"/>
      <c r="B131" s="100"/>
      <c r="C131" s="101"/>
      <c r="D131" s="1"/>
      <c r="E131" s="101"/>
      <c r="F131" s="1"/>
      <c r="G131" s="101"/>
      <c r="H131" s="1"/>
      <c r="I131" s="101"/>
      <c r="J131" s="1"/>
      <c r="K131" s="101"/>
      <c r="L131" s="1"/>
      <c r="N131" s="10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15" hidden="false" customHeight="true" outlineLevel="0" collapsed="false">
      <c r="A132" s="93"/>
      <c r="B132" s="100"/>
      <c r="C132" s="101"/>
      <c r="D132" s="1"/>
      <c r="E132" s="101"/>
      <c r="F132" s="1"/>
      <c r="G132" s="101"/>
      <c r="H132" s="1"/>
      <c r="I132" s="101"/>
      <c r="J132" s="1"/>
      <c r="K132" s="101"/>
      <c r="L132" s="1"/>
      <c r="N132" s="10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5" hidden="false" customHeight="true" outlineLevel="0" collapsed="false">
      <c r="A133" s="98"/>
      <c r="C133" s="103"/>
      <c r="D133" s="1"/>
      <c r="E133" s="103"/>
      <c r="F133" s="1"/>
      <c r="G133" s="103"/>
      <c r="H133" s="1"/>
      <c r="I133" s="103"/>
      <c r="J133" s="1"/>
      <c r="K133" s="72"/>
      <c r="L133" s="1"/>
      <c r="N133" s="10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5" hidden="false" customHeight="true" outlineLevel="0" collapsed="false">
      <c r="C134" s="80"/>
      <c r="D134" s="1"/>
      <c r="F134" s="1"/>
      <c r="H134" s="1"/>
      <c r="J134" s="1"/>
      <c r="L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5" hidden="false" customHeight="true" outlineLevel="0" collapsed="false">
      <c r="A135" s="98"/>
      <c r="C135" s="105"/>
      <c r="D135" s="1"/>
      <c r="E135" s="72"/>
      <c r="F135" s="1"/>
      <c r="G135" s="72"/>
      <c r="H135" s="1"/>
      <c r="I135" s="72"/>
      <c r="J135" s="1"/>
      <c r="K135" s="72"/>
      <c r="L135" s="1"/>
      <c r="N135" s="7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5" hidden="false" customHeight="true" outlineLevel="0" collapsed="false">
      <c r="A136" s="93"/>
      <c r="B136" s="100"/>
      <c r="C136" s="101"/>
      <c r="D136" s="1"/>
      <c r="E136" s="101"/>
      <c r="F136" s="1"/>
      <c r="G136" s="101"/>
      <c r="H136" s="1"/>
      <c r="I136" s="101"/>
      <c r="J136" s="1"/>
      <c r="K136" s="101"/>
      <c r="L136" s="1"/>
      <c r="N136" s="10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5" hidden="false" customHeight="true" outlineLevel="0" collapsed="false">
      <c r="A137" s="93"/>
      <c r="B137" s="100"/>
      <c r="C137" s="101"/>
      <c r="D137" s="1"/>
      <c r="E137" s="101"/>
      <c r="F137" s="1"/>
      <c r="G137" s="101"/>
      <c r="H137" s="1"/>
      <c r="I137" s="101"/>
      <c r="J137" s="1"/>
      <c r="K137" s="101"/>
      <c r="L137" s="1"/>
      <c r="N137" s="10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5" hidden="false" customHeight="true" outlineLevel="0" collapsed="false">
      <c r="A138" s="106"/>
      <c r="B138" s="100"/>
      <c r="C138" s="101"/>
      <c r="D138" s="1"/>
      <c r="E138" s="101"/>
      <c r="F138" s="1"/>
      <c r="G138" s="101"/>
      <c r="H138" s="1"/>
      <c r="I138" s="101"/>
      <c r="J138" s="1"/>
      <c r="K138" s="101"/>
      <c r="L138" s="1"/>
      <c r="N138" s="10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5" hidden="false" customHeight="true" outlineLevel="0" collapsed="false">
      <c r="A139" s="93"/>
      <c r="B139" s="100"/>
      <c r="C139" s="101"/>
      <c r="D139" s="1"/>
      <c r="E139" s="101"/>
      <c r="F139" s="1"/>
      <c r="G139" s="101"/>
      <c r="H139" s="1"/>
      <c r="I139" s="101"/>
      <c r="J139" s="1"/>
      <c r="K139" s="101"/>
      <c r="L139" s="1"/>
      <c r="N139" s="10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5" hidden="false" customHeight="true" outlineLevel="0" collapsed="false">
      <c r="A140" s="93"/>
      <c r="B140" s="100"/>
      <c r="C140" s="101"/>
      <c r="D140" s="1"/>
      <c r="E140" s="101"/>
      <c r="F140" s="1"/>
      <c r="G140" s="101"/>
      <c r="H140" s="1"/>
      <c r="I140" s="101"/>
      <c r="J140" s="1"/>
      <c r="K140" s="101"/>
      <c r="L140" s="1"/>
      <c r="N140" s="10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5" hidden="false" customHeight="true" outlineLevel="0" collapsed="false">
      <c r="A141" s="93"/>
      <c r="B141" s="100"/>
      <c r="C141" s="101"/>
      <c r="D141" s="1"/>
      <c r="E141" s="101"/>
      <c r="F141" s="1"/>
      <c r="G141" s="101"/>
      <c r="H141" s="1"/>
      <c r="I141" s="101"/>
      <c r="J141" s="1"/>
      <c r="K141" s="101"/>
      <c r="L141" s="1"/>
      <c r="N141" s="10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5" hidden="false" customHeight="true" outlineLevel="0" collapsed="false">
      <c r="A142" s="93"/>
      <c r="B142" s="100"/>
      <c r="C142" s="101"/>
      <c r="D142" s="1"/>
      <c r="E142" s="101"/>
      <c r="F142" s="1"/>
      <c r="G142" s="101"/>
      <c r="H142" s="1"/>
      <c r="I142" s="101"/>
      <c r="J142" s="1"/>
      <c r="K142" s="101"/>
      <c r="L142" s="1"/>
      <c r="N142" s="10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5" hidden="false" customHeight="true" outlineLevel="0" collapsed="false">
      <c r="A143" s="93"/>
      <c r="B143" s="100"/>
      <c r="C143" s="101"/>
      <c r="D143" s="1"/>
      <c r="E143" s="101"/>
      <c r="F143" s="1"/>
      <c r="G143" s="101"/>
      <c r="H143" s="1"/>
      <c r="I143" s="101"/>
      <c r="J143" s="1"/>
      <c r="K143" s="101"/>
      <c r="L143" s="1"/>
      <c r="N143" s="10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5" hidden="false" customHeight="true" outlineLevel="0" collapsed="false">
      <c r="C144" s="103"/>
      <c r="D144" s="1"/>
      <c r="E144" s="103"/>
      <c r="F144" s="1"/>
      <c r="G144" s="103"/>
      <c r="H144" s="1"/>
      <c r="I144" s="103"/>
      <c r="J144" s="1"/>
      <c r="K144" s="72"/>
      <c r="L144" s="1"/>
      <c r="N144" s="10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5" hidden="false" customHeight="true" outlineLevel="0" collapsed="false">
      <c r="D145" s="1"/>
      <c r="F145" s="1"/>
      <c r="H145" s="1"/>
      <c r="J145" s="1"/>
      <c r="L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5" hidden="false" customHeight="true" outlineLevel="0" collapsed="false"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8"/>
      <c r="N146" s="10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5" hidden="false" customHeight="true" outlineLevel="0" collapsed="false"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8"/>
      <c r="N147" s="10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5" hidden="false" customHeight="true" outlineLevel="0" collapsed="false"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8"/>
      <c r="N148" s="10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5" hidden="false" customHeight="true" outlineLevel="0" collapsed="false"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8"/>
      <c r="N149" s="10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5" hidden="false" customHeight="true" outlineLevel="0" collapsed="false"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8"/>
      <c r="N150" s="10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5" hidden="false" customHeight="true" outlineLevel="0" collapsed="false"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8"/>
      <c r="N151" s="10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5" hidden="false" customHeight="true" outlineLevel="0" collapsed="false"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8"/>
      <c r="N152" s="10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5" hidden="false" customHeight="true" outlineLevel="0" collapsed="false"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8"/>
      <c r="N153" s="10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5" hidden="false" customHeight="true" outlineLevel="0" collapsed="false">
      <c r="C154" s="110"/>
      <c r="D154" s="107"/>
      <c r="E154" s="110"/>
      <c r="F154" s="107"/>
      <c r="G154" s="110"/>
      <c r="H154" s="107"/>
      <c r="I154" s="110"/>
      <c r="J154" s="107"/>
      <c r="K154" s="111"/>
      <c r="L154" s="107"/>
      <c r="M154" s="108"/>
      <c r="N154" s="1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5" hidden="false" customHeight="true" outlineLevel="0" collapsed="false"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2000-12-04T03:00:54Z</dcterms:created>
  <dc:creator>sscott5</dc:creator>
  <dc:description/>
  <dc:language>en-US</dc:language>
  <cp:lastModifiedBy>sscott5</cp:lastModifiedBy>
  <cp:revision>0</cp:revision>
  <dc:subject/>
  <dc:title/>
</cp:coreProperties>
</file>